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drawings/drawing3.xml" ContentType="application/vnd.openxmlformats-officedocument.drawing+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mc:AlternateContent xmlns:mc="http://schemas.openxmlformats.org/markup-compatibility/2006">
    <mc:Choice Requires="x15">
      <x15ac:absPath xmlns:x15ac="http://schemas.microsoft.com/office/spreadsheetml/2010/11/ac" url="D:\prjs\github\daydayup\resources\持有封基老师可转债轮动策略\"/>
    </mc:Choice>
  </mc:AlternateContent>
  <xr:revisionPtr revIDLastSave="0" documentId="8_{FB939C54-5A14-41CF-A7E3-903B46B3DD89}" xr6:coauthVersionLast="47" xr6:coauthVersionMax="47" xr10:uidLastSave="{00000000-0000-0000-0000-000000000000}"/>
  <bookViews>
    <workbookView xWindow="-108" yWindow="-108" windowWidth="23256" windowHeight="12456" tabRatio="954" xr2:uid="{00000000-000D-0000-FFFF-FFFF00000000}"/>
  </bookViews>
  <sheets>
    <sheet name="说明" sheetId="410" r:id="rId1"/>
    <sheet name="每日提醒" sheetId="413" r:id="rId2"/>
    <sheet name="小市值" sheetId="430" r:id="rId3"/>
    <sheet name="强赎预警" sheetId="423" r:id="rId4"/>
    <sheet name="昨天排名" sheetId="436" r:id="rId5"/>
    <sheet name="今天排名" sheetId="433" r:id="rId6"/>
    <sheet name="轮动业绩" sheetId="392" r:id="rId7"/>
    <sheet name="1" sheetId="1" r:id="rId8"/>
    <sheet name="2" sheetId="2" r:id="rId9"/>
    <sheet name="月度" sheetId="429" r:id="rId10"/>
    <sheet name="晨星奖" sheetId="415" r:id="rId11"/>
    <sheet name="红利低波" sheetId="438" r:id="rId12"/>
    <sheet name="微辣轮动日" sheetId="440" r:id="rId13"/>
    <sheet name="价值股票" sheetId="424" r:id="rId14"/>
    <sheet name="再平衡" sheetId="437" r:id="rId15"/>
    <sheet name="银河换仓模板" sheetId="439" r:id="rId16"/>
    <sheet name="定投模板" sheetId="399" r:id="rId17"/>
    <sheet name="账户明细模板" sheetId="419" r:id="rId18"/>
    <sheet name="账户统计模板" sheetId="420" r:id="rId19"/>
  </sheets>
  <definedNames>
    <definedName name="_xlnm._FilterDatabase" localSheetId="7" hidden="1">'1'!$A$1:$R$656</definedName>
    <definedName name="_xlnm._FilterDatabase" localSheetId="8" hidden="1">'2'!$A$1:$L$27</definedName>
    <definedName name="_xlnm._FilterDatabase" localSheetId="10" hidden="1">晨星奖!$C$1:$M$30</definedName>
    <definedName name="_xlnm._FilterDatabase" localSheetId="16" hidden="1">定投模板!$A$1:$W$104</definedName>
    <definedName name="_xlnm._FilterDatabase" localSheetId="11" hidden="1">红利低波!$A$1:$K$1370</definedName>
    <definedName name="_xlnm._FilterDatabase" localSheetId="5" hidden="1">今天排名!$A$2:$AD$44</definedName>
    <definedName name="_xlnm._FilterDatabase" localSheetId="6" hidden="1">轮动业绩!$A$2:$AK$127</definedName>
    <definedName name="_xlnm._FilterDatabase" localSheetId="1" hidden="1">每日提醒!$A$1:$U$1445</definedName>
    <definedName name="_xlnm._FilterDatabase" localSheetId="3" hidden="1">强赎预警!$A$1:$P$66</definedName>
    <definedName name="_xlnm._FilterDatabase" localSheetId="2" hidden="1">小市值!$A$1:$S$578</definedName>
    <definedName name="_xlnm._FilterDatabase" localSheetId="15" hidden="1">银河换仓模板!$A$1:$T$21</definedName>
  </definedNames>
  <calcPr calcId="191029"/>
  <fileRecoveryPr autoRecover="0"/>
</workbook>
</file>

<file path=xl/calcChain.xml><?xml version="1.0" encoding="utf-8"?>
<calcChain xmlns="http://schemas.openxmlformats.org/spreadsheetml/2006/main">
  <c r="C238" i="392" l="1"/>
  <c r="C239" i="392" s="1"/>
  <c r="D238" i="392"/>
  <c r="E238" i="392"/>
  <c r="F238" i="392"/>
  <c r="F239" i="392" s="1"/>
  <c r="G238" i="392"/>
  <c r="H238" i="392"/>
  <c r="I238" i="392"/>
  <c r="J238" i="392"/>
  <c r="J239" i="392" s="1"/>
  <c r="K238" i="392"/>
  <c r="D239" i="392"/>
  <c r="E239" i="392"/>
  <c r="G239" i="392"/>
  <c r="H239" i="392"/>
  <c r="I239" i="392"/>
  <c r="K239" i="392"/>
  <c r="B239" i="392"/>
  <c r="B238" i="392"/>
  <c r="P29" i="423"/>
  <c r="P30" i="423"/>
  <c r="P31" i="423"/>
  <c r="P32" i="423"/>
  <c r="P33" i="423"/>
  <c r="P34" i="423"/>
  <c r="P35" i="423"/>
  <c r="P36" i="423"/>
  <c r="P37" i="423"/>
  <c r="P38" i="423"/>
  <c r="P39" i="423"/>
  <c r="P40" i="423"/>
  <c r="P41" i="423"/>
  <c r="P42" i="423"/>
  <c r="P43" i="423"/>
  <c r="P44" i="423"/>
  <c r="P45" i="423"/>
  <c r="P46" i="423"/>
  <c r="P47" i="423"/>
  <c r="P48" i="423"/>
  <c r="P49" i="423"/>
  <c r="P50" i="423"/>
  <c r="P51" i="423"/>
  <c r="P52" i="423"/>
  <c r="P53" i="423"/>
  <c r="P54" i="423"/>
  <c r="P55" i="423"/>
  <c r="P56" i="423"/>
  <c r="P57" i="423"/>
  <c r="P58" i="423"/>
  <c r="P59" i="423"/>
  <c r="P60" i="423"/>
  <c r="P61" i="423"/>
  <c r="P62" i="423"/>
  <c r="P63" i="423"/>
  <c r="P64" i="423"/>
  <c r="P65" i="423"/>
  <c r="P66" i="423"/>
  <c r="P8" i="423" l="1"/>
  <c r="P9" i="423"/>
  <c r="P10" i="423"/>
  <c r="P11" i="423"/>
  <c r="P12" i="423"/>
  <c r="P13" i="423"/>
  <c r="P14" i="423"/>
  <c r="P15" i="423"/>
  <c r="P16" i="423"/>
  <c r="P17" i="423"/>
  <c r="P18" i="423"/>
  <c r="P19" i="423"/>
  <c r="P20" i="423"/>
  <c r="P21" i="423"/>
  <c r="P22" i="423"/>
  <c r="P23" i="423"/>
  <c r="P24" i="423"/>
  <c r="P25" i="423"/>
  <c r="P26" i="423"/>
  <c r="P27" i="423"/>
  <c r="P28" i="423"/>
  <c r="P1" i="423"/>
  <c r="P2" i="423"/>
  <c r="P3" i="423"/>
  <c r="P4" i="423"/>
  <c r="P5" i="423"/>
  <c r="P6" i="423"/>
  <c r="P7" i="423"/>
  <c r="N230" i="392"/>
  <c r="O230" i="392"/>
  <c r="P230" i="392"/>
  <c r="Q230" i="392"/>
  <c r="R230" i="392"/>
  <c r="S230" i="392"/>
  <c r="T230" i="392"/>
  <c r="U230" i="392"/>
  <c r="V230" i="392"/>
  <c r="N231" i="392"/>
  <c r="O231" i="392"/>
  <c r="P231" i="392"/>
  <c r="Q231" i="392"/>
  <c r="R231" i="392"/>
  <c r="S231" i="392"/>
  <c r="T231" i="392"/>
  <c r="U231" i="392"/>
  <c r="V231" i="392"/>
  <c r="N232" i="392"/>
  <c r="O232" i="392"/>
  <c r="P232" i="392"/>
  <c r="Q232" i="392"/>
  <c r="R232" i="392"/>
  <c r="S232" i="392"/>
  <c r="T232" i="392"/>
  <c r="U232" i="392"/>
  <c r="V232" i="392"/>
  <c r="N233" i="392"/>
  <c r="O233" i="392"/>
  <c r="P233" i="392"/>
  <c r="Q233" i="392"/>
  <c r="R233" i="392"/>
  <c r="S233" i="392"/>
  <c r="T233" i="392"/>
  <c r="U233" i="392"/>
  <c r="V233" i="392"/>
  <c r="N229" i="392"/>
  <c r="O229" i="392"/>
  <c r="P229" i="392"/>
  <c r="Q229" i="392"/>
  <c r="R229" i="392"/>
  <c r="S229" i="392"/>
  <c r="T229" i="392"/>
  <c r="U229" i="392"/>
  <c r="V229" i="392"/>
  <c r="K660" i="1"/>
  <c r="L660" i="1"/>
  <c r="M660" i="1"/>
  <c r="J660" i="1"/>
  <c r="K659" i="1"/>
  <c r="L659" i="1"/>
  <c r="M659" i="1"/>
  <c r="J659" i="1"/>
  <c r="K658" i="1"/>
  <c r="L658" i="1"/>
  <c r="M658" i="1"/>
  <c r="J658" i="1"/>
  <c r="K657" i="1"/>
  <c r="L657" i="1"/>
  <c r="M657" i="1"/>
  <c r="J657" i="1"/>
  <c r="X4" i="429"/>
  <c r="X5" i="429"/>
  <c r="X6" i="429"/>
  <c r="X7" i="429"/>
  <c r="X8" i="429"/>
  <c r="X9" i="429"/>
  <c r="X10" i="429"/>
  <c r="X11" i="429"/>
  <c r="X12" i="429"/>
  <c r="X13" i="429"/>
  <c r="X3" i="429"/>
  <c r="B12" i="429"/>
  <c r="C12" i="429"/>
  <c r="D12" i="429"/>
  <c r="E12" i="429"/>
  <c r="F12" i="429"/>
  <c r="G12" i="429"/>
  <c r="H12" i="429"/>
  <c r="I12" i="429"/>
  <c r="J12" i="429"/>
  <c r="K12" i="429"/>
  <c r="B13" i="429"/>
  <c r="C13" i="429"/>
  <c r="D13" i="429"/>
  <c r="E13" i="429"/>
  <c r="F13" i="429"/>
  <c r="G13" i="429"/>
  <c r="H13" i="429"/>
  <c r="I13" i="429"/>
  <c r="J13" i="429"/>
  <c r="K13" i="429"/>
  <c r="N224" i="392"/>
  <c r="O224" i="392"/>
  <c r="P224" i="392"/>
  <c r="Q224" i="392"/>
  <c r="R224" i="392"/>
  <c r="S224" i="392"/>
  <c r="T224" i="392"/>
  <c r="U224" i="392"/>
  <c r="V224" i="392"/>
  <c r="N225" i="392"/>
  <c r="O225" i="392"/>
  <c r="P225" i="392"/>
  <c r="Q225" i="392"/>
  <c r="R225" i="392"/>
  <c r="S225" i="392"/>
  <c r="T225" i="392"/>
  <c r="U225" i="392"/>
  <c r="V225" i="392"/>
  <c r="N226" i="392"/>
  <c r="O226" i="392"/>
  <c r="P226" i="392"/>
  <c r="Q226" i="392"/>
  <c r="R226" i="392"/>
  <c r="S226" i="392"/>
  <c r="T226" i="392"/>
  <c r="U226" i="392"/>
  <c r="V226" i="392"/>
  <c r="N227" i="392"/>
  <c r="O227" i="392"/>
  <c r="P227" i="392"/>
  <c r="Q227" i="392"/>
  <c r="R227" i="392"/>
  <c r="S227" i="392"/>
  <c r="T227" i="392"/>
  <c r="U227" i="392"/>
  <c r="V227" i="392"/>
  <c r="N228" i="392"/>
  <c r="O228" i="392"/>
  <c r="P228" i="392"/>
  <c r="Q228" i="392"/>
  <c r="R228" i="392"/>
  <c r="S228" i="392"/>
  <c r="T228" i="392"/>
  <c r="U228" i="392"/>
  <c r="V228" i="392"/>
  <c r="N13" i="429" l="1"/>
  <c r="Y13" i="429" s="1"/>
  <c r="Q13" i="429"/>
  <c r="P13" i="429"/>
  <c r="V13" i="429"/>
  <c r="O13" i="429"/>
  <c r="R13" i="429"/>
  <c r="T13" i="429"/>
  <c r="S13" i="429"/>
  <c r="U13" i="429"/>
  <c r="M13" i="429"/>
  <c r="O19" i="429"/>
  <c r="O20" i="429"/>
  <c r="O21" i="429"/>
  <c r="O22" i="429"/>
  <c r="O23" i="429"/>
  <c r="O24" i="429"/>
  <c r="O25" i="429"/>
  <c r="O26" i="429"/>
  <c r="O27" i="429"/>
  <c r="O28" i="429"/>
  <c r="O18" i="429"/>
  <c r="N219" i="392"/>
  <c r="O219" i="392"/>
  <c r="P219" i="392"/>
  <c r="Q219" i="392"/>
  <c r="R219" i="392"/>
  <c r="S219" i="392"/>
  <c r="T219" i="392"/>
  <c r="U219" i="392"/>
  <c r="V219" i="392"/>
  <c r="N220" i="392"/>
  <c r="O220" i="392"/>
  <c r="P220" i="392"/>
  <c r="Q220" i="392"/>
  <c r="R220" i="392"/>
  <c r="S220" i="392"/>
  <c r="T220" i="392"/>
  <c r="U220" i="392"/>
  <c r="V220" i="392"/>
  <c r="N221" i="392"/>
  <c r="O221" i="392"/>
  <c r="P221" i="392"/>
  <c r="Q221" i="392"/>
  <c r="R221" i="392"/>
  <c r="S221" i="392"/>
  <c r="T221" i="392"/>
  <c r="U221" i="392"/>
  <c r="V221" i="392"/>
  <c r="N222" i="392"/>
  <c r="O222" i="392"/>
  <c r="P222" i="392"/>
  <c r="Q222" i="392"/>
  <c r="R222" i="392"/>
  <c r="S222" i="392"/>
  <c r="T222" i="392"/>
  <c r="U222" i="392"/>
  <c r="V222" i="392"/>
  <c r="N223" i="392"/>
  <c r="O223" i="392"/>
  <c r="P223" i="392"/>
  <c r="Q223" i="392"/>
  <c r="R223" i="392"/>
  <c r="S223" i="392"/>
  <c r="T223" i="392"/>
  <c r="U223" i="392"/>
  <c r="V223" i="392"/>
  <c r="K656" i="1"/>
  <c r="L656" i="1"/>
  <c r="M656" i="1"/>
  <c r="J656" i="1"/>
  <c r="K655" i="1"/>
  <c r="L655" i="1"/>
  <c r="M655" i="1"/>
  <c r="J655" i="1"/>
  <c r="N214" i="392"/>
  <c r="O214" i="392"/>
  <c r="P214" i="392"/>
  <c r="Q214" i="392"/>
  <c r="R214" i="392"/>
  <c r="S214" i="392"/>
  <c r="T214" i="392"/>
  <c r="U214" i="392"/>
  <c r="V214" i="392"/>
  <c r="N215" i="392"/>
  <c r="O215" i="392"/>
  <c r="P215" i="392"/>
  <c r="Q215" i="392"/>
  <c r="R215" i="392"/>
  <c r="S215" i="392"/>
  <c r="T215" i="392"/>
  <c r="U215" i="392"/>
  <c r="V215" i="392"/>
  <c r="N216" i="392"/>
  <c r="O216" i="392"/>
  <c r="P216" i="392"/>
  <c r="Q216" i="392"/>
  <c r="R216" i="392"/>
  <c r="S216" i="392"/>
  <c r="T216" i="392"/>
  <c r="U216" i="392"/>
  <c r="V216" i="392"/>
  <c r="N217" i="392"/>
  <c r="O217" i="392"/>
  <c r="P217" i="392"/>
  <c r="Q217" i="392"/>
  <c r="R217" i="392"/>
  <c r="S217" i="392"/>
  <c r="T217" i="392"/>
  <c r="U217" i="392"/>
  <c r="V217" i="392"/>
  <c r="N218" i="392"/>
  <c r="O218" i="392"/>
  <c r="P218" i="392"/>
  <c r="Q218" i="392"/>
  <c r="R218" i="392"/>
  <c r="S218" i="392"/>
  <c r="T218" i="392"/>
  <c r="U218" i="392"/>
  <c r="V218" i="392"/>
  <c r="Z13" i="429" l="1"/>
  <c r="AB13" i="429"/>
  <c r="AC13" i="429"/>
  <c r="AD13" i="429"/>
  <c r="AA13" i="429"/>
  <c r="N209" i="392"/>
  <c r="O209" i="392"/>
  <c r="P209" i="392"/>
  <c r="Q209" i="392"/>
  <c r="R209" i="392"/>
  <c r="S209" i="392"/>
  <c r="T209" i="392"/>
  <c r="U209" i="392"/>
  <c r="V209" i="392"/>
  <c r="N210" i="392"/>
  <c r="O210" i="392"/>
  <c r="P210" i="392"/>
  <c r="Q210" i="392"/>
  <c r="R210" i="392"/>
  <c r="S210" i="392"/>
  <c r="T210" i="392"/>
  <c r="U210" i="392"/>
  <c r="V210" i="392"/>
  <c r="N211" i="392"/>
  <c r="O211" i="392"/>
  <c r="P211" i="392"/>
  <c r="Q211" i="392"/>
  <c r="R211" i="392"/>
  <c r="S211" i="392"/>
  <c r="T211" i="392"/>
  <c r="U211" i="392"/>
  <c r="V211" i="392"/>
  <c r="N212" i="392"/>
  <c r="O212" i="392"/>
  <c r="P212" i="392"/>
  <c r="Q212" i="392"/>
  <c r="R212" i="392"/>
  <c r="S212" i="392"/>
  <c r="T212" i="392"/>
  <c r="U212" i="392"/>
  <c r="V212" i="392"/>
  <c r="N213" i="392"/>
  <c r="O213" i="392"/>
  <c r="P213" i="392"/>
  <c r="Q213" i="392"/>
  <c r="R213" i="392"/>
  <c r="S213" i="392"/>
  <c r="T213" i="392"/>
  <c r="U213" i="392"/>
  <c r="V213" i="392"/>
  <c r="K654" i="1" l="1"/>
  <c r="L654" i="1"/>
  <c r="M654" i="1"/>
  <c r="J654" i="1"/>
  <c r="K653" i="1"/>
  <c r="L653" i="1"/>
  <c r="M653" i="1"/>
  <c r="J653" i="1"/>
  <c r="K652" i="1"/>
  <c r="L652" i="1"/>
  <c r="M652" i="1"/>
  <c r="J652" i="1"/>
  <c r="L12" i="429"/>
  <c r="N204" i="392" l="1"/>
  <c r="O204" i="392"/>
  <c r="P204" i="392"/>
  <c r="Q204" i="392"/>
  <c r="R204" i="392"/>
  <c r="S204" i="392"/>
  <c r="T204" i="392"/>
  <c r="U204" i="392"/>
  <c r="V204" i="392"/>
  <c r="N205" i="392"/>
  <c r="O205" i="392"/>
  <c r="P205" i="392"/>
  <c r="Q205" i="392"/>
  <c r="R205" i="392"/>
  <c r="S205" i="392"/>
  <c r="T205" i="392"/>
  <c r="U205" i="392"/>
  <c r="V205" i="392"/>
  <c r="N206" i="392"/>
  <c r="O206" i="392"/>
  <c r="P206" i="392"/>
  <c r="Q206" i="392"/>
  <c r="R206" i="392"/>
  <c r="S206" i="392"/>
  <c r="T206" i="392"/>
  <c r="U206" i="392"/>
  <c r="V206" i="392"/>
  <c r="N207" i="392"/>
  <c r="O207" i="392"/>
  <c r="P207" i="392"/>
  <c r="Q207" i="392"/>
  <c r="R207" i="392"/>
  <c r="S207" i="392"/>
  <c r="T207" i="392"/>
  <c r="U207" i="392"/>
  <c r="V207" i="392"/>
  <c r="N208" i="392"/>
  <c r="O208" i="392"/>
  <c r="P208" i="392"/>
  <c r="Q208" i="392"/>
  <c r="R208" i="392"/>
  <c r="S208" i="392"/>
  <c r="T208" i="392"/>
  <c r="U208" i="392"/>
  <c r="V208" i="392"/>
  <c r="N199" i="392"/>
  <c r="O199" i="392"/>
  <c r="P199" i="392"/>
  <c r="Q199" i="392"/>
  <c r="R199" i="392"/>
  <c r="S199" i="392"/>
  <c r="T199" i="392"/>
  <c r="U199" i="392"/>
  <c r="V199" i="392"/>
  <c r="N200" i="392"/>
  <c r="O200" i="392"/>
  <c r="P200" i="392"/>
  <c r="Q200" i="392"/>
  <c r="R200" i="392"/>
  <c r="S200" i="392"/>
  <c r="T200" i="392"/>
  <c r="U200" i="392"/>
  <c r="V200" i="392"/>
  <c r="N201" i="392"/>
  <c r="O201" i="392"/>
  <c r="P201" i="392"/>
  <c r="Q201" i="392"/>
  <c r="R201" i="392"/>
  <c r="S201" i="392"/>
  <c r="T201" i="392"/>
  <c r="U201" i="392"/>
  <c r="V201" i="392"/>
  <c r="N202" i="392"/>
  <c r="O202" i="392"/>
  <c r="P202" i="392"/>
  <c r="Q202" i="392"/>
  <c r="R202" i="392"/>
  <c r="S202" i="392"/>
  <c r="T202" i="392"/>
  <c r="U202" i="392"/>
  <c r="V202" i="392"/>
  <c r="N203" i="392"/>
  <c r="O203" i="392"/>
  <c r="P203" i="392"/>
  <c r="Q203" i="392"/>
  <c r="R203" i="392"/>
  <c r="S203" i="392"/>
  <c r="T203" i="392"/>
  <c r="U203" i="392"/>
  <c r="V203" i="392"/>
  <c r="J650" i="1"/>
  <c r="K650" i="1"/>
  <c r="L650" i="1"/>
  <c r="M650" i="1"/>
  <c r="J651" i="1"/>
  <c r="K651" i="1"/>
  <c r="L651" i="1"/>
  <c r="M651" i="1"/>
  <c r="N194" i="392" l="1"/>
  <c r="O194" i="392"/>
  <c r="P194" i="392"/>
  <c r="Q194" i="392"/>
  <c r="R194" i="392"/>
  <c r="S194" i="392"/>
  <c r="T194" i="392"/>
  <c r="U194" i="392"/>
  <c r="V194" i="392"/>
  <c r="N195" i="392"/>
  <c r="O195" i="392"/>
  <c r="P195" i="392"/>
  <c r="Q195" i="392"/>
  <c r="R195" i="392"/>
  <c r="S195" i="392"/>
  <c r="T195" i="392"/>
  <c r="U195" i="392"/>
  <c r="V195" i="392"/>
  <c r="N196" i="392"/>
  <c r="O196" i="392"/>
  <c r="P196" i="392"/>
  <c r="Q196" i="392"/>
  <c r="R196" i="392"/>
  <c r="S196" i="392"/>
  <c r="T196" i="392"/>
  <c r="U196" i="392"/>
  <c r="V196" i="392"/>
  <c r="N197" i="392"/>
  <c r="O197" i="392"/>
  <c r="P197" i="392"/>
  <c r="Q197" i="392"/>
  <c r="R197" i="392"/>
  <c r="S197" i="392"/>
  <c r="T197" i="392"/>
  <c r="U197" i="392"/>
  <c r="V197" i="392"/>
  <c r="N198" i="392"/>
  <c r="O198" i="392"/>
  <c r="P198" i="392"/>
  <c r="Q198" i="392"/>
  <c r="R198" i="392"/>
  <c r="S198" i="392"/>
  <c r="T198" i="392"/>
  <c r="U198" i="392"/>
  <c r="V198" i="392"/>
  <c r="B11" i="429" l="1"/>
  <c r="C11" i="429"/>
  <c r="N12" i="429" s="1"/>
  <c r="Y12" i="429" s="1"/>
  <c r="D11" i="429"/>
  <c r="O12" i="429" s="1"/>
  <c r="E11" i="429"/>
  <c r="P12" i="429" s="1"/>
  <c r="F11" i="429"/>
  <c r="Q12" i="429" s="1"/>
  <c r="G11" i="429"/>
  <c r="R12" i="429" s="1"/>
  <c r="H11" i="429"/>
  <c r="S12" i="429" s="1"/>
  <c r="I11" i="429"/>
  <c r="T12" i="429" s="1"/>
  <c r="J11" i="429"/>
  <c r="U12" i="429" s="1"/>
  <c r="K11" i="429"/>
  <c r="V12" i="429" s="1"/>
  <c r="L11" i="429"/>
  <c r="K649" i="1"/>
  <c r="L649" i="1"/>
  <c r="M649" i="1"/>
  <c r="J649" i="1"/>
  <c r="AC12" i="429" l="1"/>
  <c r="AD12" i="429"/>
  <c r="AA12" i="429"/>
  <c r="AB12" i="429"/>
  <c r="Z12" i="429"/>
  <c r="N189" i="392"/>
  <c r="O189" i="392"/>
  <c r="P189" i="392"/>
  <c r="Q189" i="392"/>
  <c r="R189" i="392"/>
  <c r="S189" i="392"/>
  <c r="T189" i="392"/>
  <c r="U189" i="392"/>
  <c r="V189" i="392"/>
  <c r="N190" i="392"/>
  <c r="O190" i="392"/>
  <c r="P190" i="392"/>
  <c r="Q190" i="392"/>
  <c r="R190" i="392"/>
  <c r="S190" i="392"/>
  <c r="T190" i="392"/>
  <c r="U190" i="392"/>
  <c r="V190" i="392"/>
  <c r="N191" i="392"/>
  <c r="O191" i="392"/>
  <c r="P191" i="392"/>
  <c r="Q191" i="392"/>
  <c r="R191" i="392"/>
  <c r="S191" i="392"/>
  <c r="T191" i="392"/>
  <c r="U191" i="392"/>
  <c r="V191" i="392"/>
  <c r="N192" i="392"/>
  <c r="O192" i="392"/>
  <c r="P192" i="392"/>
  <c r="Q192" i="392"/>
  <c r="R192" i="392"/>
  <c r="S192" i="392"/>
  <c r="T192" i="392"/>
  <c r="U192" i="392"/>
  <c r="V192" i="392"/>
  <c r="N193" i="392"/>
  <c r="O193" i="392"/>
  <c r="P193" i="392"/>
  <c r="Q193" i="392"/>
  <c r="R193" i="392"/>
  <c r="S193" i="392"/>
  <c r="T193" i="392"/>
  <c r="U193" i="392"/>
  <c r="V193" i="392"/>
  <c r="I2" i="2"/>
  <c r="K648" i="1"/>
  <c r="L648" i="1"/>
  <c r="M648" i="1"/>
  <c r="J648" i="1"/>
  <c r="K647" i="1" l="1"/>
  <c r="L647" i="1"/>
  <c r="M647" i="1"/>
  <c r="J647" i="1"/>
  <c r="N186" i="392"/>
  <c r="O186" i="392"/>
  <c r="P186" i="392"/>
  <c r="Q186" i="392"/>
  <c r="R186" i="392"/>
  <c r="S186" i="392"/>
  <c r="T186" i="392"/>
  <c r="U186" i="392"/>
  <c r="V186" i="392"/>
  <c r="N187" i="392"/>
  <c r="O187" i="392"/>
  <c r="P187" i="392"/>
  <c r="Q187" i="392"/>
  <c r="R187" i="392"/>
  <c r="S187" i="392"/>
  <c r="T187" i="392"/>
  <c r="U187" i="392"/>
  <c r="V187" i="392"/>
  <c r="N188" i="392"/>
  <c r="O188" i="392"/>
  <c r="P188" i="392"/>
  <c r="Q188" i="392"/>
  <c r="R188" i="392"/>
  <c r="S188" i="392"/>
  <c r="T188" i="392"/>
  <c r="U188" i="392"/>
  <c r="V188" i="392"/>
  <c r="N181" i="392" l="1"/>
  <c r="O181" i="392"/>
  <c r="P181" i="392"/>
  <c r="Q181" i="392"/>
  <c r="R181" i="392"/>
  <c r="S181" i="392"/>
  <c r="T181" i="392"/>
  <c r="U181" i="392"/>
  <c r="V181" i="392"/>
  <c r="N182" i="392"/>
  <c r="O182" i="392"/>
  <c r="P182" i="392"/>
  <c r="Q182" i="392"/>
  <c r="R182" i="392"/>
  <c r="S182" i="392"/>
  <c r="T182" i="392"/>
  <c r="U182" i="392"/>
  <c r="V182" i="392"/>
  <c r="N183" i="392"/>
  <c r="O183" i="392"/>
  <c r="P183" i="392"/>
  <c r="Q183" i="392"/>
  <c r="R183" i="392"/>
  <c r="S183" i="392"/>
  <c r="T183" i="392"/>
  <c r="U183" i="392"/>
  <c r="V183" i="392"/>
  <c r="N184" i="392"/>
  <c r="O184" i="392"/>
  <c r="P184" i="392"/>
  <c r="Q184" i="392"/>
  <c r="R184" i="392"/>
  <c r="S184" i="392"/>
  <c r="T184" i="392"/>
  <c r="U184" i="392"/>
  <c r="V184" i="392"/>
  <c r="N185" i="392"/>
  <c r="O185" i="392"/>
  <c r="P185" i="392"/>
  <c r="Q185" i="392"/>
  <c r="R185" i="392"/>
  <c r="S185" i="392"/>
  <c r="T185" i="392"/>
  <c r="U185" i="392"/>
  <c r="V185" i="392"/>
  <c r="K646" i="1"/>
  <c r="L646" i="1"/>
  <c r="M646" i="1"/>
  <c r="J646" i="1"/>
  <c r="B9" i="429"/>
  <c r="C9" i="429"/>
  <c r="D9" i="429"/>
  <c r="E9" i="429"/>
  <c r="F9" i="429"/>
  <c r="G9" i="429"/>
  <c r="H9" i="429"/>
  <c r="I9" i="429"/>
  <c r="J9" i="429"/>
  <c r="K9" i="429"/>
  <c r="B10" i="429"/>
  <c r="M11" i="429" s="1"/>
  <c r="C10" i="429"/>
  <c r="N11" i="429" s="1"/>
  <c r="Y11" i="429" s="1"/>
  <c r="D10" i="429"/>
  <c r="O11" i="429" s="1"/>
  <c r="E10" i="429"/>
  <c r="P11" i="429" s="1"/>
  <c r="F10" i="429"/>
  <c r="Q11" i="429" s="1"/>
  <c r="G10" i="429"/>
  <c r="R11" i="429" s="1"/>
  <c r="H10" i="429"/>
  <c r="S11" i="429" s="1"/>
  <c r="I10" i="429"/>
  <c r="T11" i="429" s="1"/>
  <c r="J10" i="429"/>
  <c r="U11" i="429" s="1"/>
  <c r="K10" i="429"/>
  <c r="V11" i="429" s="1"/>
  <c r="L10" i="429"/>
  <c r="N166" i="392"/>
  <c r="O166" i="392"/>
  <c r="P166" i="392"/>
  <c r="Q166" i="392"/>
  <c r="R166" i="392"/>
  <c r="S166" i="392"/>
  <c r="T166" i="392"/>
  <c r="U166" i="392"/>
  <c r="V166" i="392"/>
  <c r="N167" i="392"/>
  <c r="O167" i="392"/>
  <c r="P167" i="392"/>
  <c r="Q167" i="392"/>
  <c r="R167" i="392"/>
  <c r="S167" i="392"/>
  <c r="T167" i="392"/>
  <c r="U167" i="392"/>
  <c r="V167" i="392"/>
  <c r="N168" i="392"/>
  <c r="O168" i="392"/>
  <c r="P168" i="392"/>
  <c r="Q168" i="392"/>
  <c r="R168" i="392"/>
  <c r="S168" i="392"/>
  <c r="T168" i="392"/>
  <c r="U168" i="392"/>
  <c r="V168" i="392"/>
  <c r="N169" i="392"/>
  <c r="O169" i="392"/>
  <c r="P169" i="392"/>
  <c r="Q169" i="392"/>
  <c r="R169" i="392"/>
  <c r="S169" i="392"/>
  <c r="T169" i="392"/>
  <c r="U169" i="392"/>
  <c r="V169" i="392"/>
  <c r="N170" i="392"/>
  <c r="O170" i="392"/>
  <c r="P170" i="392"/>
  <c r="Q170" i="392"/>
  <c r="R170" i="392"/>
  <c r="S170" i="392"/>
  <c r="T170" i="392"/>
  <c r="U170" i="392"/>
  <c r="V170" i="392"/>
  <c r="N171" i="392"/>
  <c r="O171" i="392"/>
  <c r="P171" i="392"/>
  <c r="Q171" i="392"/>
  <c r="R171" i="392"/>
  <c r="S171" i="392"/>
  <c r="T171" i="392"/>
  <c r="U171" i="392"/>
  <c r="V171" i="392"/>
  <c r="N172" i="392"/>
  <c r="O172" i="392"/>
  <c r="P172" i="392"/>
  <c r="Q172" i="392"/>
  <c r="R172" i="392"/>
  <c r="S172" i="392"/>
  <c r="T172" i="392"/>
  <c r="U172" i="392"/>
  <c r="V172" i="392"/>
  <c r="N173" i="392"/>
  <c r="O173" i="392"/>
  <c r="P173" i="392"/>
  <c r="Q173" i="392"/>
  <c r="R173" i="392"/>
  <c r="S173" i="392"/>
  <c r="T173" i="392"/>
  <c r="U173" i="392"/>
  <c r="V173" i="392"/>
  <c r="N174" i="392"/>
  <c r="O174" i="392"/>
  <c r="P174" i="392"/>
  <c r="Q174" i="392"/>
  <c r="R174" i="392"/>
  <c r="S174" i="392"/>
  <c r="T174" i="392"/>
  <c r="U174" i="392"/>
  <c r="V174" i="392"/>
  <c r="N175" i="392"/>
  <c r="O175" i="392"/>
  <c r="P175" i="392"/>
  <c r="Q175" i="392"/>
  <c r="R175" i="392"/>
  <c r="S175" i="392"/>
  <c r="T175" i="392"/>
  <c r="U175" i="392"/>
  <c r="V175" i="392"/>
  <c r="N176" i="392"/>
  <c r="O176" i="392"/>
  <c r="P176" i="392"/>
  <c r="Q176" i="392"/>
  <c r="R176" i="392"/>
  <c r="S176" i="392"/>
  <c r="T176" i="392"/>
  <c r="U176" i="392"/>
  <c r="V176" i="392"/>
  <c r="N177" i="392"/>
  <c r="O177" i="392"/>
  <c r="P177" i="392"/>
  <c r="Q177" i="392"/>
  <c r="R177" i="392"/>
  <c r="S177" i="392"/>
  <c r="T177" i="392"/>
  <c r="U177" i="392"/>
  <c r="V177" i="392"/>
  <c r="N178" i="392"/>
  <c r="O178" i="392"/>
  <c r="P178" i="392"/>
  <c r="Q178" i="392"/>
  <c r="R178" i="392"/>
  <c r="S178" i="392"/>
  <c r="T178" i="392"/>
  <c r="U178" i="392"/>
  <c r="V178" i="392"/>
  <c r="N179" i="392"/>
  <c r="O179" i="392"/>
  <c r="P179" i="392"/>
  <c r="Q179" i="392"/>
  <c r="R179" i="392"/>
  <c r="S179" i="392"/>
  <c r="T179" i="392"/>
  <c r="U179" i="392"/>
  <c r="V179" i="392"/>
  <c r="N180" i="392"/>
  <c r="O180" i="392"/>
  <c r="P180" i="392"/>
  <c r="Q180" i="392"/>
  <c r="R180" i="392"/>
  <c r="S180" i="392"/>
  <c r="T180" i="392"/>
  <c r="U180" i="392"/>
  <c r="V180" i="392"/>
  <c r="J31" i="415"/>
  <c r="J25" i="415"/>
  <c r="J19" i="415"/>
  <c r="J13" i="415"/>
  <c r="J7" i="415"/>
  <c r="K645" i="1"/>
  <c r="L645" i="1"/>
  <c r="M645" i="1"/>
  <c r="J645" i="1"/>
  <c r="N161" i="392"/>
  <c r="O161" i="392"/>
  <c r="P161" i="392"/>
  <c r="Q161" i="392"/>
  <c r="R161" i="392"/>
  <c r="S161" i="392"/>
  <c r="T161" i="392"/>
  <c r="U161" i="392"/>
  <c r="V161" i="392"/>
  <c r="N162" i="392"/>
  <c r="O162" i="392"/>
  <c r="P162" i="392"/>
  <c r="Q162" i="392"/>
  <c r="R162" i="392"/>
  <c r="S162" i="392"/>
  <c r="T162" i="392"/>
  <c r="U162" i="392"/>
  <c r="V162" i="392"/>
  <c r="N163" i="392"/>
  <c r="O163" i="392"/>
  <c r="P163" i="392"/>
  <c r="Q163" i="392"/>
  <c r="R163" i="392"/>
  <c r="S163" i="392"/>
  <c r="T163" i="392"/>
  <c r="U163" i="392"/>
  <c r="V163" i="392"/>
  <c r="N164" i="392"/>
  <c r="O164" i="392"/>
  <c r="P164" i="392"/>
  <c r="Q164" i="392"/>
  <c r="R164" i="392"/>
  <c r="S164" i="392"/>
  <c r="T164" i="392"/>
  <c r="U164" i="392"/>
  <c r="V164" i="392"/>
  <c r="N165" i="392"/>
  <c r="O165" i="392"/>
  <c r="P165" i="392"/>
  <c r="Q165" i="392"/>
  <c r="R165" i="392"/>
  <c r="S165" i="392"/>
  <c r="T165" i="392"/>
  <c r="U165" i="392"/>
  <c r="V165" i="392"/>
  <c r="J644" i="1"/>
  <c r="N156" i="392"/>
  <c r="O156" i="392"/>
  <c r="P156" i="392"/>
  <c r="Q156" i="392"/>
  <c r="R156" i="392"/>
  <c r="S156" i="392"/>
  <c r="T156" i="392"/>
  <c r="U156" i="392"/>
  <c r="V156" i="392"/>
  <c r="N157" i="392"/>
  <c r="O157" i="392"/>
  <c r="P157" i="392"/>
  <c r="Q157" i="392"/>
  <c r="R157" i="392"/>
  <c r="S157" i="392"/>
  <c r="T157" i="392"/>
  <c r="U157" i="392"/>
  <c r="V157" i="392"/>
  <c r="N158" i="392"/>
  <c r="O158" i="392"/>
  <c r="P158" i="392"/>
  <c r="Q158" i="392"/>
  <c r="R158" i="392"/>
  <c r="S158" i="392"/>
  <c r="T158" i="392"/>
  <c r="U158" i="392"/>
  <c r="V158" i="392"/>
  <c r="N159" i="392"/>
  <c r="O159" i="392"/>
  <c r="P159" i="392"/>
  <c r="Q159" i="392"/>
  <c r="R159" i="392"/>
  <c r="S159" i="392"/>
  <c r="T159" i="392"/>
  <c r="U159" i="392"/>
  <c r="V159" i="392"/>
  <c r="N160" i="392"/>
  <c r="O160" i="392"/>
  <c r="P160" i="392"/>
  <c r="Q160" i="392"/>
  <c r="R160" i="392"/>
  <c r="S160" i="392"/>
  <c r="T160" i="392"/>
  <c r="U160" i="392"/>
  <c r="V160" i="392"/>
  <c r="J643" i="1"/>
  <c r="AA11" i="429" l="1"/>
  <c r="AC11" i="429"/>
  <c r="AD11" i="429"/>
  <c r="Z11" i="429"/>
  <c r="AB11" i="429"/>
  <c r="Q10" i="429"/>
  <c r="V10" i="429"/>
  <c r="S10" i="429"/>
  <c r="R10" i="429"/>
  <c r="P10" i="429"/>
  <c r="N10" i="429"/>
  <c r="Y10" i="429" s="1"/>
  <c r="O10" i="429"/>
  <c r="T10" i="429"/>
  <c r="U10" i="429"/>
  <c r="M10" i="429"/>
  <c r="H14" i="424"/>
  <c r="N155" i="392"/>
  <c r="O155" i="392"/>
  <c r="P155" i="392"/>
  <c r="Q155" i="392"/>
  <c r="R155" i="392"/>
  <c r="S155" i="392"/>
  <c r="T155" i="392"/>
  <c r="U155" i="392"/>
  <c r="V155" i="392"/>
  <c r="N146" i="392"/>
  <c r="O146" i="392"/>
  <c r="P146" i="392"/>
  <c r="Q146" i="392"/>
  <c r="R146" i="392"/>
  <c r="S146" i="392"/>
  <c r="T146" i="392"/>
  <c r="U146" i="392"/>
  <c r="V146" i="392"/>
  <c r="N147" i="392"/>
  <c r="O147" i="392"/>
  <c r="P147" i="392"/>
  <c r="Q147" i="392"/>
  <c r="R147" i="392"/>
  <c r="S147" i="392"/>
  <c r="T147" i="392"/>
  <c r="U147" i="392"/>
  <c r="V147" i="392"/>
  <c r="N148" i="392"/>
  <c r="O148" i="392"/>
  <c r="P148" i="392"/>
  <c r="Q148" i="392"/>
  <c r="R148" i="392"/>
  <c r="S148" i="392"/>
  <c r="T148" i="392"/>
  <c r="U148" i="392"/>
  <c r="V148" i="392"/>
  <c r="N149" i="392"/>
  <c r="O149" i="392"/>
  <c r="P149" i="392"/>
  <c r="Q149" i="392"/>
  <c r="R149" i="392"/>
  <c r="S149" i="392"/>
  <c r="T149" i="392"/>
  <c r="U149" i="392"/>
  <c r="V149" i="392"/>
  <c r="N150" i="392"/>
  <c r="O150" i="392"/>
  <c r="P150" i="392"/>
  <c r="Q150" i="392"/>
  <c r="R150" i="392"/>
  <c r="S150" i="392"/>
  <c r="T150" i="392"/>
  <c r="U150" i="392"/>
  <c r="V150" i="392"/>
  <c r="N151" i="392"/>
  <c r="O151" i="392"/>
  <c r="P151" i="392"/>
  <c r="Q151" i="392"/>
  <c r="R151" i="392"/>
  <c r="S151" i="392"/>
  <c r="T151" i="392"/>
  <c r="U151" i="392"/>
  <c r="V151" i="392"/>
  <c r="N152" i="392"/>
  <c r="O152" i="392"/>
  <c r="P152" i="392"/>
  <c r="Q152" i="392"/>
  <c r="R152" i="392"/>
  <c r="S152" i="392"/>
  <c r="T152" i="392"/>
  <c r="U152" i="392"/>
  <c r="V152" i="392"/>
  <c r="N153" i="392"/>
  <c r="O153" i="392"/>
  <c r="P153" i="392"/>
  <c r="Q153" i="392"/>
  <c r="R153" i="392"/>
  <c r="S153" i="392"/>
  <c r="T153" i="392"/>
  <c r="U153" i="392"/>
  <c r="V153" i="392"/>
  <c r="N154" i="392"/>
  <c r="O154" i="392"/>
  <c r="P154" i="392"/>
  <c r="Q154" i="392"/>
  <c r="R154" i="392"/>
  <c r="S154" i="392"/>
  <c r="T154" i="392"/>
  <c r="U154" i="392"/>
  <c r="V154" i="392"/>
  <c r="AA10" i="429" l="1"/>
  <c r="AC10" i="429"/>
  <c r="AD10" i="429"/>
  <c r="AB10" i="429"/>
  <c r="Z10" i="429"/>
  <c r="L9" i="429"/>
  <c r="J642" i="1"/>
  <c r="K641" i="1"/>
  <c r="L641" i="1"/>
  <c r="M641" i="1"/>
  <c r="K642" i="1"/>
  <c r="L642" i="1"/>
  <c r="M642" i="1"/>
  <c r="K643" i="1"/>
  <c r="L643" i="1"/>
  <c r="M643" i="1"/>
  <c r="K644" i="1"/>
  <c r="L644" i="1"/>
  <c r="M644" i="1"/>
  <c r="J641" i="1"/>
  <c r="N136" i="392" l="1"/>
  <c r="O136" i="392"/>
  <c r="P136" i="392"/>
  <c r="Q136" i="392"/>
  <c r="R136" i="392"/>
  <c r="S136" i="392"/>
  <c r="T136" i="392"/>
  <c r="U136" i="392"/>
  <c r="V136" i="392"/>
  <c r="N137" i="392"/>
  <c r="O137" i="392"/>
  <c r="P137" i="392"/>
  <c r="Q137" i="392"/>
  <c r="R137" i="392"/>
  <c r="S137" i="392"/>
  <c r="T137" i="392"/>
  <c r="U137" i="392"/>
  <c r="V137" i="392"/>
  <c r="N138" i="392"/>
  <c r="O138" i="392"/>
  <c r="P138" i="392"/>
  <c r="Q138" i="392"/>
  <c r="R138" i="392"/>
  <c r="S138" i="392"/>
  <c r="T138" i="392"/>
  <c r="U138" i="392"/>
  <c r="V138" i="392"/>
  <c r="N139" i="392"/>
  <c r="O139" i="392"/>
  <c r="P139" i="392"/>
  <c r="Q139" i="392"/>
  <c r="R139" i="392"/>
  <c r="S139" i="392"/>
  <c r="T139" i="392"/>
  <c r="U139" i="392"/>
  <c r="V139" i="392"/>
  <c r="N140" i="392"/>
  <c r="O140" i="392"/>
  <c r="P140" i="392"/>
  <c r="Q140" i="392"/>
  <c r="R140" i="392"/>
  <c r="S140" i="392"/>
  <c r="T140" i="392"/>
  <c r="U140" i="392"/>
  <c r="V140" i="392"/>
  <c r="N141" i="392"/>
  <c r="O141" i="392"/>
  <c r="P141" i="392"/>
  <c r="Q141" i="392"/>
  <c r="R141" i="392"/>
  <c r="S141" i="392"/>
  <c r="T141" i="392"/>
  <c r="U141" i="392"/>
  <c r="V141" i="392"/>
  <c r="N142" i="392"/>
  <c r="O142" i="392"/>
  <c r="P142" i="392"/>
  <c r="Q142" i="392"/>
  <c r="R142" i="392"/>
  <c r="S142" i="392"/>
  <c r="T142" i="392"/>
  <c r="U142" i="392"/>
  <c r="V142" i="392"/>
  <c r="N143" i="392"/>
  <c r="O143" i="392"/>
  <c r="P143" i="392"/>
  <c r="Q143" i="392"/>
  <c r="R143" i="392"/>
  <c r="S143" i="392"/>
  <c r="T143" i="392"/>
  <c r="U143" i="392"/>
  <c r="V143" i="392"/>
  <c r="N144" i="392"/>
  <c r="O144" i="392"/>
  <c r="P144" i="392"/>
  <c r="Q144" i="392"/>
  <c r="R144" i="392"/>
  <c r="S144" i="392"/>
  <c r="T144" i="392"/>
  <c r="U144" i="392"/>
  <c r="V144" i="392"/>
  <c r="N145" i="392"/>
  <c r="O145" i="392"/>
  <c r="P145" i="392"/>
  <c r="Q145" i="392"/>
  <c r="R145" i="392"/>
  <c r="S145" i="392"/>
  <c r="T145" i="392"/>
  <c r="U145" i="392"/>
  <c r="V145" i="392"/>
  <c r="K640" i="1" l="1"/>
  <c r="L640" i="1"/>
  <c r="M640" i="1"/>
  <c r="J640" i="1"/>
  <c r="J638" i="1"/>
  <c r="K638" i="1"/>
  <c r="L638" i="1"/>
  <c r="M638" i="1"/>
  <c r="J639" i="1"/>
  <c r="K639" i="1"/>
  <c r="L639" i="1"/>
  <c r="M639" i="1"/>
  <c r="N131" i="392"/>
  <c r="O131" i="392"/>
  <c r="P131" i="392"/>
  <c r="Q131" i="392"/>
  <c r="R131" i="392"/>
  <c r="S131" i="392"/>
  <c r="T131" i="392"/>
  <c r="U131" i="392"/>
  <c r="V131" i="392"/>
  <c r="N132" i="392"/>
  <c r="O132" i="392"/>
  <c r="P132" i="392"/>
  <c r="Q132" i="392"/>
  <c r="R132" i="392"/>
  <c r="S132" i="392"/>
  <c r="T132" i="392"/>
  <c r="U132" i="392"/>
  <c r="V132" i="392"/>
  <c r="N133" i="392"/>
  <c r="O133" i="392"/>
  <c r="P133" i="392"/>
  <c r="Q133" i="392"/>
  <c r="R133" i="392"/>
  <c r="S133" i="392"/>
  <c r="T133" i="392"/>
  <c r="U133" i="392"/>
  <c r="V133" i="392"/>
  <c r="N134" i="392"/>
  <c r="O134" i="392"/>
  <c r="P134" i="392"/>
  <c r="Q134" i="392"/>
  <c r="R134" i="392"/>
  <c r="S134" i="392"/>
  <c r="T134" i="392"/>
  <c r="U134" i="392"/>
  <c r="V134" i="392"/>
  <c r="N135" i="392"/>
  <c r="O135" i="392"/>
  <c r="P135" i="392"/>
  <c r="Q135" i="392"/>
  <c r="R135" i="392"/>
  <c r="S135" i="392"/>
  <c r="T135" i="392"/>
  <c r="U135" i="392"/>
  <c r="V135" i="392"/>
  <c r="J637" i="1"/>
  <c r="N126" i="392" l="1"/>
  <c r="O126" i="392"/>
  <c r="P126" i="392"/>
  <c r="Q126" i="392"/>
  <c r="R126" i="392"/>
  <c r="S126" i="392"/>
  <c r="T126" i="392"/>
  <c r="U126" i="392"/>
  <c r="V126" i="392"/>
  <c r="N127" i="392"/>
  <c r="O127" i="392"/>
  <c r="P127" i="392"/>
  <c r="Q127" i="392"/>
  <c r="R127" i="392"/>
  <c r="S127" i="392"/>
  <c r="T127" i="392"/>
  <c r="U127" i="392"/>
  <c r="V127" i="392"/>
  <c r="N128" i="392"/>
  <c r="O128" i="392"/>
  <c r="P128" i="392"/>
  <c r="Q128" i="392"/>
  <c r="R128" i="392"/>
  <c r="S128" i="392"/>
  <c r="T128" i="392"/>
  <c r="U128" i="392"/>
  <c r="V128" i="392"/>
  <c r="N129" i="392"/>
  <c r="O129" i="392"/>
  <c r="P129" i="392"/>
  <c r="Q129" i="392"/>
  <c r="R129" i="392"/>
  <c r="S129" i="392"/>
  <c r="T129" i="392"/>
  <c r="U129" i="392"/>
  <c r="V129" i="392"/>
  <c r="N130" i="392"/>
  <c r="O130" i="392"/>
  <c r="P130" i="392"/>
  <c r="Q130" i="392"/>
  <c r="R130" i="392"/>
  <c r="S130" i="392"/>
  <c r="T130" i="392"/>
  <c r="U130" i="392"/>
  <c r="V130" i="392"/>
  <c r="J636" i="1"/>
  <c r="B8" i="429"/>
  <c r="M9" i="429" s="1"/>
  <c r="C8" i="429"/>
  <c r="N9" i="429" s="1"/>
  <c r="Y9" i="429" s="1"/>
  <c r="D8" i="429"/>
  <c r="O9" i="429" s="1"/>
  <c r="E8" i="429"/>
  <c r="P9" i="429" s="1"/>
  <c r="F8" i="429"/>
  <c r="Q9" i="429" s="1"/>
  <c r="G8" i="429"/>
  <c r="R9" i="429" s="1"/>
  <c r="H8" i="429"/>
  <c r="S9" i="429" s="1"/>
  <c r="I8" i="429"/>
  <c r="T9" i="429" s="1"/>
  <c r="J8" i="429"/>
  <c r="U9" i="429" s="1"/>
  <c r="K8" i="429"/>
  <c r="V9" i="429" s="1"/>
  <c r="L8" i="429"/>
  <c r="J635" i="1"/>
  <c r="AC9" i="429" l="1"/>
  <c r="AD9" i="429"/>
  <c r="AA9" i="429"/>
  <c r="Z9" i="429"/>
  <c r="AB9" i="429"/>
  <c r="N121" i="392"/>
  <c r="O121" i="392"/>
  <c r="P121" i="392"/>
  <c r="Q121" i="392"/>
  <c r="R121" i="392"/>
  <c r="S121" i="392"/>
  <c r="T121" i="392"/>
  <c r="U121" i="392"/>
  <c r="V121" i="392"/>
  <c r="N122" i="392"/>
  <c r="O122" i="392"/>
  <c r="P122" i="392"/>
  <c r="Q122" i="392"/>
  <c r="R122" i="392"/>
  <c r="S122" i="392"/>
  <c r="T122" i="392"/>
  <c r="U122" i="392"/>
  <c r="V122" i="392"/>
  <c r="N123" i="392"/>
  <c r="O123" i="392"/>
  <c r="P123" i="392"/>
  <c r="Q123" i="392"/>
  <c r="R123" i="392"/>
  <c r="S123" i="392"/>
  <c r="T123" i="392"/>
  <c r="U123" i="392"/>
  <c r="V123" i="392"/>
  <c r="N124" i="392"/>
  <c r="O124" i="392"/>
  <c r="P124" i="392"/>
  <c r="Q124" i="392"/>
  <c r="R124" i="392"/>
  <c r="S124" i="392"/>
  <c r="T124" i="392"/>
  <c r="U124" i="392"/>
  <c r="V124" i="392"/>
  <c r="N125" i="392"/>
  <c r="O125" i="392"/>
  <c r="P125" i="392"/>
  <c r="Q125" i="392"/>
  <c r="R125" i="392"/>
  <c r="S125" i="392"/>
  <c r="T125" i="392"/>
  <c r="U125" i="392"/>
  <c r="V125" i="392"/>
  <c r="N116" i="392" l="1"/>
  <c r="O116" i="392"/>
  <c r="P116" i="392"/>
  <c r="Q116" i="392"/>
  <c r="R116" i="392"/>
  <c r="S116" i="392"/>
  <c r="T116" i="392"/>
  <c r="U116" i="392"/>
  <c r="V116" i="392"/>
  <c r="N117" i="392"/>
  <c r="O117" i="392"/>
  <c r="P117" i="392"/>
  <c r="Q117" i="392"/>
  <c r="R117" i="392"/>
  <c r="S117" i="392"/>
  <c r="T117" i="392"/>
  <c r="U117" i="392"/>
  <c r="V117" i="392"/>
  <c r="N118" i="392"/>
  <c r="O118" i="392"/>
  <c r="P118" i="392"/>
  <c r="Q118" i="392"/>
  <c r="R118" i="392"/>
  <c r="S118" i="392"/>
  <c r="T118" i="392"/>
  <c r="U118" i="392"/>
  <c r="V118" i="392"/>
  <c r="N119" i="392"/>
  <c r="O119" i="392"/>
  <c r="P119" i="392"/>
  <c r="Q119" i="392"/>
  <c r="R119" i="392"/>
  <c r="S119" i="392"/>
  <c r="T119" i="392"/>
  <c r="U119" i="392"/>
  <c r="V119" i="392"/>
  <c r="N120" i="392"/>
  <c r="O120" i="392"/>
  <c r="P120" i="392"/>
  <c r="Q120" i="392"/>
  <c r="R120" i="392"/>
  <c r="S120" i="392"/>
  <c r="T120" i="392"/>
  <c r="U120" i="392"/>
  <c r="V120" i="392"/>
  <c r="J634" i="1" l="1"/>
  <c r="N111" i="392" l="1"/>
  <c r="O111" i="392"/>
  <c r="P111" i="392"/>
  <c r="Q111" i="392"/>
  <c r="R111" i="392"/>
  <c r="S111" i="392"/>
  <c r="T111" i="392"/>
  <c r="U111" i="392"/>
  <c r="V111" i="392"/>
  <c r="N112" i="392"/>
  <c r="O112" i="392"/>
  <c r="P112" i="392"/>
  <c r="Q112" i="392"/>
  <c r="R112" i="392"/>
  <c r="S112" i="392"/>
  <c r="T112" i="392"/>
  <c r="U112" i="392"/>
  <c r="V112" i="392"/>
  <c r="N113" i="392"/>
  <c r="O113" i="392"/>
  <c r="P113" i="392"/>
  <c r="Q113" i="392"/>
  <c r="R113" i="392"/>
  <c r="S113" i="392"/>
  <c r="T113" i="392"/>
  <c r="U113" i="392"/>
  <c r="V113" i="392"/>
  <c r="N114" i="392"/>
  <c r="O114" i="392"/>
  <c r="P114" i="392"/>
  <c r="Q114" i="392"/>
  <c r="R114" i="392"/>
  <c r="S114" i="392"/>
  <c r="T114" i="392"/>
  <c r="U114" i="392"/>
  <c r="V114" i="392"/>
  <c r="N115" i="392"/>
  <c r="O115" i="392"/>
  <c r="P115" i="392"/>
  <c r="Q115" i="392"/>
  <c r="R115" i="392"/>
  <c r="S115" i="392"/>
  <c r="T115" i="392"/>
  <c r="U115" i="392"/>
  <c r="V115" i="392"/>
  <c r="N107" i="392" l="1"/>
  <c r="O107" i="392"/>
  <c r="P107" i="392"/>
  <c r="Q107" i="392"/>
  <c r="R107" i="392"/>
  <c r="S107" i="392"/>
  <c r="T107" i="392"/>
  <c r="U107" i="392"/>
  <c r="V107" i="392"/>
  <c r="N108" i="392"/>
  <c r="O108" i="392"/>
  <c r="P108" i="392"/>
  <c r="Q108" i="392"/>
  <c r="R108" i="392"/>
  <c r="S108" i="392"/>
  <c r="T108" i="392"/>
  <c r="U108" i="392"/>
  <c r="V108" i="392"/>
  <c r="N109" i="392"/>
  <c r="O109" i="392"/>
  <c r="P109" i="392"/>
  <c r="Q109" i="392"/>
  <c r="R109" i="392"/>
  <c r="S109" i="392"/>
  <c r="T109" i="392"/>
  <c r="U109" i="392"/>
  <c r="V109" i="392"/>
  <c r="N110" i="392"/>
  <c r="O110" i="392"/>
  <c r="P110" i="392"/>
  <c r="Q110" i="392"/>
  <c r="R110" i="392"/>
  <c r="S110" i="392"/>
  <c r="T110" i="392"/>
  <c r="U110" i="392"/>
  <c r="V110" i="392"/>
  <c r="K633" i="1"/>
  <c r="L633" i="1"/>
  <c r="M633" i="1"/>
  <c r="K634" i="1"/>
  <c r="L634" i="1"/>
  <c r="M634" i="1"/>
  <c r="K635" i="1"/>
  <c r="L635" i="1"/>
  <c r="M635" i="1"/>
  <c r="K636" i="1"/>
  <c r="L636" i="1"/>
  <c r="M636" i="1"/>
  <c r="K637" i="1"/>
  <c r="L637" i="1"/>
  <c r="M637" i="1"/>
  <c r="J633" i="1"/>
  <c r="B7" i="429"/>
  <c r="M8" i="429" s="1"/>
  <c r="C7" i="429"/>
  <c r="N8" i="429" s="1"/>
  <c r="Y8" i="429" s="1"/>
  <c r="D7" i="429"/>
  <c r="O8" i="429" s="1"/>
  <c r="E7" i="429"/>
  <c r="P8" i="429" s="1"/>
  <c r="F7" i="429"/>
  <c r="Q8" i="429" s="1"/>
  <c r="G7" i="429"/>
  <c r="R8" i="429" s="1"/>
  <c r="H7" i="429"/>
  <c r="S8" i="429" s="1"/>
  <c r="I7" i="429"/>
  <c r="T8" i="429" s="1"/>
  <c r="J7" i="429"/>
  <c r="U8" i="429" s="1"/>
  <c r="K7" i="429"/>
  <c r="V8" i="429" s="1"/>
  <c r="L7" i="429"/>
  <c r="AA8" i="429" l="1"/>
  <c r="AC8" i="429"/>
  <c r="AD8" i="429"/>
  <c r="AB8" i="429"/>
  <c r="Z8" i="429"/>
  <c r="N102" i="392"/>
  <c r="O102" i="392"/>
  <c r="P102" i="392"/>
  <c r="Q102" i="392"/>
  <c r="R102" i="392"/>
  <c r="S102" i="392"/>
  <c r="T102" i="392"/>
  <c r="U102" i="392"/>
  <c r="V102" i="392"/>
  <c r="N103" i="392"/>
  <c r="O103" i="392"/>
  <c r="P103" i="392"/>
  <c r="Q103" i="392"/>
  <c r="R103" i="392"/>
  <c r="S103" i="392"/>
  <c r="T103" i="392"/>
  <c r="U103" i="392"/>
  <c r="V103" i="392"/>
  <c r="N104" i="392"/>
  <c r="O104" i="392"/>
  <c r="P104" i="392"/>
  <c r="Q104" i="392"/>
  <c r="R104" i="392"/>
  <c r="S104" i="392"/>
  <c r="T104" i="392"/>
  <c r="U104" i="392"/>
  <c r="V104" i="392"/>
  <c r="N105" i="392"/>
  <c r="O105" i="392"/>
  <c r="P105" i="392"/>
  <c r="Q105" i="392"/>
  <c r="R105" i="392"/>
  <c r="S105" i="392"/>
  <c r="T105" i="392"/>
  <c r="U105" i="392"/>
  <c r="V105" i="392"/>
  <c r="N106" i="392"/>
  <c r="O106" i="392"/>
  <c r="P106" i="392"/>
  <c r="Q106" i="392"/>
  <c r="R106" i="392"/>
  <c r="S106" i="392"/>
  <c r="T106" i="392"/>
  <c r="U106" i="392"/>
  <c r="V106" i="392"/>
  <c r="N97" i="392" l="1"/>
  <c r="O97" i="392"/>
  <c r="P97" i="392"/>
  <c r="Q97" i="392"/>
  <c r="R97" i="392"/>
  <c r="S97" i="392"/>
  <c r="T97" i="392"/>
  <c r="U97" i="392"/>
  <c r="V97" i="392"/>
  <c r="N98" i="392"/>
  <c r="O98" i="392"/>
  <c r="P98" i="392"/>
  <c r="Q98" i="392"/>
  <c r="R98" i="392"/>
  <c r="S98" i="392"/>
  <c r="T98" i="392"/>
  <c r="U98" i="392"/>
  <c r="V98" i="392"/>
  <c r="N99" i="392"/>
  <c r="O99" i="392"/>
  <c r="P99" i="392"/>
  <c r="Q99" i="392"/>
  <c r="R99" i="392"/>
  <c r="S99" i="392"/>
  <c r="T99" i="392"/>
  <c r="U99" i="392"/>
  <c r="V99" i="392"/>
  <c r="N100" i="392"/>
  <c r="O100" i="392"/>
  <c r="P100" i="392"/>
  <c r="Q100" i="392"/>
  <c r="R100" i="392"/>
  <c r="S100" i="392"/>
  <c r="T100" i="392"/>
  <c r="U100" i="392"/>
  <c r="V100" i="392"/>
  <c r="N101" i="392"/>
  <c r="O101" i="392"/>
  <c r="P101" i="392"/>
  <c r="Q101" i="392"/>
  <c r="R101" i="392"/>
  <c r="S101" i="392"/>
  <c r="T101" i="392"/>
  <c r="U101" i="392"/>
  <c r="V101" i="392"/>
  <c r="K632" i="1"/>
  <c r="L632" i="1"/>
  <c r="M632" i="1"/>
  <c r="J632" i="1"/>
  <c r="K631" i="1"/>
  <c r="L631" i="1"/>
  <c r="M631" i="1"/>
  <c r="J631" i="1"/>
  <c r="N92" i="392" l="1"/>
  <c r="O92" i="392"/>
  <c r="P92" i="392"/>
  <c r="Q92" i="392"/>
  <c r="R92" i="392"/>
  <c r="S92" i="392"/>
  <c r="T92" i="392"/>
  <c r="U92" i="392"/>
  <c r="V92" i="392"/>
  <c r="N93" i="392"/>
  <c r="O93" i="392"/>
  <c r="P93" i="392"/>
  <c r="Q93" i="392"/>
  <c r="R93" i="392"/>
  <c r="S93" i="392"/>
  <c r="T93" i="392"/>
  <c r="U93" i="392"/>
  <c r="V93" i="392"/>
  <c r="N94" i="392"/>
  <c r="O94" i="392"/>
  <c r="P94" i="392"/>
  <c r="Q94" i="392"/>
  <c r="R94" i="392"/>
  <c r="S94" i="392"/>
  <c r="T94" i="392"/>
  <c r="U94" i="392"/>
  <c r="V94" i="392"/>
  <c r="N95" i="392"/>
  <c r="O95" i="392"/>
  <c r="P95" i="392"/>
  <c r="Q95" i="392"/>
  <c r="R95" i="392"/>
  <c r="S95" i="392"/>
  <c r="T95" i="392"/>
  <c r="U95" i="392"/>
  <c r="V95" i="392"/>
  <c r="N96" i="392"/>
  <c r="O96" i="392"/>
  <c r="P96" i="392"/>
  <c r="Q96" i="392"/>
  <c r="R96" i="392"/>
  <c r="S96" i="392"/>
  <c r="T96" i="392"/>
  <c r="U96" i="392"/>
  <c r="V96" i="392"/>
  <c r="V3" i="439" l="1"/>
  <c r="V4" i="439"/>
  <c r="V5" i="439"/>
  <c r="V6" i="439"/>
  <c r="V7" i="439"/>
  <c r="V8" i="439"/>
  <c r="V9" i="439"/>
  <c r="V10" i="439"/>
  <c r="V11" i="439"/>
  <c r="V12" i="439"/>
  <c r="V13" i="439"/>
  <c r="V14" i="439"/>
  <c r="V15" i="439"/>
  <c r="V16" i="439"/>
  <c r="V17" i="439"/>
  <c r="V18" i="439"/>
  <c r="V19" i="439"/>
  <c r="V20" i="439"/>
  <c r="V21" i="439"/>
  <c r="V2" i="439"/>
  <c r="K630" i="1"/>
  <c r="L630" i="1"/>
  <c r="M630" i="1"/>
  <c r="J630" i="1"/>
  <c r="P3" i="439"/>
  <c r="P4" i="439"/>
  <c r="P5" i="439"/>
  <c r="P6" i="439"/>
  <c r="P7" i="439"/>
  <c r="P8" i="439"/>
  <c r="P9" i="439"/>
  <c r="P10" i="439"/>
  <c r="P11" i="439"/>
  <c r="P12" i="439"/>
  <c r="P13" i="439"/>
  <c r="P14" i="439"/>
  <c r="P15" i="439"/>
  <c r="P16" i="439"/>
  <c r="P17" i="439"/>
  <c r="P18" i="439"/>
  <c r="P19" i="439"/>
  <c r="P20" i="439"/>
  <c r="P21" i="439"/>
  <c r="P2" i="439"/>
  <c r="I23" i="439"/>
  <c r="T23" i="439" s="1"/>
  <c r="T24" i="439" s="1"/>
  <c r="K629" i="1"/>
  <c r="L629" i="1"/>
  <c r="M629" i="1"/>
  <c r="J629" i="1"/>
  <c r="J616" i="1"/>
  <c r="K616" i="1"/>
  <c r="L616" i="1"/>
  <c r="M616" i="1"/>
  <c r="J617" i="1"/>
  <c r="K617" i="1"/>
  <c r="L617" i="1"/>
  <c r="M617" i="1"/>
  <c r="J618" i="1"/>
  <c r="K618" i="1"/>
  <c r="L618" i="1"/>
  <c r="M618" i="1"/>
  <c r="J619" i="1"/>
  <c r="K619" i="1"/>
  <c r="L619" i="1"/>
  <c r="M619" i="1"/>
  <c r="J620" i="1"/>
  <c r="K620" i="1"/>
  <c r="L620" i="1"/>
  <c r="M620" i="1"/>
  <c r="J621" i="1"/>
  <c r="K621" i="1"/>
  <c r="L621" i="1"/>
  <c r="M621" i="1"/>
  <c r="J622" i="1"/>
  <c r="K622" i="1"/>
  <c r="L622" i="1"/>
  <c r="M622" i="1"/>
  <c r="J623" i="1"/>
  <c r="K623" i="1"/>
  <c r="L623" i="1"/>
  <c r="M623" i="1"/>
  <c r="J624" i="1"/>
  <c r="K624" i="1"/>
  <c r="L624" i="1"/>
  <c r="M624" i="1"/>
  <c r="J625" i="1"/>
  <c r="K625" i="1"/>
  <c r="L625" i="1"/>
  <c r="M625" i="1"/>
  <c r="J626" i="1"/>
  <c r="K626" i="1"/>
  <c r="L626" i="1"/>
  <c r="M626" i="1"/>
  <c r="J627" i="1"/>
  <c r="K627" i="1"/>
  <c r="L627" i="1"/>
  <c r="M627" i="1"/>
  <c r="J628" i="1"/>
  <c r="K628" i="1"/>
  <c r="L628" i="1"/>
  <c r="M628" i="1"/>
  <c r="K615" i="1" l="1"/>
  <c r="L615" i="1"/>
  <c r="M615" i="1"/>
  <c r="J615" i="1"/>
  <c r="A242" i="392"/>
  <c r="A243" i="392" s="1"/>
  <c r="K614" i="1" l="1"/>
  <c r="L614" i="1"/>
  <c r="M614" i="1"/>
  <c r="J614" i="1"/>
  <c r="L6" i="429"/>
  <c r="B5" i="429"/>
  <c r="C5" i="429"/>
  <c r="D5" i="429"/>
  <c r="E5" i="429"/>
  <c r="F5" i="429"/>
  <c r="G5" i="429"/>
  <c r="H5" i="429"/>
  <c r="I5" i="429"/>
  <c r="J5" i="429"/>
  <c r="K5" i="429"/>
  <c r="B6" i="429"/>
  <c r="M7" i="429" s="1"/>
  <c r="C6" i="429"/>
  <c r="N7" i="429" s="1"/>
  <c r="Y7" i="429" s="1"/>
  <c r="D6" i="429"/>
  <c r="O7" i="429" s="1"/>
  <c r="E6" i="429"/>
  <c r="P7" i="429" s="1"/>
  <c r="F6" i="429"/>
  <c r="Q7" i="429" s="1"/>
  <c r="G6" i="429"/>
  <c r="R7" i="429" s="1"/>
  <c r="H6" i="429"/>
  <c r="S7" i="429" s="1"/>
  <c r="I6" i="429"/>
  <c r="T7" i="429" s="1"/>
  <c r="J6" i="429"/>
  <c r="U7" i="429" s="1"/>
  <c r="K6" i="429"/>
  <c r="V7" i="429" s="1"/>
  <c r="AC7" i="429" l="1"/>
  <c r="AD7" i="429"/>
  <c r="AA7" i="429"/>
  <c r="AB7" i="429"/>
  <c r="Z7" i="429"/>
  <c r="M6" i="429"/>
  <c r="O6" i="429"/>
  <c r="N6" i="429"/>
  <c r="Y6" i="429" s="1"/>
  <c r="S6" i="429"/>
  <c r="U6" i="429"/>
  <c r="R6" i="429"/>
  <c r="T6" i="429"/>
  <c r="Q6" i="429"/>
  <c r="V6" i="429"/>
  <c r="P6" i="429"/>
  <c r="N85" i="392"/>
  <c r="O85" i="392"/>
  <c r="P85" i="392"/>
  <c r="Q85" i="392"/>
  <c r="R85" i="392"/>
  <c r="S85" i="392"/>
  <c r="T85" i="392"/>
  <c r="U85" i="392"/>
  <c r="V85" i="392"/>
  <c r="N86" i="392"/>
  <c r="O86" i="392"/>
  <c r="P86" i="392"/>
  <c r="Q86" i="392"/>
  <c r="R86" i="392"/>
  <c r="S86" i="392"/>
  <c r="T86" i="392"/>
  <c r="U86" i="392"/>
  <c r="V86" i="392"/>
  <c r="N87" i="392"/>
  <c r="O87" i="392"/>
  <c r="P87" i="392"/>
  <c r="Q87" i="392"/>
  <c r="R87" i="392"/>
  <c r="S87" i="392"/>
  <c r="T87" i="392"/>
  <c r="U87" i="392"/>
  <c r="V87" i="392"/>
  <c r="N88" i="392"/>
  <c r="O88" i="392"/>
  <c r="P88" i="392"/>
  <c r="Q88" i="392"/>
  <c r="R88" i="392"/>
  <c r="S88" i="392"/>
  <c r="T88" i="392"/>
  <c r="U88" i="392"/>
  <c r="V88" i="392"/>
  <c r="N89" i="392"/>
  <c r="O89" i="392"/>
  <c r="P89" i="392"/>
  <c r="Q89" i="392"/>
  <c r="R89" i="392"/>
  <c r="S89" i="392"/>
  <c r="T89" i="392"/>
  <c r="U89" i="392"/>
  <c r="V89" i="392"/>
  <c r="N90" i="392"/>
  <c r="O90" i="392"/>
  <c r="P90" i="392"/>
  <c r="Q90" i="392"/>
  <c r="R90" i="392"/>
  <c r="S90" i="392"/>
  <c r="T90" i="392"/>
  <c r="U90" i="392"/>
  <c r="V90" i="392"/>
  <c r="N91" i="392"/>
  <c r="O91" i="392"/>
  <c r="P91" i="392"/>
  <c r="Q91" i="392"/>
  <c r="R91" i="392"/>
  <c r="S91" i="392"/>
  <c r="T91" i="392"/>
  <c r="U91" i="392"/>
  <c r="V91" i="392"/>
  <c r="AD6" i="429" l="1"/>
  <c r="AA6" i="429"/>
  <c r="AC6" i="429"/>
  <c r="Z6" i="429"/>
  <c r="AB6" i="429"/>
  <c r="K613" i="1"/>
  <c r="L613" i="1"/>
  <c r="M613" i="1"/>
  <c r="J613" i="1"/>
  <c r="N80" i="392" l="1"/>
  <c r="O80" i="392"/>
  <c r="P80" i="392"/>
  <c r="Q80" i="392"/>
  <c r="R80" i="392"/>
  <c r="S80" i="392"/>
  <c r="T80" i="392"/>
  <c r="U80" i="392"/>
  <c r="V80" i="392"/>
  <c r="N81" i="392"/>
  <c r="O81" i="392"/>
  <c r="P81" i="392"/>
  <c r="Q81" i="392"/>
  <c r="R81" i="392"/>
  <c r="S81" i="392"/>
  <c r="T81" i="392"/>
  <c r="U81" i="392"/>
  <c r="V81" i="392"/>
  <c r="N82" i="392"/>
  <c r="O82" i="392"/>
  <c r="P82" i="392"/>
  <c r="Q82" i="392"/>
  <c r="R82" i="392"/>
  <c r="S82" i="392"/>
  <c r="T82" i="392"/>
  <c r="U82" i="392"/>
  <c r="V82" i="392"/>
  <c r="N83" i="392"/>
  <c r="O83" i="392"/>
  <c r="P83" i="392"/>
  <c r="Q83" i="392"/>
  <c r="R83" i="392"/>
  <c r="S83" i="392"/>
  <c r="T83" i="392"/>
  <c r="U83" i="392"/>
  <c r="V83" i="392"/>
  <c r="N84" i="392"/>
  <c r="O84" i="392"/>
  <c r="P84" i="392"/>
  <c r="Q84" i="392"/>
  <c r="R84" i="392"/>
  <c r="S84" i="392"/>
  <c r="T84" i="392"/>
  <c r="U84" i="392"/>
  <c r="V84" i="392"/>
  <c r="K612" i="1" l="1"/>
  <c r="L612" i="1"/>
  <c r="M612" i="1"/>
  <c r="J612" i="1"/>
  <c r="K611" i="1" l="1"/>
  <c r="L611" i="1"/>
  <c r="M611" i="1"/>
  <c r="J611" i="1"/>
  <c r="K610" i="1"/>
  <c r="L610" i="1"/>
  <c r="M610" i="1"/>
  <c r="J610" i="1"/>
  <c r="Q263" i="430"/>
  <c r="Q264" i="430" s="1"/>
  <c r="Q297" i="430"/>
  <c r="Q479" i="430"/>
  <c r="Q480" i="430"/>
  <c r="N75" i="392"/>
  <c r="O75" i="392"/>
  <c r="P75" i="392"/>
  <c r="Q75" i="392"/>
  <c r="R75" i="392"/>
  <c r="S75" i="392"/>
  <c r="T75" i="392"/>
  <c r="U75" i="392"/>
  <c r="V75" i="392"/>
  <c r="N76" i="392"/>
  <c r="O76" i="392"/>
  <c r="P76" i="392"/>
  <c r="Q76" i="392"/>
  <c r="R76" i="392"/>
  <c r="S76" i="392"/>
  <c r="T76" i="392"/>
  <c r="U76" i="392"/>
  <c r="V76" i="392"/>
  <c r="N77" i="392"/>
  <c r="O77" i="392"/>
  <c r="P77" i="392"/>
  <c r="Q77" i="392"/>
  <c r="R77" i="392"/>
  <c r="S77" i="392"/>
  <c r="T77" i="392"/>
  <c r="U77" i="392"/>
  <c r="V77" i="392"/>
  <c r="N78" i="392"/>
  <c r="O78" i="392"/>
  <c r="P78" i="392"/>
  <c r="Q78" i="392"/>
  <c r="R78" i="392"/>
  <c r="S78" i="392"/>
  <c r="T78" i="392"/>
  <c r="U78" i="392"/>
  <c r="V78" i="392"/>
  <c r="N79" i="392"/>
  <c r="O79" i="392"/>
  <c r="P79" i="392"/>
  <c r="Q79" i="392"/>
  <c r="R79" i="392"/>
  <c r="S79" i="392"/>
  <c r="T79" i="392"/>
  <c r="U79" i="392"/>
  <c r="V79" i="392"/>
  <c r="K608" i="1"/>
  <c r="L608" i="1"/>
  <c r="M608" i="1"/>
  <c r="K609" i="1"/>
  <c r="L609" i="1"/>
  <c r="M609" i="1"/>
  <c r="J609" i="1"/>
  <c r="J608" i="1" l="1"/>
  <c r="M69" i="392" l="1"/>
  <c r="N69" i="392"/>
  <c r="O69" i="392"/>
  <c r="P69" i="392"/>
  <c r="Q69" i="392"/>
  <c r="R69" i="392"/>
  <c r="S69" i="392"/>
  <c r="T69" i="392"/>
  <c r="U69" i="392"/>
  <c r="V69" i="392"/>
  <c r="N70" i="392"/>
  <c r="O70" i="392"/>
  <c r="P70" i="392"/>
  <c r="Q70" i="392"/>
  <c r="R70" i="392"/>
  <c r="S70" i="392"/>
  <c r="T70" i="392"/>
  <c r="U70" i="392"/>
  <c r="V70" i="392"/>
  <c r="N71" i="392"/>
  <c r="O71" i="392"/>
  <c r="P71" i="392"/>
  <c r="Q71" i="392"/>
  <c r="R71" i="392"/>
  <c r="S71" i="392"/>
  <c r="T71" i="392"/>
  <c r="U71" i="392"/>
  <c r="V71" i="392"/>
  <c r="N72" i="392"/>
  <c r="O72" i="392"/>
  <c r="P72" i="392"/>
  <c r="Q72" i="392"/>
  <c r="R72" i="392"/>
  <c r="S72" i="392"/>
  <c r="T72" i="392"/>
  <c r="U72" i="392"/>
  <c r="V72" i="392"/>
  <c r="N73" i="392"/>
  <c r="O73" i="392"/>
  <c r="P73" i="392"/>
  <c r="Q73" i="392"/>
  <c r="R73" i="392"/>
  <c r="S73" i="392"/>
  <c r="T73" i="392"/>
  <c r="U73" i="392"/>
  <c r="V73" i="392"/>
  <c r="N74" i="392"/>
  <c r="O74" i="392"/>
  <c r="P74" i="392"/>
  <c r="Q74" i="392"/>
  <c r="R74" i="392"/>
  <c r="S74" i="392"/>
  <c r="T74" i="392"/>
  <c r="U74" i="392"/>
  <c r="V74" i="392"/>
  <c r="K607" i="1" l="1"/>
  <c r="L607" i="1"/>
  <c r="M607" i="1"/>
  <c r="J607" i="1"/>
  <c r="J606" i="1" l="1"/>
  <c r="K605" i="1" l="1"/>
  <c r="L605" i="1"/>
  <c r="M605" i="1"/>
  <c r="K606" i="1"/>
  <c r="L606" i="1"/>
  <c r="M606" i="1"/>
  <c r="J605" i="1"/>
  <c r="L5" i="429"/>
  <c r="M59" i="392" l="1"/>
  <c r="N59" i="392"/>
  <c r="O59" i="392"/>
  <c r="P59" i="392"/>
  <c r="Q59" i="392"/>
  <c r="R59" i="392"/>
  <c r="S59" i="392"/>
  <c r="T59" i="392"/>
  <c r="U59" i="392"/>
  <c r="V59" i="392"/>
  <c r="M60" i="392"/>
  <c r="N60" i="392"/>
  <c r="O60" i="392"/>
  <c r="P60" i="392"/>
  <c r="Q60" i="392"/>
  <c r="R60" i="392"/>
  <c r="S60" i="392"/>
  <c r="T60" i="392"/>
  <c r="U60" i="392"/>
  <c r="V60" i="392"/>
  <c r="N61" i="392"/>
  <c r="O61" i="392"/>
  <c r="P61" i="392"/>
  <c r="Q61" i="392"/>
  <c r="R61" i="392"/>
  <c r="S61" i="392"/>
  <c r="T61" i="392"/>
  <c r="U61" i="392"/>
  <c r="V61" i="392"/>
  <c r="N62" i="392"/>
  <c r="O62" i="392"/>
  <c r="P62" i="392"/>
  <c r="Q62" i="392"/>
  <c r="R62" i="392"/>
  <c r="S62" i="392"/>
  <c r="T62" i="392"/>
  <c r="U62" i="392"/>
  <c r="V62" i="392"/>
  <c r="N63" i="392"/>
  <c r="O63" i="392"/>
  <c r="P63" i="392"/>
  <c r="Q63" i="392"/>
  <c r="R63" i="392"/>
  <c r="S63" i="392"/>
  <c r="T63" i="392"/>
  <c r="U63" i="392"/>
  <c r="V63" i="392"/>
  <c r="N64" i="392"/>
  <c r="O64" i="392"/>
  <c r="P64" i="392"/>
  <c r="Q64" i="392"/>
  <c r="R64" i="392"/>
  <c r="S64" i="392"/>
  <c r="T64" i="392"/>
  <c r="U64" i="392"/>
  <c r="V64" i="392"/>
  <c r="N65" i="392"/>
  <c r="O65" i="392"/>
  <c r="P65" i="392"/>
  <c r="Q65" i="392"/>
  <c r="R65" i="392"/>
  <c r="S65" i="392"/>
  <c r="T65" i="392"/>
  <c r="U65" i="392"/>
  <c r="V65" i="392"/>
  <c r="N66" i="392"/>
  <c r="O66" i="392"/>
  <c r="P66" i="392"/>
  <c r="Q66" i="392"/>
  <c r="R66" i="392"/>
  <c r="S66" i="392"/>
  <c r="T66" i="392"/>
  <c r="U66" i="392"/>
  <c r="V66" i="392"/>
  <c r="N67" i="392"/>
  <c r="O67" i="392"/>
  <c r="P67" i="392"/>
  <c r="Q67" i="392"/>
  <c r="R67" i="392"/>
  <c r="S67" i="392"/>
  <c r="T67" i="392"/>
  <c r="U67" i="392"/>
  <c r="V67" i="392"/>
  <c r="N68" i="392"/>
  <c r="O68" i="392"/>
  <c r="P68" i="392"/>
  <c r="Q68" i="392"/>
  <c r="R68" i="392"/>
  <c r="S68" i="392"/>
  <c r="T68" i="392"/>
  <c r="U68" i="392"/>
  <c r="V68" i="392"/>
  <c r="K604" i="1" l="1"/>
  <c r="L604" i="1"/>
  <c r="M604" i="1"/>
  <c r="J604" i="1"/>
  <c r="N58" i="392" l="1"/>
  <c r="O58" i="392"/>
  <c r="P58" i="392"/>
  <c r="Q58" i="392"/>
  <c r="R58" i="392"/>
  <c r="S58" i="392"/>
  <c r="T58" i="392"/>
  <c r="U58" i="392"/>
  <c r="V58" i="392"/>
  <c r="J602" i="1" l="1"/>
  <c r="J603" i="1"/>
  <c r="N52" i="392" l="1"/>
  <c r="O52" i="392"/>
  <c r="P52" i="392"/>
  <c r="Q52" i="392"/>
  <c r="R52" i="392"/>
  <c r="S52" i="392"/>
  <c r="T52" i="392"/>
  <c r="U52" i="392"/>
  <c r="V52" i="392"/>
  <c r="N53" i="392"/>
  <c r="O53" i="392"/>
  <c r="P53" i="392"/>
  <c r="Q53" i="392"/>
  <c r="R53" i="392"/>
  <c r="S53" i="392"/>
  <c r="T53" i="392"/>
  <c r="U53" i="392"/>
  <c r="V53" i="392"/>
  <c r="N54" i="392"/>
  <c r="O54" i="392"/>
  <c r="P54" i="392"/>
  <c r="Q54" i="392"/>
  <c r="R54" i="392"/>
  <c r="S54" i="392"/>
  <c r="T54" i="392"/>
  <c r="U54" i="392"/>
  <c r="V54" i="392"/>
  <c r="N55" i="392"/>
  <c r="O55" i="392"/>
  <c r="P55" i="392"/>
  <c r="Q55" i="392"/>
  <c r="R55" i="392"/>
  <c r="S55" i="392"/>
  <c r="T55" i="392"/>
  <c r="U55" i="392"/>
  <c r="V55" i="392"/>
  <c r="N56" i="392"/>
  <c r="O56" i="392"/>
  <c r="P56" i="392"/>
  <c r="Q56" i="392"/>
  <c r="R56" i="392"/>
  <c r="S56" i="392"/>
  <c r="T56" i="392"/>
  <c r="U56" i="392"/>
  <c r="V56" i="392"/>
  <c r="N57" i="392"/>
  <c r="O57" i="392"/>
  <c r="P57" i="392"/>
  <c r="Q57" i="392"/>
  <c r="R57" i="392"/>
  <c r="S57" i="392"/>
  <c r="T57" i="392"/>
  <c r="U57" i="392"/>
  <c r="V57" i="392"/>
  <c r="K601" i="1" l="1"/>
  <c r="L601" i="1"/>
  <c r="M601" i="1"/>
  <c r="K602" i="1"/>
  <c r="L602" i="1"/>
  <c r="M602" i="1"/>
  <c r="K603" i="1"/>
  <c r="L603" i="1"/>
  <c r="M603" i="1"/>
  <c r="J601" i="1"/>
  <c r="N47" i="392" l="1"/>
  <c r="O47" i="392"/>
  <c r="P47" i="392"/>
  <c r="Q47" i="392"/>
  <c r="R47" i="392"/>
  <c r="S47" i="392"/>
  <c r="T47" i="392"/>
  <c r="U47" i="392"/>
  <c r="V47" i="392"/>
  <c r="N48" i="392"/>
  <c r="O48" i="392"/>
  <c r="P48" i="392"/>
  <c r="Q48" i="392"/>
  <c r="R48" i="392"/>
  <c r="S48" i="392"/>
  <c r="T48" i="392"/>
  <c r="U48" i="392"/>
  <c r="V48" i="392"/>
  <c r="N49" i="392"/>
  <c r="O49" i="392"/>
  <c r="P49" i="392"/>
  <c r="Q49" i="392"/>
  <c r="R49" i="392"/>
  <c r="S49" i="392"/>
  <c r="T49" i="392"/>
  <c r="U49" i="392"/>
  <c r="V49" i="392"/>
  <c r="N50" i="392"/>
  <c r="O50" i="392"/>
  <c r="P50" i="392"/>
  <c r="Q50" i="392"/>
  <c r="R50" i="392"/>
  <c r="S50" i="392"/>
  <c r="T50" i="392"/>
  <c r="U50" i="392"/>
  <c r="V50" i="392"/>
  <c r="N51" i="392"/>
  <c r="O51" i="392"/>
  <c r="P51" i="392"/>
  <c r="Q51" i="392"/>
  <c r="R51" i="392"/>
  <c r="S51" i="392"/>
  <c r="T51" i="392"/>
  <c r="U51" i="392"/>
  <c r="V51" i="392"/>
  <c r="L4" i="429" l="1"/>
  <c r="B4" i="429"/>
  <c r="M5" i="429" s="1"/>
  <c r="C4" i="429"/>
  <c r="N5" i="429" s="1"/>
  <c r="Y5" i="429" s="1"/>
  <c r="D4" i="429"/>
  <c r="O5" i="429" s="1"/>
  <c r="E4" i="429"/>
  <c r="P5" i="429" s="1"/>
  <c r="F4" i="429"/>
  <c r="Q5" i="429" s="1"/>
  <c r="G4" i="429"/>
  <c r="R5" i="429" s="1"/>
  <c r="H4" i="429"/>
  <c r="S5" i="429" s="1"/>
  <c r="I4" i="429"/>
  <c r="T5" i="429" s="1"/>
  <c r="J4" i="429"/>
  <c r="U5" i="429" s="1"/>
  <c r="K4" i="429"/>
  <c r="V5" i="429" s="1"/>
  <c r="K600" i="1"/>
  <c r="L600" i="1"/>
  <c r="M600" i="1"/>
  <c r="J600" i="1"/>
  <c r="Z5" i="429" l="1"/>
  <c r="AB5" i="429"/>
  <c r="AC5" i="429"/>
  <c r="AD5" i="429"/>
  <c r="AA5" i="429"/>
  <c r="N42" i="392"/>
  <c r="O42" i="392"/>
  <c r="P42" i="392"/>
  <c r="Q42" i="392"/>
  <c r="R42" i="392"/>
  <c r="S42" i="392"/>
  <c r="T42" i="392"/>
  <c r="U42" i="392"/>
  <c r="V42" i="392"/>
  <c r="N43" i="392"/>
  <c r="O43" i="392"/>
  <c r="P43" i="392"/>
  <c r="Q43" i="392"/>
  <c r="R43" i="392"/>
  <c r="S43" i="392"/>
  <c r="T43" i="392"/>
  <c r="U43" i="392"/>
  <c r="V43" i="392"/>
  <c r="N44" i="392"/>
  <c r="O44" i="392"/>
  <c r="P44" i="392"/>
  <c r="Q44" i="392"/>
  <c r="R44" i="392"/>
  <c r="S44" i="392"/>
  <c r="T44" i="392"/>
  <c r="U44" i="392"/>
  <c r="V44" i="392"/>
  <c r="N45" i="392"/>
  <c r="O45" i="392"/>
  <c r="P45" i="392"/>
  <c r="Q45" i="392"/>
  <c r="R45" i="392"/>
  <c r="S45" i="392"/>
  <c r="T45" i="392"/>
  <c r="U45" i="392"/>
  <c r="V45" i="392"/>
  <c r="N46" i="392"/>
  <c r="O46" i="392"/>
  <c r="P46" i="392"/>
  <c r="Q46" i="392"/>
  <c r="R46" i="392"/>
  <c r="S46" i="392"/>
  <c r="T46" i="392"/>
  <c r="U46" i="392"/>
  <c r="V46" i="392"/>
  <c r="K599" i="1"/>
  <c r="L599" i="1"/>
  <c r="M599" i="1"/>
  <c r="J599" i="1"/>
  <c r="AB4" i="433" l="1"/>
  <c r="AB5" i="433"/>
  <c r="AB6" i="433"/>
  <c r="AB7" i="433"/>
  <c r="AB8" i="433"/>
  <c r="AB9" i="433"/>
  <c r="AB10" i="433"/>
  <c r="AB11" i="433"/>
  <c r="AB12" i="433"/>
  <c r="AB13" i="433"/>
  <c r="AB14" i="433"/>
  <c r="AB15" i="433"/>
  <c r="AB16" i="433"/>
  <c r="AB17" i="433"/>
  <c r="AB18" i="433"/>
  <c r="AB19" i="433"/>
  <c r="AB20" i="433"/>
  <c r="AB21" i="433"/>
  <c r="AB22" i="433"/>
  <c r="AB23" i="433"/>
  <c r="AB24" i="433"/>
  <c r="AB25" i="433"/>
  <c r="AB26" i="433"/>
  <c r="AB27" i="433"/>
  <c r="AB28" i="433"/>
  <c r="AB29" i="433"/>
  <c r="AB30" i="433"/>
  <c r="AB31" i="433"/>
  <c r="AB32" i="433"/>
  <c r="AB33" i="433"/>
  <c r="AB34" i="433"/>
  <c r="AB35" i="433"/>
  <c r="AB36" i="433"/>
  <c r="AB37" i="433"/>
  <c r="AB38" i="433"/>
  <c r="AB39" i="433"/>
  <c r="AB40" i="433"/>
  <c r="AB41" i="433"/>
  <c r="AB42" i="433"/>
  <c r="AB3" i="433"/>
  <c r="U4" i="433"/>
  <c r="U5" i="433"/>
  <c r="U6" i="433"/>
  <c r="U7" i="433"/>
  <c r="U8" i="433"/>
  <c r="U9" i="433"/>
  <c r="U10" i="433"/>
  <c r="U11" i="433"/>
  <c r="U12" i="433"/>
  <c r="U13" i="433"/>
  <c r="U14" i="433"/>
  <c r="U15" i="433"/>
  <c r="U16" i="433"/>
  <c r="U17" i="433"/>
  <c r="U18" i="433"/>
  <c r="U19" i="433"/>
  <c r="U20" i="433"/>
  <c r="U21" i="433"/>
  <c r="U22" i="433"/>
  <c r="U23" i="433"/>
  <c r="U24" i="433"/>
  <c r="U25" i="433"/>
  <c r="U26" i="433"/>
  <c r="U27" i="433"/>
  <c r="U28" i="433"/>
  <c r="U29" i="433"/>
  <c r="U30" i="433"/>
  <c r="U31" i="433"/>
  <c r="U32" i="433"/>
  <c r="U33" i="433"/>
  <c r="U34" i="433"/>
  <c r="U35" i="433"/>
  <c r="U36" i="433"/>
  <c r="U37" i="433"/>
  <c r="U38" i="433"/>
  <c r="U39" i="433"/>
  <c r="U40" i="433"/>
  <c r="U41" i="433"/>
  <c r="U42" i="433"/>
  <c r="U3" i="433"/>
  <c r="N4" i="433"/>
  <c r="N5" i="433"/>
  <c r="N6" i="433"/>
  <c r="N7" i="433"/>
  <c r="N8" i="433"/>
  <c r="N9" i="433"/>
  <c r="N10" i="433"/>
  <c r="N11" i="433"/>
  <c r="N12" i="433"/>
  <c r="N13" i="433"/>
  <c r="N14" i="433"/>
  <c r="N15" i="433"/>
  <c r="N16" i="433"/>
  <c r="N17" i="433"/>
  <c r="N18" i="433"/>
  <c r="N19" i="433"/>
  <c r="N20" i="433"/>
  <c r="N21" i="433"/>
  <c r="N22" i="433"/>
  <c r="N23" i="433"/>
  <c r="N24" i="433"/>
  <c r="N25" i="433"/>
  <c r="N26" i="433"/>
  <c r="N27" i="433"/>
  <c r="N28" i="433"/>
  <c r="N29" i="433"/>
  <c r="N30" i="433"/>
  <c r="N31" i="433"/>
  <c r="N32" i="433"/>
  <c r="N33" i="433"/>
  <c r="N34" i="433"/>
  <c r="N35" i="433"/>
  <c r="N36" i="433"/>
  <c r="N37" i="433"/>
  <c r="N38" i="433"/>
  <c r="N39" i="433"/>
  <c r="N40" i="433"/>
  <c r="N41" i="433"/>
  <c r="N42" i="433"/>
  <c r="N3" i="433"/>
  <c r="G4" i="433"/>
  <c r="G5" i="433"/>
  <c r="G6" i="433"/>
  <c r="G7" i="433"/>
  <c r="G8" i="433"/>
  <c r="G9" i="433"/>
  <c r="G10" i="433"/>
  <c r="G11" i="433"/>
  <c r="G12" i="433"/>
  <c r="G13" i="433"/>
  <c r="G14" i="433"/>
  <c r="G15" i="433"/>
  <c r="G16" i="433"/>
  <c r="G17" i="433"/>
  <c r="G18" i="433"/>
  <c r="G19" i="433"/>
  <c r="G20" i="433"/>
  <c r="G21" i="433"/>
  <c r="G22" i="433"/>
  <c r="G23" i="433"/>
  <c r="G24" i="433"/>
  <c r="G25" i="433"/>
  <c r="G26" i="433"/>
  <c r="G27" i="433"/>
  <c r="G28" i="433"/>
  <c r="G29" i="433"/>
  <c r="G30" i="433"/>
  <c r="G31" i="433"/>
  <c r="G32" i="433"/>
  <c r="G33" i="433"/>
  <c r="G34" i="433"/>
  <c r="G35" i="433"/>
  <c r="G36" i="433"/>
  <c r="G37" i="433"/>
  <c r="G38" i="433"/>
  <c r="G39" i="433"/>
  <c r="G40" i="433"/>
  <c r="G41" i="433"/>
  <c r="G42" i="433"/>
  <c r="G3" i="433"/>
  <c r="N38" i="392" l="1"/>
  <c r="O38" i="392"/>
  <c r="P38" i="392"/>
  <c r="Q38" i="392"/>
  <c r="R38" i="392"/>
  <c r="S38" i="392"/>
  <c r="T38" i="392"/>
  <c r="U38" i="392"/>
  <c r="V38" i="392"/>
  <c r="N39" i="392"/>
  <c r="O39" i="392"/>
  <c r="P39" i="392"/>
  <c r="Q39" i="392"/>
  <c r="R39" i="392"/>
  <c r="S39" i="392"/>
  <c r="T39" i="392"/>
  <c r="U39" i="392"/>
  <c r="V39" i="392"/>
  <c r="N40" i="392"/>
  <c r="O40" i="392"/>
  <c r="P40" i="392"/>
  <c r="Q40" i="392"/>
  <c r="R40" i="392"/>
  <c r="S40" i="392"/>
  <c r="T40" i="392"/>
  <c r="U40" i="392"/>
  <c r="V40" i="392"/>
  <c r="N41" i="392"/>
  <c r="O41" i="392"/>
  <c r="P41" i="392"/>
  <c r="Q41" i="392"/>
  <c r="R41" i="392"/>
  <c r="S41" i="392"/>
  <c r="T41" i="392"/>
  <c r="U41" i="392"/>
  <c r="V41" i="392"/>
  <c r="N33" i="392" l="1"/>
  <c r="O33" i="392"/>
  <c r="P33" i="392"/>
  <c r="Q33" i="392"/>
  <c r="R33" i="392"/>
  <c r="S33" i="392"/>
  <c r="T33" i="392"/>
  <c r="U33" i="392"/>
  <c r="V33" i="392"/>
  <c r="N34" i="392"/>
  <c r="O34" i="392"/>
  <c r="P34" i="392"/>
  <c r="Q34" i="392"/>
  <c r="R34" i="392"/>
  <c r="S34" i="392"/>
  <c r="T34" i="392"/>
  <c r="U34" i="392"/>
  <c r="V34" i="392"/>
  <c r="N35" i="392"/>
  <c r="O35" i="392"/>
  <c r="P35" i="392"/>
  <c r="Q35" i="392"/>
  <c r="R35" i="392"/>
  <c r="S35" i="392"/>
  <c r="T35" i="392"/>
  <c r="U35" i="392"/>
  <c r="V35" i="392"/>
  <c r="N36" i="392"/>
  <c r="O36" i="392"/>
  <c r="P36" i="392"/>
  <c r="Q36" i="392"/>
  <c r="R36" i="392"/>
  <c r="S36" i="392"/>
  <c r="T36" i="392"/>
  <c r="U36" i="392"/>
  <c r="V36" i="392"/>
  <c r="N37" i="392"/>
  <c r="O37" i="392"/>
  <c r="P37" i="392"/>
  <c r="Q37" i="392"/>
  <c r="R37" i="392"/>
  <c r="S37" i="392"/>
  <c r="T37" i="392"/>
  <c r="U37" i="392"/>
  <c r="V37" i="392"/>
  <c r="L3" i="429" l="1"/>
  <c r="B3" i="429"/>
  <c r="M4" i="429" s="1"/>
  <c r="C3" i="429"/>
  <c r="N4" i="429" s="1"/>
  <c r="Y4" i="429" s="1"/>
  <c r="D3" i="429"/>
  <c r="O4" i="429" s="1"/>
  <c r="E3" i="429"/>
  <c r="P4" i="429" s="1"/>
  <c r="F3" i="429"/>
  <c r="Q4" i="429" s="1"/>
  <c r="G3" i="429"/>
  <c r="R4" i="429" s="1"/>
  <c r="H3" i="429"/>
  <c r="S4" i="429" s="1"/>
  <c r="I3" i="429"/>
  <c r="T4" i="429" s="1"/>
  <c r="J3" i="429"/>
  <c r="U4" i="429" s="1"/>
  <c r="K3" i="429"/>
  <c r="V4" i="429" s="1"/>
  <c r="AB4" i="429" l="1"/>
  <c r="Z4" i="429"/>
  <c r="AC4" i="429"/>
  <c r="AD4" i="429"/>
  <c r="AA4" i="429"/>
  <c r="K598" i="1"/>
  <c r="L598" i="1"/>
  <c r="M598" i="1"/>
  <c r="J598" i="1"/>
  <c r="N28" i="392" l="1"/>
  <c r="O28" i="392"/>
  <c r="P28" i="392"/>
  <c r="Q28" i="392"/>
  <c r="R28" i="392"/>
  <c r="S28" i="392"/>
  <c r="T28" i="392"/>
  <c r="U28" i="392"/>
  <c r="V28" i="392"/>
  <c r="N29" i="392"/>
  <c r="O29" i="392"/>
  <c r="P29" i="392"/>
  <c r="Q29" i="392"/>
  <c r="R29" i="392"/>
  <c r="S29" i="392"/>
  <c r="T29" i="392"/>
  <c r="U29" i="392"/>
  <c r="V29" i="392"/>
  <c r="N30" i="392"/>
  <c r="O30" i="392"/>
  <c r="P30" i="392"/>
  <c r="Q30" i="392"/>
  <c r="R30" i="392"/>
  <c r="S30" i="392"/>
  <c r="T30" i="392"/>
  <c r="U30" i="392"/>
  <c r="V30" i="392"/>
  <c r="N31" i="392"/>
  <c r="O31" i="392"/>
  <c r="P31" i="392"/>
  <c r="Q31" i="392"/>
  <c r="R31" i="392"/>
  <c r="S31" i="392"/>
  <c r="T31" i="392"/>
  <c r="U31" i="392"/>
  <c r="V31" i="392"/>
  <c r="N32" i="392"/>
  <c r="O32" i="392"/>
  <c r="P32" i="392"/>
  <c r="Q32" i="392"/>
  <c r="R32" i="392"/>
  <c r="S32" i="392"/>
  <c r="T32" i="392"/>
  <c r="U32" i="392"/>
  <c r="V32" i="392"/>
  <c r="N23" i="392" l="1"/>
  <c r="O23" i="392"/>
  <c r="P23" i="392"/>
  <c r="Q23" i="392"/>
  <c r="R23" i="392"/>
  <c r="S23" i="392"/>
  <c r="T23" i="392"/>
  <c r="U23" i="392"/>
  <c r="V23" i="392"/>
  <c r="N24" i="392"/>
  <c r="O24" i="392"/>
  <c r="P24" i="392"/>
  <c r="Q24" i="392"/>
  <c r="R24" i="392"/>
  <c r="S24" i="392"/>
  <c r="T24" i="392"/>
  <c r="U24" i="392"/>
  <c r="V24" i="392"/>
  <c r="N25" i="392"/>
  <c r="O25" i="392"/>
  <c r="P25" i="392"/>
  <c r="Q25" i="392"/>
  <c r="R25" i="392"/>
  <c r="S25" i="392"/>
  <c r="T25" i="392"/>
  <c r="U25" i="392"/>
  <c r="V25" i="392"/>
  <c r="N26" i="392"/>
  <c r="O26" i="392"/>
  <c r="P26" i="392"/>
  <c r="Q26" i="392"/>
  <c r="R26" i="392"/>
  <c r="S26" i="392"/>
  <c r="T26" i="392"/>
  <c r="U26" i="392"/>
  <c r="V26" i="392"/>
  <c r="N27" i="392"/>
  <c r="O27" i="392"/>
  <c r="P27" i="392"/>
  <c r="Q27" i="392"/>
  <c r="R27" i="392"/>
  <c r="S27" i="392"/>
  <c r="T27" i="392"/>
  <c r="U27" i="392"/>
  <c r="V27" i="392"/>
  <c r="K597" i="1" l="1"/>
  <c r="L597" i="1"/>
  <c r="M597" i="1"/>
  <c r="J597" i="1"/>
  <c r="N18" i="392" l="1"/>
  <c r="O18" i="392"/>
  <c r="P18" i="392"/>
  <c r="Q18" i="392"/>
  <c r="R18" i="392"/>
  <c r="S18" i="392"/>
  <c r="T18" i="392"/>
  <c r="U18" i="392"/>
  <c r="V18" i="392"/>
  <c r="N19" i="392"/>
  <c r="O19" i="392"/>
  <c r="P19" i="392"/>
  <c r="Q19" i="392"/>
  <c r="R19" i="392"/>
  <c r="S19" i="392"/>
  <c r="T19" i="392"/>
  <c r="U19" i="392"/>
  <c r="V19" i="392"/>
  <c r="N20" i="392"/>
  <c r="O20" i="392"/>
  <c r="P20" i="392"/>
  <c r="Q20" i="392"/>
  <c r="R20" i="392"/>
  <c r="S20" i="392"/>
  <c r="T20" i="392"/>
  <c r="U20" i="392"/>
  <c r="V20" i="392"/>
  <c r="N21" i="392"/>
  <c r="O21" i="392"/>
  <c r="P21" i="392"/>
  <c r="Q21" i="392"/>
  <c r="R21" i="392"/>
  <c r="S21" i="392"/>
  <c r="T21" i="392"/>
  <c r="U21" i="392"/>
  <c r="V21" i="392"/>
  <c r="N22" i="392"/>
  <c r="O22" i="392"/>
  <c r="P22" i="392"/>
  <c r="Q22" i="392"/>
  <c r="R22" i="392"/>
  <c r="S22" i="392"/>
  <c r="T22" i="392"/>
  <c r="U22" i="392"/>
  <c r="V22" i="392"/>
  <c r="N13" i="392" l="1"/>
  <c r="O13" i="392"/>
  <c r="P13" i="392"/>
  <c r="Q13" i="392"/>
  <c r="R13" i="392"/>
  <c r="S13" i="392"/>
  <c r="T13" i="392"/>
  <c r="U13" i="392"/>
  <c r="V13" i="392"/>
  <c r="N14" i="392"/>
  <c r="O14" i="392"/>
  <c r="P14" i="392"/>
  <c r="Q14" i="392"/>
  <c r="R14" i="392"/>
  <c r="S14" i="392"/>
  <c r="T14" i="392"/>
  <c r="U14" i="392"/>
  <c r="V14" i="392"/>
  <c r="N15" i="392"/>
  <c r="O15" i="392"/>
  <c r="P15" i="392"/>
  <c r="Q15" i="392"/>
  <c r="R15" i="392"/>
  <c r="S15" i="392"/>
  <c r="T15" i="392"/>
  <c r="U15" i="392"/>
  <c r="V15" i="392"/>
  <c r="N16" i="392"/>
  <c r="O16" i="392"/>
  <c r="P16" i="392"/>
  <c r="Q16" i="392"/>
  <c r="R16" i="392"/>
  <c r="S16" i="392"/>
  <c r="T16" i="392"/>
  <c r="U16" i="392"/>
  <c r="V16" i="392"/>
  <c r="N17" i="392"/>
  <c r="O17" i="392"/>
  <c r="P17" i="392"/>
  <c r="Q17" i="392"/>
  <c r="R17" i="392"/>
  <c r="S17" i="392"/>
  <c r="T17" i="392"/>
  <c r="U17" i="392"/>
  <c r="V17" i="392"/>
  <c r="M8" i="392" l="1"/>
  <c r="N8" i="392"/>
  <c r="O8" i="392"/>
  <c r="P8" i="392"/>
  <c r="Q8" i="392"/>
  <c r="R8" i="392"/>
  <c r="S8" i="392"/>
  <c r="T8" i="392"/>
  <c r="U8" i="392"/>
  <c r="V8" i="392"/>
  <c r="N9" i="392"/>
  <c r="O9" i="392"/>
  <c r="P9" i="392"/>
  <c r="Q9" i="392"/>
  <c r="R9" i="392"/>
  <c r="S9" i="392"/>
  <c r="T9" i="392"/>
  <c r="U9" i="392"/>
  <c r="V9" i="392"/>
  <c r="N10" i="392"/>
  <c r="O10" i="392"/>
  <c r="P10" i="392"/>
  <c r="Q10" i="392"/>
  <c r="R10" i="392"/>
  <c r="S10" i="392"/>
  <c r="T10" i="392"/>
  <c r="U10" i="392"/>
  <c r="V10" i="392"/>
  <c r="N11" i="392"/>
  <c r="O11" i="392"/>
  <c r="P11" i="392"/>
  <c r="Q11" i="392"/>
  <c r="R11" i="392"/>
  <c r="S11" i="392"/>
  <c r="T11" i="392"/>
  <c r="U11" i="392"/>
  <c r="V11" i="392"/>
  <c r="N12" i="392"/>
  <c r="O12" i="392"/>
  <c r="P12" i="392"/>
  <c r="Q12" i="392"/>
  <c r="R12" i="392"/>
  <c r="S12" i="392"/>
  <c r="T12" i="392"/>
  <c r="U12" i="392"/>
  <c r="V12" i="392"/>
  <c r="K596" i="1"/>
  <c r="L596" i="1"/>
  <c r="M596" i="1"/>
  <c r="J596" i="1"/>
  <c r="V1" i="392" l="1"/>
  <c r="AH1" i="392" s="1"/>
  <c r="G8" i="437"/>
  <c r="H8" i="437"/>
  <c r="I8" i="437"/>
  <c r="F8" i="437"/>
  <c r="AB3" i="392"/>
  <c r="AC3" i="392"/>
  <c r="AD3" i="392"/>
  <c r="AE3" i="392"/>
  <c r="AF3" i="392"/>
  <c r="AG3" i="392"/>
  <c r="AH3" i="392"/>
  <c r="AB4" i="392"/>
  <c r="AC4" i="392"/>
  <c r="AD4" i="392"/>
  <c r="AE4" i="392"/>
  <c r="AF4" i="392"/>
  <c r="AG4" i="392"/>
  <c r="AH4" i="392"/>
  <c r="AB5" i="392"/>
  <c r="AC5" i="392"/>
  <c r="AD5" i="392"/>
  <c r="AE5" i="392"/>
  <c r="AF5" i="392"/>
  <c r="AG5" i="392"/>
  <c r="AH5" i="392"/>
  <c r="AA3" i="392"/>
  <c r="AA4" i="392"/>
  <c r="AA5" i="392"/>
  <c r="Z5" i="392"/>
  <c r="Z4" i="392"/>
  <c r="Z3" i="392"/>
  <c r="B9" i="437" l="1"/>
  <c r="N4" i="392"/>
  <c r="O4" i="392"/>
  <c r="P4" i="392"/>
  <c r="Q4" i="392"/>
  <c r="R4" i="392"/>
  <c r="S4" i="392"/>
  <c r="T4" i="392"/>
  <c r="U4" i="392"/>
  <c r="V4" i="392"/>
  <c r="N5" i="392"/>
  <c r="Z2" i="392" s="1"/>
  <c r="O5" i="392"/>
  <c r="AA2" i="392" s="1"/>
  <c r="P5" i="392"/>
  <c r="AB2" i="392" s="1"/>
  <c r="Q5" i="392"/>
  <c r="AC2" i="392" s="1"/>
  <c r="R5" i="392"/>
  <c r="AD2" i="392" s="1"/>
  <c r="S5" i="392"/>
  <c r="AE2" i="392" s="1"/>
  <c r="T5" i="392"/>
  <c r="AF2" i="392" s="1"/>
  <c r="U5" i="392"/>
  <c r="AG2" i="392" s="1"/>
  <c r="V5" i="392"/>
  <c r="AH2" i="392" s="1"/>
  <c r="N6" i="392"/>
  <c r="O6" i="392"/>
  <c r="P6" i="392"/>
  <c r="Q6" i="392"/>
  <c r="R6" i="392"/>
  <c r="S6" i="392"/>
  <c r="T6" i="392"/>
  <c r="U6" i="392"/>
  <c r="V6" i="392"/>
  <c r="N7" i="392"/>
  <c r="O7" i="392"/>
  <c r="P7" i="392"/>
  <c r="Q7" i="392"/>
  <c r="R7" i="392"/>
  <c r="S7" i="392"/>
  <c r="T7" i="392"/>
  <c r="U7" i="392"/>
  <c r="V7" i="392"/>
  <c r="G10" i="437" l="1"/>
  <c r="G9" i="437"/>
  <c r="K595" i="1" l="1"/>
  <c r="L595" i="1"/>
  <c r="M595" i="1"/>
  <c r="J595" i="1"/>
  <c r="D9" i="437" l="1"/>
  <c r="C9" i="437"/>
  <c r="H9" i="437" s="1"/>
  <c r="J658" i="437"/>
  <c r="J592" i="1"/>
  <c r="K592" i="1"/>
  <c r="L592" i="1"/>
  <c r="M592" i="1"/>
  <c r="J593" i="1"/>
  <c r="K593" i="1"/>
  <c r="L593" i="1"/>
  <c r="M593" i="1"/>
  <c r="J594" i="1"/>
  <c r="K594" i="1"/>
  <c r="L594" i="1"/>
  <c r="M594" i="1"/>
  <c r="A9" i="437"/>
  <c r="A11" i="437" s="1"/>
  <c r="G1" i="437"/>
  <c r="H1" i="437"/>
  <c r="I1" i="437"/>
  <c r="G2" i="437"/>
  <c r="H2" i="437"/>
  <c r="I2" i="437"/>
  <c r="F2" i="437"/>
  <c r="F1" i="437"/>
  <c r="I7" i="437"/>
  <c r="H7" i="437"/>
  <c r="G7" i="437"/>
  <c r="F7" i="437"/>
  <c r="I6" i="437"/>
  <c r="H6" i="437"/>
  <c r="G6" i="437"/>
  <c r="F6" i="437"/>
  <c r="I5" i="437"/>
  <c r="H5" i="437"/>
  <c r="G5" i="437"/>
  <c r="F5" i="437"/>
  <c r="I4" i="437"/>
  <c r="H4" i="437"/>
  <c r="G4" i="437"/>
  <c r="F4" i="437"/>
  <c r="I3" i="437"/>
  <c r="J8" i="437" s="1"/>
  <c r="I10" i="437" l="1"/>
  <c r="I11" i="437" s="1"/>
  <c r="I9" i="437"/>
  <c r="J9" i="437" s="1"/>
  <c r="H10" i="437"/>
  <c r="F9" i="437"/>
  <c r="G11" i="437"/>
  <c r="J7" i="437"/>
  <c r="J5" i="437"/>
  <c r="J6" i="437"/>
  <c r="J4" i="437"/>
  <c r="K4" i="437" s="1"/>
  <c r="H12" i="437"/>
  <c r="I12" i="437" l="1"/>
  <c r="H11" i="437"/>
  <c r="G12" i="437"/>
  <c r="J12" i="437"/>
  <c r="K5" i="437"/>
  <c r="K6" i="437" s="1"/>
  <c r="K7" i="437" s="1"/>
  <c r="K8" i="437" s="1"/>
  <c r="K9" i="437" s="1"/>
  <c r="J10" i="437" l="1"/>
  <c r="J11" i="437" s="1"/>
  <c r="K591" i="1" l="1"/>
  <c r="L591" i="1"/>
  <c r="M591" i="1"/>
  <c r="J591" i="1"/>
  <c r="K590" i="1"/>
  <c r="L590" i="1"/>
  <c r="M590" i="1"/>
  <c r="J590" i="1"/>
  <c r="K589" i="1" l="1"/>
  <c r="L589" i="1"/>
  <c r="M589" i="1"/>
  <c r="J589" i="1"/>
  <c r="K588" i="1" l="1"/>
  <c r="L588" i="1"/>
  <c r="M588" i="1"/>
  <c r="J588" i="1"/>
  <c r="K587" i="1" l="1"/>
  <c r="L587" i="1"/>
  <c r="M587" i="1"/>
  <c r="J587" i="1"/>
  <c r="K586" i="1" l="1"/>
  <c r="L586" i="1"/>
  <c r="M586" i="1"/>
  <c r="J586" i="1"/>
  <c r="K585" i="1" l="1"/>
  <c r="L585" i="1"/>
  <c r="M585" i="1"/>
  <c r="J585" i="1"/>
  <c r="K584" i="1" l="1"/>
  <c r="L584" i="1"/>
  <c r="M584" i="1"/>
  <c r="J584" i="1"/>
  <c r="K583" i="1" l="1"/>
  <c r="L583" i="1"/>
  <c r="M583" i="1"/>
  <c r="J583" i="1"/>
  <c r="K582" i="1"/>
  <c r="L582" i="1"/>
  <c r="M582" i="1"/>
  <c r="J582" i="1"/>
  <c r="K581" i="1" l="1"/>
  <c r="L581" i="1"/>
  <c r="M581" i="1"/>
  <c r="J581" i="1"/>
  <c r="J578" i="1" l="1"/>
  <c r="K578" i="1"/>
  <c r="L578" i="1"/>
  <c r="M578" i="1"/>
  <c r="J579" i="1"/>
  <c r="K579" i="1"/>
  <c r="L579" i="1"/>
  <c r="M579" i="1"/>
  <c r="J580" i="1"/>
  <c r="K580" i="1"/>
  <c r="L580" i="1"/>
  <c r="M580" i="1"/>
  <c r="K577" i="1" l="1"/>
  <c r="L577" i="1"/>
  <c r="M577" i="1"/>
  <c r="J577" i="1"/>
  <c r="J576" i="1" l="1"/>
  <c r="K575" i="1" l="1"/>
  <c r="L575" i="1"/>
  <c r="M575" i="1"/>
  <c r="K576" i="1"/>
  <c r="L576" i="1"/>
  <c r="M576" i="1"/>
  <c r="J575" i="1"/>
  <c r="J574" i="1"/>
  <c r="A34" i="415" l="1"/>
  <c r="A35" i="415" s="1"/>
  <c r="K31" i="415"/>
  <c r="L31" i="415"/>
  <c r="M31" i="415"/>
  <c r="N31" i="415"/>
  <c r="O31" i="415"/>
  <c r="K25" i="415"/>
  <c r="L25" i="415"/>
  <c r="M25" i="415"/>
  <c r="N25" i="415"/>
  <c r="O25" i="415"/>
  <c r="K19" i="415"/>
  <c r="L19" i="415"/>
  <c r="M19" i="415"/>
  <c r="N19" i="415"/>
  <c r="O19" i="415"/>
  <c r="K13" i="415"/>
  <c r="L13" i="415"/>
  <c r="M13" i="415"/>
  <c r="N13" i="415"/>
  <c r="O13" i="415"/>
  <c r="K7" i="415"/>
  <c r="L7" i="415"/>
  <c r="M7" i="415"/>
  <c r="N7" i="415"/>
  <c r="O7" i="415"/>
  <c r="J573" i="1" l="1"/>
  <c r="J572" i="1" l="1"/>
  <c r="J571" i="1" l="1"/>
  <c r="K570" i="1" l="1"/>
  <c r="L570" i="1"/>
  <c r="M570" i="1"/>
  <c r="K571" i="1"/>
  <c r="L571" i="1"/>
  <c r="M571" i="1"/>
  <c r="K572" i="1"/>
  <c r="L572" i="1"/>
  <c r="M572" i="1"/>
  <c r="K573" i="1"/>
  <c r="L573" i="1"/>
  <c r="M573" i="1"/>
  <c r="K574" i="1"/>
  <c r="L574" i="1"/>
  <c r="M574" i="1"/>
  <c r="J570" i="1"/>
  <c r="J569" i="1" l="1"/>
  <c r="J568" i="1" l="1"/>
  <c r="J567" i="1" l="1"/>
  <c r="K566" i="1" l="1"/>
  <c r="L566" i="1"/>
  <c r="M566" i="1"/>
  <c r="K567" i="1"/>
  <c r="L567" i="1"/>
  <c r="M567" i="1"/>
  <c r="K568" i="1"/>
  <c r="L568" i="1"/>
  <c r="M568" i="1"/>
  <c r="K569" i="1"/>
  <c r="L569" i="1"/>
  <c r="M569" i="1"/>
  <c r="J566" i="1"/>
  <c r="C13" i="420" l="1"/>
  <c r="B13" i="420"/>
  <c r="D14" i="420" s="1"/>
  <c r="C12" i="420"/>
  <c r="B12" i="420"/>
  <c r="D12" i="420" s="1"/>
  <c r="D11" i="420"/>
  <c r="C11" i="420"/>
  <c r="B11" i="420"/>
  <c r="C10" i="420"/>
  <c r="B10" i="420"/>
  <c r="D10" i="420" s="1"/>
  <c r="C9" i="420"/>
  <c r="B9" i="420"/>
  <c r="D9" i="420" s="1"/>
  <c r="C8" i="420"/>
  <c r="B8" i="420"/>
  <c r="D8" i="420" s="1"/>
  <c r="D7" i="420"/>
  <c r="C7" i="420"/>
  <c r="B7" i="420"/>
  <c r="D6" i="420"/>
  <c r="C6" i="420"/>
  <c r="B6" i="420"/>
  <c r="C5" i="420"/>
  <c r="B5" i="420"/>
  <c r="D5" i="420" s="1"/>
  <c r="C4" i="420"/>
  <c r="B4" i="420"/>
  <c r="D4" i="420" s="1"/>
  <c r="D3" i="420"/>
  <c r="C3" i="420"/>
  <c r="B3" i="420"/>
  <c r="C2" i="420"/>
  <c r="B2" i="420"/>
  <c r="D3" i="419"/>
  <c r="D4" i="419" s="1"/>
  <c r="D5" i="419" s="1"/>
  <c r="D6" i="419" s="1"/>
  <c r="D7" i="419" s="1"/>
  <c r="D8" i="419" s="1"/>
  <c r="D9" i="419" s="1"/>
  <c r="D10" i="419" s="1"/>
  <c r="D11" i="419" s="1"/>
  <c r="D12" i="419" s="1"/>
  <c r="D13" i="419" s="1"/>
  <c r="D14" i="419" s="1"/>
  <c r="D15" i="419" s="1"/>
  <c r="D16" i="419" s="1"/>
  <c r="D17" i="419" s="1"/>
  <c r="D18" i="419" s="1"/>
  <c r="D19" i="419" s="1"/>
  <c r="D20" i="419" s="1"/>
  <c r="D21" i="419" s="1"/>
  <c r="D22" i="419" s="1"/>
  <c r="D23" i="419" s="1"/>
  <c r="D24" i="419" s="1"/>
  <c r="D25" i="419" s="1"/>
  <c r="D26" i="419" s="1"/>
  <c r="D27" i="419" s="1"/>
  <c r="D28" i="419" s="1"/>
  <c r="D29" i="419" s="1"/>
  <c r="D30" i="419" s="1"/>
  <c r="D31" i="419" s="1"/>
  <c r="D32" i="419" s="1"/>
  <c r="D33" i="419" s="1"/>
  <c r="D34" i="419" s="1"/>
  <c r="D35" i="419" s="1"/>
  <c r="D36" i="419" s="1"/>
  <c r="D37" i="419" s="1"/>
  <c r="D38" i="419" s="1"/>
  <c r="D39" i="419" s="1"/>
  <c r="D40" i="419" s="1"/>
  <c r="D41" i="419" s="1"/>
  <c r="D42" i="419" s="1"/>
  <c r="D43" i="419" s="1"/>
  <c r="D44" i="419" s="1"/>
  <c r="D45" i="419" s="1"/>
  <c r="D46" i="419" s="1"/>
  <c r="D47" i="419" s="1"/>
  <c r="D48" i="419" s="1"/>
  <c r="D49" i="419" s="1"/>
  <c r="D50" i="419" s="1"/>
  <c r="D51" i="419" s="1"/>
  <c r="D52" i="419" s="1"/>
  <c r="D53" i="419" s="1"/>
  <c r="D54" i="419" s="1"/>
  <c r="D55" i="419" s="1"/>
  <c r="D56" i="419" s="1"/>
  <c r="D57" i="419" s="1"/>
  <c r="D58" i="419" s="1"/>
  <c r="D59" i="419" s="1"/>
  <c r="D60" i="419" s="1"/>
  <c r="D61" i="419" s="1"/>
  <c r="D62" i="419" s="1"/>
  <c r="D63" i="419" s="1"/>
  <c r="D64" i="419" s="1"/>
  <c r="D65" i="419" s="1"/>
  <c r="D66" i="419" s="1"/>
  <c r="D67" i="419" s="1"/>
  <c r="D68" i="419" s="1"/>
  <c r="D69" i="419" s="1"/>
  <c r="D70" i="419" s="1"/>
  <c r="D71" i="419" s="1"/>
  <c r="D72" i="419" s="1"/>
  <c r="D73" i="419" s="1"/>
  <c r="D74" i="419" s="1"/>
  <c r="D75" i="419" s="1"/>
  <c r="D76" i="419" s="1"/>
  <c r="D77" i="419" s="1"/>
  <c r="D78" i="419" s="1"/>
  <c r="D79" i="419" s="1"/>
  <c r="D80" i="419" s="1"/>
  <c r="D81" i="419" s="1"/>
  <c r="D82" i="419" s="1"/>
  <c r="D83" i="419" s="1"/>
  <c r="D84" i="419" s="1"/>
  <c r="D85" i="419" s="1"/>
  <c r="D86" i="419" s="1"/>
  <c r="D87" i="419" s="1"/>
  <c r="D88" i="419" s="1"/>
  <c r="D89" i="419" s="1"/>
  <c r="D90" i="419" s="1"/>
  <c r="D91" i="419" s="1"/>
  <c r="D92" i="419" s="1"/>
  <c r="D93" i="419" s="1"/>
  <c r="D94" i="419" s="1"/>
  <c r="D95" i="419" s="1"/>
  <c r="D96" i="419" s="1"/>
  <c r="D97" i="419" s="1"/>
  <c r="D98" i="419" s="1"/>
  <c r="D99" i="419" s="1"/>
  <c r="D100" i="419" s="1"/>
  <c r="D101" i="419" s="1"/>
  <c r="D102" i="419" s="1"/>
  <c r="D103" i="419" s="1"/>
  <c r="D104" i="419" s="1"/>
  <c r="D105" i="419" s="1"/>
  <c r="D106" i="419" s="1"/>
  <c r="D107" i="419" s="1"/>
  <c r="D108" i="419" s="1"/>
  <c r="D109" i="419" s="1"/>
  <c r="D110" i="419" s="1"/>
  <c r="D111" i="419" s="1"/>
  <c r="D112" i="419" s="1"/>
  <c r="D113" i="419" s="1"/>
  <c r="D114" i="419" s="1"/>
  <c r="D115" i="419" s="1"/>
  <c r="D116" i="419" s="1"/>
  <c r="D117" i="419" s="1"/>
  <c r="D118" i="419" s="1"/>
  <c r="D119" i="419" s="1"/>
  <c r="D120" i="419" s="1"/>
  <c r="D121" i="419" s="1"/>
  <c r="D122" i="419" s="1"/>
  <c r="D123" i="419" s="1"/>
  <c r="D124" i="419" s="1"/>
  <c r="D125" i="419" s="1"/>
  <c r="D126" i="419" s="1"/>
  <c r="D127" i="419" s="1"/>
  <c r="D128" i="419" s="1"/>
  <c r="D129" i="419" s="1"/>
  <c r="D130" i="419" s="1"/>
  <c r="D131" i="419" s="1"/>
  <c r="D132" i="419" s="1"/>
  <c r="D133" i="419" s="1"/>
  <c r="D134" i="419" s="1"/>
  <c r="D135" i="419" s="1"/>
  <c r="D136" i="419" s="1"/>
  <c r="D137" i="419" s="1"/>
  <c r="D138" i="419" s="1"/>
  <c r="D139" i="419" s="1"/>
  <c r="D140" i="419" s="1"/>
  <c r="D141" i="419" s="1"/>
  <c r="D142" i="419" s="1"/>
  <c r="D143" i="419" s="1"/>
  <c r="D144" i="419" s="1"/>
  <c r="D145" i="419" s="1"/>
  <c r="D146" i="419" s="1"/>
  <c r="D147" i="419" s="1"/>
  <c r="D148" i="419" s="1"/>
  <c r="D149" i="419" s="1"/>
  <c r="D150" i="419" s="1"/>
  <c r="D151" i="419" s="1"/>
  <c r="D152" i="419" s="1"/>
  <c r="D153" i="419" s="1"/>
  <c r="D154" i="419" s="1"/>
  <c r="D155" i="419" s="1"/>
  <c r="D156" i="419" s="1"/>
  <c r="D157" i="419" s="1"/>
  <c r="D158" i="419" s="1"/>
  <c r="D159" i="419" s="1"/>
  <c r="D160" i="419" s="1"/>
  <c r="D161" i="419" s="1"/>
  <c r="D162" i="419" s="1"/>
  <c r="D163" i="419" s="1"/>
  <c r="D164" i="419" s="1"/>
  <c r="D165" i="419" s="1"/>
  <c r="D166" i="419" s="1"/>
  <c r="D167" i="419" s="1"/>
  <c r="D168" i="419" s="1"/>
  <c r="D169" i="419" s="1"/>
  <c r="D170" i="419" s="1"/>
  <c r="D171" i="419" s="1"/>
  <c r="D172" i="419" s="1"/>
  <c r="D173" i="419" s="1"/>
  <c r="D174" i="419" s="1"/>
  <c r="D175" i="419" s="1"/>
  <c r="D176" i="419" s="1"/>
  <c r="D177" i="419" s="1"/>
  <c r="D178" i="419" s="1"/>
  <c r="D179" i="419" s="1"/>
  <c r="D180" i="419" s="1"/>
  <c r="D181" i="419" s="1"/>
  <c r="D182" i="419" s="1"/>
  <c r="D183" i="419" s="1"/>
  <c r="D184" i="419" s="1"/>
  <c r="D185" i="419" s="1"/>
  <c r="D186" i="419" s="1"/>
  <c r="D187" i="419" s="1"/>
  <c r="D188" i="419" s="1"/>
  <c r="D189" i="419" s="1"/>
  <c r="D190" i="419" s="1"/>
  <c r="D191" i="419" s="1"/>
  <c r="D192" i="419" s="1"/>
  <c r="D193" i="419" s="1"/>
  <c r="D194" i="419" s="1"/>
  <c r="D195" i="419" s="1"/>
  <c r="D196" i="419" s="1"/>
  <c r="D197" i="419" s="1"/>
  <c r="D198" i="419" s="1"/>
  <c r="D199" i="419" s="1"/>
  <c r="D200" i="419" s="1"/>
  <c r="D201" i="419" s="1"/>
  <c r="D202" i="419" s="1"/>
  <c r="D203" i="419" s="1"/>
  <c r="D204" i="419" s="1"/>
  <c r="D205" i="419" s="1"/>
  <c r="D206" i="419" s="1"/>
  <c r="D207" i="419" s="1"/>
  <c r="D208" i="419" s="1"/>
  <c r="D209" i="419" s="1"/>
  <c r="D210" i="419" s="1"/>
  <c r="D211" i="419" s="1"/>
  <c r="D212" i="419" s="1"/>
  <c r="D213" i="419" s="1"/>
  <c r="D214" i="419" s="1"/>
  <c r="D215" i="419" s="1"/>
  <c r="D216" i="419" s="1"/>
  <c r="D217" i="419" s="1"/>
  <c r="B104" i="399"/>
  <c r="W13" i="399" s="1"/>
  <c r="A104" i="399"/>
  <c r="C56" i="399"/>
  <c r="J2" i="399"/>
  <c r="K2" i="399" s="1"/>
  <c r="I2" i="399"/>
  <c r="A14" i="429"/>
  <c r="V2" i="429"/>
  <c r="U2" i="429"/>
  <c r="T2" i="429"/>
  <c r="S2" i="429"/>
  <c r="R2" i="429"/>
  <c r="Q2" i="429"/>
  <c r="P2" i="429"/>
  <c r="O2" i="429"/>
  <c r="N2" i="429"/>
  <c r="M2" i="429"/>
  <c r="L2" i="429"/>
  <c r="K2" i="429"/>
  <c r="V3" i="429" s="1"/>
  <c r="J2" i="429"/>
  <c r="U3" i="429" s="1"/>
  <c r="I2" i="429"/>
  <c r="T3" i="429" s="1"/>
  <c r="AA3" i="429" s="1"/>
  <c r="H2" i="429"/>
  <c r="S3" i="429" s="1"/>
  <c r="Z3" i="429" s="1"/>
  <c r="G2" i="429"/>
  <c r="R3" i="429" s="1"/>
  <c r="F2" i="429"/>
  <c r="Q3" i="429" s="1"/>
  <c r="E2" i="429"/>
  <c r="P3" i="429" s="1"/>
  <c r="D2" i="429"/>
  <c r="O3" i="429" s="1"/>
  <c r="C2" i="429"/>
  <c r="N3" i="429" s="1"/>
  <c r="Y3" i="429" s="1"/>
  <c r="B2" i="429"/>
  <c r="M3" i="429" s="1"/>
  <c r="L27" i="2"/>
  <c r="K27" i="2"/>
  <c r="J27" i="2"/>
  <c r="I27" i="2"/>
  <c r="H27" i="2"/>
  <c r="L26" i="2"/>
  <c r="K26" i="2"/>
  <c r="J26" i="2"/>
  <c r="I26" i="2"/>
  <c r="H26" i="2"/>
  <c r="L25" i="2"/>
  <c r="K25" i="2"/>
  <c r="J25" i="2"/>
  <c r="I25" i="2"/>
  <c r="H25" i="2"/>
  <c r="L24" i="2"/>
  <c r="K24" i="2"/>
  <c r="J24" i="2"/>
  <c r="I24" i="2"/>
  <c r="H24" i="2"/>
  <c r="L23" i="2"/>
  <c r="K23" i="2"/>
  <c r="J23" i="2"/>
  <c r="I23" i="2"/>
  <c r="H23" i="2"/>
  <c r="L22" i="2"/>
  <c r="K22" i="2"/>
  <c r="J22" i="2"/>
  <c r="I22" i="2"/>
  <c r="H22" i="2"/>
  <c r="L21" i="2"/>
  <c r="K21" i="2"/>
  <c r="J21" i="2"/>
  <c r="I21" i="2"/>
  <c r="H21" i="2"/>
  <c r="L20" i="2"/>
  <c r="K20" i="2"/>
  <c r="J20" i="2"/>
  <c r="I20" i="2"/>
  <c r="H20" i="2"/>
  <c r="L19" i="2"/>
  <c r="K19" i="2"/>
  <c r="J19" i="2"/>
  <c r="I19" i="2"/>
  <c r="H19" i="2"/>
  <c r="L18" i="2"/>
  <c r="K18" i="2"/>
  <c r="J18" i="2"/>
  <c r="I18" i="2"/>
  <c r="H18" i="2"/>
  <c r="L17" i="2"/>
  <c r="K17" i="2"/>
  <c r="J17" i="2"/>
  <c r="I17" i="2"/>
  <c r="H17" i="2"/>
  <c r="L16" i="2"/>
  <c r="K16" i="2"/>
  <c r="J16" i="2"/>
  <c r="I16" i="2"/>
  <c r="H16" i="2"/>
  <c r="L15" i="2"/>
  <c r="K15" i="2"/>
  <c r="J15" i="2"/>
  <c r="I15" i="2"/>
  <c r="H15" i="2"/>
  <c r="L14" i="2"/>
  <c r="K14" i="2"/>
  <c r="J14" i="2"/>
  <c r="I14" i="2"/>
  <c r="H14" i="2"/>
  <c r="L13" i="2"/>
  <c r="K13" i="2"/>
  <c r="J13" i="2"/>
  <c r="I13" i="2"/>
  <c r="H13" i="2"/>
  <c r="L12" i="2"/>
  <c r="K12" i="2"/>
  <c r="J12" i="2"/>
  <c r="I12" i="2"/>
  <c r="H12" i="2"/>
  <c r="L11" i="2"/>
  <c r="K11" i="2"/>
  <c r="J11" i="2"/>
  <c r="I11" i="2"/>
  <c r="H11" i="2"/>
  <c r="L10" i="2"/>
  <c r="K10" i="2"/>
  <c r="J10" i="2"/>
  <c r="I10" i="2"/>
  <c r="H10" i="2"/>
  <c r="L9" i="2"/>
  <c r="K9" i="2"/>
  <c r="J9" i="2"/>
  <c r="I9" i="2"/>
  <c r="H9" i="2"/>
  <c r="L8" i="2"/>
  <c r="K8" i="2"/>
  <c r="J8" i="2"/>
  <c r="I8" i="2"/>
  <c r="H8" i="2"/>
  <c r="L7" i="2"/>
  <c r="K7" i="2"/>
  <c r="J7" i="2"/>
  <c r="I7" i="2"/>
  <c r="H7" i="2"/>
  <c r="L6" i="2"/>
  <c r="K6" i="2"/>
  <c r="J6" i="2"/>
  <c r="I6" i="2"/>
  <c r="H6" i="2"/>
  <c r="L5" i="2"/>
  <c r="K5" i="2"/>
  <c r="J5" i="2"/>
  <c r="I5" i="2"/>
  <c r="H5" i="2"/>
  <c r="L4" i="2"/>
  <c r="K4" i="2"/>
  <c r="J4" i="2"/>
  <c r="I4" i="2"/>
  <c r="H4" i="2"/>
  <c r="L3" i="2"/>
  <c r="K3" i="2"/>
  <c r="J3" i="2"/>
  <c r="I3" i="2"/>
  <c r="H3" i="2"/>
  <c r="L2" i="2"/>
  <c r="K2" i="2"/>
  <c r="J2" i="2"/>
  <c r="H2" i="2"/>
  <c r="M565" i="1"/>
  <c r="L565" i="1"/>
  <c r="K565" i="1"/>
  <c r="J565" i="1"/>
  <c r="M564" i="1"/>
  <c r="L564" i="1"/>
  <c r="K564" i="1"/>
  <c r="J564" i="1"/>
  <c r="M563" i="1"/>
  <c r="L563" i="1"/>
  <c r="K563" i="1"/>
  <c r="J563" i="1"/>
  <c r="M562" i="1"/>
  <c r="L562" i="1"/>
  <c r="K562" i="1"/>
  <c r="J562" i="1"/>
  <c r="M561" i="1"/>
  <c r="L561" i="1"/>
  <c r="K561" i="1"/>
  <c r="J561" i="1"/>
  <c r="M560" i="1"/>
  <c r="L560" i="1"/>
  <c r="K560" i="1"/>
  <c r="J560" i="1"/>
  <c r="M559" i="1"/>
  <c r="L559" i="1"/>
  <c r="K559" i="1"/>
  <c r="J559" i="1"/>
  <c r="M558" i="1"/>
  <c r="L558" i="1"/>
  <c r="K558" i="1"/>
  <c r="J558" i="1"/>
  <c r="M557" i="1"/>
  <c r="L557" i="1"/>
  <c r="K557" i="1"/>
  <c r="J557" i="1"/>
  <c r="M556" i="1"/>
  <c r="L556" i="1"/>
  <c r="K556" i="1"/>
  <c r="J556" i="1"/>
  <c r="M555" i="1"/>
  <c r="L555" i="1"/>
  <c r="K555" i="1"/>
  <c r="J555" i="1"/>
  <c r="M554" i="1"/>
  <c r="L554" i="1"/>
  <c r="K554" i="1"/>
  <c r="J554" i="1"/>
  <c r="M553" i="1"/>
  <c r="L553" i="1"/>
  <c r="K553" i="1"/>
  <c r="J553" i="1"/>
  <c r="M552" i="1"/>
  <c r="L552" i="1"/>
  <c r="K552" i="1"/>
  <c r="J552" i="1"/>
  <c r="M551" i="1"/>
  <c r="L551" i="1"/>
  <c r="K551" i="1"/>
  <c r="J551" i="1"/>
  <c r="M550" i="1"/>
  <c r="L550" i="1"/>
  <c r="K550" i="1"/>
  <c r="J550" i="1"/>
  <c r="M549" i="1"/>
  <c r="L549" i="1"/>
  <c r="K549" i="1"/>
  <c r="J549" i="1"/>
  <c r="M548" i="1"/>
  <c r="L548" i="1"/>
  <c r="K548" i="1"/>
  <c r="J548" i="1"/>
  <c r="M547" i="1"/>
  <c r="L547" i="1"/>
  <c r="K547" i="1"/>
  <c r="J547" i="1"/>
  <c r="M546" i="1"/>
  <c r="L546" i="1"/>
  <c r="K546" i="1"/>
  <c r="J546" i="1"/>
  <c r="M545" i="1"/>
  <c r="L545" i="1"/>
  <c r="K545" i="1"/>
  <c r="J545" i="1"/>
  <c r="M544" i="1"/>
  <c r="L544" i="1"/>
  <c r="K544" i="1"/>
  <c r="J544" i="1"/>
  <c r="M543" i="1"/>
  <c r="L543" i="1"/>
  <c r="K543" i="1"/>
  <c r="J543" i="1"/>
  <c r="M542" i="1"/>
  <c r="L542" i="1"/>
  <c r="K542" i="1"/>
  <c r="J542" i="1"/>
  <c r="M541" i="1"/>
  <c r="L541" i="1"/>
  <c r="K541" i="1"/>
  <c r="J541" i="1"/>
  <c r="M540" i="1"/>
  <c r="L540" i="1"/>
  <c r="K540" i="1"/>
  <c r="J540" i="1"/>
  <c r="R539" i="1"/>
  <c r="M539" i="1"/>
  <c r="L539" i="1"/>
  <c r="K539" i="1"/>
  <c r="J539" i="1"/>
  <c r="R538" i="1"/>
  <c r="M538" i="1"/>
  <c r="L538" i="1"/>
  <c r="K538" i="1"/>
  <c r="J538" i="1"/>
  <c r="R537" i="1"/>
  <c r="M537" i="1"/>
  <c r="L537" i="1"/>
  <c r="K537" i="1"/>
  <c r="J537" i="1"/>
  <c r="R536" i="1"/>
  <c r="M536" i="1"/>
  <c r="L536" i="1"/>
  <c r="K536" i="1"/>
  <c r="J536" i="1"/>
  <c r="R535" i="1"/>
  <c r="M535" i="1"/>
  <c r="L535" i="1"/>
  <c r="K535" i="1"/>
  <c r="J535" i="1"/>
  <c r="R534" i="1"/>
  <c r="M534" i="1"/>
  <c r="L534" i="1"/>
  <c r="K534" i="1"/>
  <c r="J534" i="1"/>
  <c r="R533" i="1"/>
  <c r="M533" i="1"/>
  <c r="L533" i="1"/>
  <c r="K533" i="1"/>
  <c r="J533" i="1"/>
  <c r="R532" i="1"/>
  <c r="M532" i="1"/>
  <c r="L532" i="1"/>
  <c r="K532" i="1"/>
  <c r="J532" i="1"/>
  <c r="R531" i="1"/>
  <c r="M531" i="1"/>
  <c r="L531" i="1"/>
  <c r="K531" i="1"/>
  <c r="J531" i="1"/>
  <c r="R530" i="1"/>
  <c r="M530" i="1"/>
  <c r="L530" i="1"/>
  <c r="K530" i="1"/>
  <c r="J530" i="1"/>
  <c r="R529" i="1"/>
  <c r="M529" i="1"/>
  <c r="L529" i="1"/>
  <c r="K529" i="1"/>
  <c r="J529" i="1"/>
  <c r="R528" i="1"/>
  <c r="M528" i="1"/>
  <c r="L528" i="1"/>
  <c r="K528" i="1"/>
  <c r="J528" i="1"/>
  <c r="R527" i="1"/>
  <c r="M527" i="1"/>
  <c r="L527" i="1"/>
  <c r="K527" i="1"/>
  <c r="J527" i="1"/>
  <c r="R526" i="1"/>
  <c r="M526" i="1"/>
  <c r="L526" i="1"/>
  <c r="K526" i="1"/>
  <c r="J526" i="1"/>
  <c r="R525" i="1"/>
  <c r="M525" i="1"/>
  <c r="L525" i="1"/>
  <c r="K525" i="1"/>
  <c r="J525" i="1"/>
  <c r="R524" i="1"/>
  <c r="M524" i="1"/>
  <c r="L524" i="1"/>
  <c r="K524" i="1"/>
  <c r="J524" i="1"/>
  <c r="R523" i="1"/>
  <c r="M523" i="1"/>
  <c r="L523" i="1"/>
  <c r="K523" i="1"/>
  <c r="J523" i="1"/>
  <c r="R522" i="1"/>
  <c r="M522" i="1"/>
  <c r="L522" i="1"/>
  <c r="K522" i="1"/>
  <c r="J522" i="1"/>
  <c r="R521" i="1"/>
  <c r="M521" i="1"/>
  <c r="L521" i="1"/>
  <c r="K521" i="1"/>
  <c r="J521" i="1"/>
  <c r="R520" i="1"/>
  <c r="M520" i="1"/>
  <c r="L520" i="1"/>
  <c r="K520" i="1"/>
  <c r="J520" i="1"/>
  <c r="R519" i="1"/>
  <c r="M519" i="1"/>
  <c r="L519" i="1"/>
  <c r="K519" i="1"/>
  <c r="J519" i="1"/>
  <c r="R518" i="1"/>
  <c r="M518" i="1"/>
  <c r="L518" i="1"/>
  <c r="K518" i="1"/>
  <c r="J518" i="1"/>
  <c r="R517" i="1"/>
  <c r="M517" i="1"/>
  <c r="L517" i="1"/>
  <c r="K517" i="1"/>
  <c r="J517" i="1"/>
  <c r="R516" i="1"/>
  <c r="M516" i="1"/>
  <c r="L516" i="1"/>
  <c r="K516" i="1"/>
  <c r="J516" i="1"/>
  <c r="R515" i="1"/>
  <c r="M515" i="1"/>
  <c r="L515" i="1"/>
  <c r="K515" i="1"/>
  <c r="J515" i="1"/>
  <c r="R514" i="1"/>
  <c r="M514" i="1"/>
  <c r="L514" i="1"/>
  <c r="K514" i="1"/>
  <c r="J514" i="1"/>
  <c r="R513" i="1"/>
  <c r="M513" i="1"/>
  <c r="L513" i="1"/>
  <c r="K513" i="1"/>
  <c r="J513" i="1"/>
  <c r="R512" i="1"/>
  <c r="M512" i="1"/>
  <c r="L512" i="1"/>
  <c r="K512" i="1"/>
  <c r="J512" i="1"/>
  <c r="R511" i="1"/>
  <c r="M511" i="1"/>
  <c r="L511" i="1"/>
  <c r="K511" i="1"/>
  <c r="J511" i="1"/>
  <c r="R510" i="1"/>
  <c r="M510" i="1"/>
  <c r="L510" i="1"/>
  <c r="K510" i="1"/>
  <c r="J510" i="1"/>
  <c r="R509" i="1"/>
  <c r="M509" i="1"/>
  <c r="L509" i="1"/>
  <c r="K509" i="1"/>
  <c r="J509" i="1"/>
  <c r="R508" i="1"/>
  <c r="M508" i="1"/>
  <c r="L508" i="1"/>
  <c r="K508" i="1"/>
  <c r="J508" i="1"/>
  <c r="R507" i="1"/>
  <c r="M507" i="1"/>
  <c r="L507" i="1"/>
  <c r="K507" i="1"/>
  <c r="J507" i="1"/>
  <c r="R506" i="1"/>
  <c r="M506" i="1"/>
  <c r="L506" i="1"/>
  <c r="K506" i="1"/>
  <c r="J506" i="1"/>
  <c r="R505" i="1"/>
  <c r="M505" i="1"/>
  <c r="L505" i="1"/>
  <c r="K505" i="1"/>
  <c r="J505" i="1"/>
  <c r="R504" i="1"/>
  <c r="M504" i="1"/>
  <c r="L504" i="1"/>
  <c r="K504" i="1"/>
  <c r="J504" i="1"/>
  <c r="R503" i="1"/>
  <c r="M503" i="1"/>
  <c r="L503" i="1"/>
  <c r="K503" i="1"/>
  <c r="J503" i="1"/>
  <c r="R502" i="1"/>
  <c r="M502" i="1"/>
  <c r="L502" i="1"/>
  <c r="K502" i="1"/>
  <c r="J502" i="1"/>
  <c r="R501" i="1"/>
  <c r="M501" i="1"/>
  <c r="L501" i="1"/>
  <c r="K501" i="1"/>
  <c r="J501" i="1"/>
  <c r="R500" i="1"/>
  <c r="M500" i="1"/>
  <c r="L500" i="1"/>
  <c r="K500" i="1"/>
  <c r="J500" i="1"/>
  <c r="R499" i="1"/>
  <c r="M499" i="1"/>
  <c r="L499" i="1"/>
  <c r="K499" i="1"/>
  <c r="J499" i="1"/>
  <c r="R498" i="1"/>
  <c r="M498" i="1"/>
  <c r="L498" i="1"/>
  <c r="K498" i="1"/>
  <c r="J498" i="1"/>
  <c r="R497" i="1"/>
  <c r="M497" i="1"/>
  <c r="L497" i="1"/>
  <c r="K497" i="1"/>
  <c r="J497" i="1"/>
  <c r="R496" i="1"/>
  <c r="M496" i="1"/>
  <c r="L496" i="1"/>
  <c r="K496" i="1"/>
  <c r="J496" i="1"/>
  <c r="R495" i="1"/>
  <c r="M495" i="1"/>
  <c r="L495" i="1"/>
  <c r="K495" i="1"/>
  <c r="J495" i="1"/>
  <c r="R494" i="1"/>
  <c r="M494" i="1"/>
  <c r="L494" i="1"/>
  <c r="K494" i="1"/>
  <c r="J494" i="1"/>
  <c r="R493" i="1"/>
  <c r="M493" i="1"/>
  <c r="L493" i="1"/>
  <c r="K493" i="1"/>
  <c r="J493" i="1"/>
  <c r="R492" i="1"/>
  <c r="M492" i="1"/>
  <c r="L492" i="1"/>
  <c r="K492" i="1"/>
  <c r="J492" i="1"/>
  <c r="R491" i="1"/>
  <c r="M491" i="1"/>
  <c r="L491" i="1"/>
  <c r="K491" i="1"/>
  <c r="J491" i="1"/>
  <c r="R490" i="1"/>
  <c r="M490" i="1"/>
  <c r="L490" i="1"/>
  <c r="K490" i="1"/>
  <c r="J490" i="1"/>
  <c r="R489" i="1"/>
  <c r="M489" i="1"/>
  <c r="L489" i="1"/>
  <c r="K489" i="1"/>
  <c r="J489" i="1"/>
  <c r="R488" i="1"/>
  <c r="M488" i="1"/>
  <c r="L488" i="1"/>
  <c r="K488" i="1"/>
  <c r="J488" i="1"/>
  <c r="R487" i="1"/>
  <c r="M487" i="1"/>
  <c r="L487" i="1"/>
  <c r="K487" i="1"/>
  <c r="J487" i="1"/>
  <c r="R486" i="1"/>
  <c r="M486" i="1"/>
  <c r="L486" i="1"/>
  <c r="K486" i="1"/>
  <c r="J486" i="1"/>
  <c r="R485" i="1"/>
  <c r="M485" i="1"/>
  <c r="L485" i="1"/>
  <c r="K485" i="1"/>
  <c r="J485" i="1"/>
  <c r="R484" i="1"/>
  <c r="M484" i="1"/>
  <c r="L484" i="1"/>
  <c r="K484" i="1"/>
  <c r="J484" i="1"/>
  <c r="R483" i="1"/>
  <c r="M483" i="1"/>
  <c r="L483" i="1"/>
  <c r="K483" i="1"/>
  <c r="J483" i="1"/>
  <c r="R482" i="1"/>
  <c r="M482" i="1"/>
  <c r="L482" i="1"/>
  <c r="K482" i="1"/>
  <c r="J482" i="1"/>
  <c r="R481" i="1"/>
  <c r="M481" i="1"/>
  <c r="L481" i="1"/>
  <c r="K481" i="1"/>
  <c r="J481" i="1"/>
  <c r="R480" i="1"/>
  <c r="M480" i="1"/>
  <c r="L480" i="1"/>
  <c r="K480" i="1"/>
  <c r="J480" i="1"/>
  <c r="R479" i="1"/>
  <c r="M479" i="1"/>
  <c r="L479" i="1"/>
  <c r="K479" i="1"/>
  <c r="J479" i="1"/>
  <c r="R478" i="1"/>
  <c r="M478" i="1"/>
  <c r="L478" i="1"/>
  <c r="K478" i="1"/>
  <c r="J478" i="1"/>
  <c r="R477" i="1"/>
  <c r="M477" i="1"/>
  <c r="L477" i="1"/>
  <c r="K477" i="1"/>
  <c r="J477" i="1"/>
  <c r="R476" i="1"/>
  <c r="M476" i="1"/>
  <c r="L476" i="1"/>
  <c r="K476" i="1"/>
  <c r="J476" i="1"/>
  <c r="R475" i="1"/>
  <c r="M475" i="1"/>
  <c r="L475" i="1"/>
  <c r="K475" i="1"/>
  <c r="J475" i="1"/>
  <c r="R474" i="1"/>
  <c r="M474" i="1"/>
  <c r="L474" i="1"/>
  <c r="K474" i="1"/>
  <c r="J474" i="1"/>
  <c r="R473" i="1"/>
  <c r="M473" i="1"/>
  <c r="L473" i="1"/>
  <c r="K473" i="1"/>
  <c r="J473" i="1"/>
  <c r="R472" i="1"/>
  <c r="M472" i="1"/>
  <c r="L472" i="1"/>
  <c r="K472" i="1"/>
  <c r="J472" i="1"/>
  <c r="R471" i="1"/>
  <c r="M471" i="1"/>
  <c r="L471" i="1"/>
  <c r="K471" i="1"/>
  <c r="J471" i="1"/>
  <c r="R470" i="1"/>
  <c r="M470" i="1"/>
  <c r="L470" i="1"/>
  <c r="K470" i="1"/>
  <c r="J470" i="1"/>
  <c r="R469" i="1"/>
  <c r="M469" i="1"/>
  <c r="L469" i="1"/>
  <c r="K469" i="1"/>
  <c r="J469" i="1"/>
  <c r="R468" i="1"/>
  <c r="M468" i="1"/>
  <c r="L468" i="1"/>
  <c r="K468" i="1"/>
  <c r="J468" i="1"/>
  <c r="R467" i="1"/>
  <c r="M467" i="1"/>
  <c r="L467" i="1"/>
  <c r="K467" i="1"/>
  <c r="J467" i="1"/>
  <c r="R466" i="1"/>
  <c r="M466" i="1"/>
  <c r="L466" i="1"/>
  <c r="K466" i="1"/>
  <c r="J466" i="1"/>
  <c r="R465" i="1"/>
  <c r="M465" i="1"/>
  <c r="L465" i="1"/>
  <c r="K465" i="1"/>
  <c r="J465" i="1"/>
  <c r="R464" i="1"/>
  <c r="M464" i="1"/>
  <c r="L464" i="1"/>
  <c r="K464" i="1"/>
  <c r="J464" i="1"/>
  <c r="R463" i="1"/>
  <c r="M463" i="1"/>
  <c r="L463" i="1"/>
  <c r="K463" i="1"/>
  <c r="J463" i="1"/>
  <c r="R462" i="1"/>
  <c r="M462" i="1"/>
  <c r="L462" i="1"/>
  <c r="K462" i="1"/>
  <c r="J462" i="1"/>
  <c r="R461" i="1"/>
  <c r="M461" i="1"/>
  <c r="L461" i="1"/>
  <c r="K461" i="1"/>
  <c r="J461" i="1"/>
  <c r="R460" i="1"/>
  <c r="M460" i="1"/>
  <c r="L460" i="1"/>
  <c r="K460" i="1"/>
  <c r="J460" i="1"/>
  <c r="R459" i="1"/>
  <c r="M459" i="1"/>
  <c r="L459" i="1"/>
  <c r="K459" i="1"/>
  <c r="J459" i="1"/>
  <c r="R458" i="1"/>
  <c r="M458" i="1"/>
  <c r="L458" i="1"/>
  <c r="K458" i="1"/>
  <c r="J458" i="1"/>
  <c r="R457" i="1"/>
  <c r="M457" i="1"/>
  <c r="L457" i="1"/>
  <c r="K457" i="1"/>
  <c r="J457" i="1"/>
  <c r="R456" i="1"/>
  <c r="M456" i="1"/>
  <c r="L456" i="1"/>
  <c r="K456" i="1"/>
  <c r="J456" i="1"/>
  <c r="R455" i="1"/>
  <c r="M455" i="1"/>
  <c r="L455" i="1"/>
  <c r="K455" i="1"/>
  <c r="J455" i="1"/>
  <c r="R454" i="1"/>
  <c r="M454" i="1"/>
  <c r="L454" i="1"/>
  <c r="K454" i="1"/>
  <c r="J454" i="1"/>
  <c r="R453" i="1"/>
  <c r="M453" i="1"/>
  <c r="L453" i="1"/>
  <c r="K453" i="1"/>
  <c r="J453" i="1"/>
  <c r="R452" i="1"/>
  <c r="M452" i="1"/>
  <c r="L452" i="1"/>
  <c r="K452" i="1"/>
  <c r="J452" i="1"/>
  <c r="R451" i="1"/>
  <c r="M451" i="1"/>
  <c r="L451" i="1"/>
  <c r="K451" i="1"/>
  <c r="J451" i="1"/>
  <c r="R450" i="1"/>
  <c r="M450" i="1"/>
  <c r="L450" i="1"/>
  <c r="K450" i="1"/>
  <c r="J450" i="1"/>
  <c r="R449" i="1"/>
  <c r="M449" i="1"/>
  <c r="L449" i="1"/>
  <c r="K449" i="1"/>
  <c r="J449" i="1"/>
  <c r="R448" i="1"/>
  <c r="M448" i="1"/>
  <c r="L448" i="1"/>
  <c r="K448" i="1"/>
  <c r="J448" i="1"/>
  <c r="R447" i="1"/>
  <c r="M447" i="1"/>
  <c r="L447" i="1"/>
  <c r="K447" i="1"/>
  <c r="J447" i="1"/>
  <c r="R446" i="1"/>
  <c r="M446" i="1"/>
  <c r="L446" i="1"/>
  <c r="K446" i="1"/>
  <c r="J446" i="1"/>
  <c r="R445" i="1"/>
  <c r="M445" i="1"/>
  <c r="L445" i="1"/>
  <c r="K445" i="1"/>
  <c r="J445" i="1"/>
  <c r="R444" i="1"/>
  <c r="M444" i="1"/>
  <c r="L444" i="1"/>
  <c r="K444" i="1"/>
  <c r="J444" i="1"/>
  <c r="R443" i="1"/>
  <c r="M443" i="1"/>
  <c r="L443" i="1"/>
  <c r="K443" i="1"/>
  <c r="J443" i="1"/>
  <c r="R442" i="1"/>
  <c r="M442" i="1"/>
  <c r="L442" i="1"/>
  <c r="K442" i="1"/>
  <c r="J442" i="1"/>
  <c r="R441" i="1"/>
  <c r="M441" i="1"/>
  <c r="L441" i="1"/>
  <c r="K441" i="1"/>
  <c r="J441" i="1"/>
  <c r="R440" i="1"/>
  <c r="M440" i="1"/>
  <c r="L440" i="1"/>
  <c r="K440" i="1"/>
  <c r="J440" i="1"/>
  <c r="R439" i="1"/>
  <c r="M439" i="1"/>
  <c r="L439" i="1"/>
  <c r="K439" i="1"/>
  <c r="J439" i="1"/>
  <c r="R438" i="1"/>
  <c r="M438" i="1"/>
  <c r="L438" i="1"/>
  <c r="K438" i="1"/>
  <c r="J438" i="1"/>
  <c r="R437" i="1"/>
  <c r="M437" i="1"/>
  <c r="L437" i="1"/>
  <c r="K437" i="1"/>
  <c r="J437" i="1"/>
  <c r="R436" i="1"/>
  <c r="M436" i="1"/>
  <c r="L436" i="1"/>
  <c r="K436" i="1"/>
  <c r="J436" i="1"/>
  <c r="R435" i="1"/>
  <c r="M435" i="1"/>
  <c r="L435" i="1"/>
  <c r="K435" i="1"/>
  <c r="J435" i="1"/>
  <c r="R434" i="1"/>
  <c r="M434" i="1"/>
  <c r="L434" i="1"/>
  <c r="K434" i="1"/>
  <c r="J434" i="1"/>
  <c r="R433" i="1"/>
  <c r="M433" i="1"/>
  <c r="L433" i="1"/>
  <c r="K433" i="1"/>
  <c r="J433" i="1"/>
  <c r="R432" i="1"/>
  <c r="M432" i="1"/>
  <c r="L432" i="1"/>
  <c r="K432" i="1"/>
  <c r="J432" i="1"/>
  <c r="R431" i="1"/>
  <c r="M431" i="1"/>
  <c r="L431" i="1"/>
  <c r="K431" i="1"/>
  <c r="J431" i="1"/>
  <c r="R430" i="1"/>
  <c r="M430" i="1"/>
  <c r="L430" i="1"/>
  <c r="K430" i="1"/>
  <c r="J430" i="1"/>
  <c r="R429" i="1"/>
  <c r="M429" i="1"/>
  <c r="L429" i="1"/>
  <c r="K429" i="1"/>
  <c r="J429" i="1"/>
  <c r="R428" i="1"/>
  <c r="M428" i="1"/>
  <c r="L428" i="1"/>
  <c r="K428" i="1"/>
  <c r="J428" i="1"/>
  <c r="R427" i="1"/>
  <c r="M427" i="1"/>
  <c r="L427" i="1"/>
  <c r="K427" i="1"/>
  <c r="J427" i="1"/>
  <c r="R426" i="1"/>
  <c r="M426" i="1"/>
  <c r="L426" i="1"/>
  <c r="K426" i="1"/>
  <c r="J426" i="1"/>
  <c r="R425" i="1"/>
  <c r="M425" i="1"/>
  <c r="L425" i="1"/>
  <c r="K425" i="1"/>
  <c r="J425" i="1"/>
  <c r="R424" i="1"/>
  <c r="M424" i="1"/>
  <c r="L424" i="1"/>
  <c r="K424" i="1"/>
  <c r="J424" i="1"/>
  <c r="R423" i="1"/>
  <c r="M423" i="1"/>
  <c r="L423" i="1"/>
  <c r="K423" i="1"/>
  <c r="J423" i="1"/>
  <c r="R422" i="1"/>
  <c r="M422" i="1"/>
  <c r="L422" i="1"/>
  <c r="K422" i="1"/>
  <c r="J422" i="1"/>
  <c r="R421" i="1"/>
  <c r="M421" i="1"/>
  <c r="L421" i="1"/>
  <c r="K421" i="1"/>
  <c r="J421" i="1"/>
  <c r="R420" i="1"/>
  <c r="M420" i="1"/>
  <c r="L420" i="1"/>
  <c r="K420" i="1"/>
  <c r="J420" i="1"/>
  <c r="R419" i="1"/>
  <c r="M419" i="1"/>
  <c r="L419" i="1"/>
  <c r="K419" i="1"/>
  <c r="J419" i="1"/>
  <c r="R418" i="1"/>
  <c r="M418" i="1"/>
  <c r="L418" i="1"/>
  <c r="K418" i="1"/>
  <c r="J418" i="1"/>
  <c r="R417" i="1"/>
  <c r="M417" i="1"/>
  <c r="L417" i="1"/>
  <c r="K417" i="1"/>
  <c r="J417" i="1"/>
  <c r="R416" i="1"/>
  <c r="M416" i="1"/>
  <c r="L416" i="1"/>
  <c r="K416" i="1"/>
  <c r="J416" i="1"/>
  <c r="R415" i="1"/>
  <c r="M415" i="1"/>
  <c r="L415" i="1"/>
  <c r="K415" i="1"/>
  <c r="J415" i="1"/>
  <c r="R414" i="1"/>
  <c r="M414" i="1"/>
  <c r="L414" i="1"/>
  <c r="K414" i="1"/>
  <c r="J414" i="1"/>
  <c r="R413" i="1"/>
  <c r="M413" i="1"/>
  <c r="L413" i="1"/>
  <c r="K413" i="1"/>
  <c r="J413" i="1"/>
  <c r="R412" i="1"/>
  <c r="M412" i="1"/>
  <c r="L412" i="1"/>
  <c r="K412" i="1"/>
  <c r="J412" i="1"/>
  <c r="R411" i="1"/>
  <c r="M411" i="1"/>
  <c r="L411" i="1"/>
  <c r="K411" i="1"/>
  <c r="J411" i="1"/>
  <c r="R410" i="1"/>
  <c r="M410" i="1"/>
  <c r="L410" i="1"/>
  <c r="K410" i="1"/>
  <c r="J410" i="1"/>
  <c r="R409" i="1"/>
  <c r="M409" i="1"/>
  <c r="L409" i="1"/>
  <c r="K409" i="1"/>
  <c r="J409" i="1"/>
  <c r="R408" i="1"/>
  <c r="M408" i="1"/>
  <c r="L408" i="1"/>
  <c r="K408" i="1"/>
  <c r="J408" i="1"/>
  <c r="R407" i="1"/>
  <c r="M407" i="1"/>
  <c r="L407" i="1"/>
  <c r="K407" i="1"/>
  <c r="J407" i="1"/>
  <c r="R406" i="1"/>
  <c r="M406" i="1"/>
  <c r="L406" i="1"/>
  <c r="K406" i="1"/>
  <c r="J406" i="1"/>
  <c r="R405" i="1"/>
  <c r="M405" i="1"/>
  <c r="L405" i="1"/>
  <c r="K405" i="1"/>
  <c r="J405" i="1"/>
  <c r="R404" i="1"/>
  <c r="M404" i="1"/>
  <c r="L404" i="1"/>
  <c r="K404" i="1"/>
  <c r="J404" i="1"/>
  <c r="R403" i="1"/>
  <c r="M403" i="1"/>
  <c r="L403" i="1"/>
  <c r="K403" i="1"/>
  <c r="J403" i="1"/>
  <c r="R402" i="1"/>
  <c r="M402" i="1"/>
  <c r="L402" i="1"/>
  <c r="K402" i="1"/>
  <c r="J402" i="1"/>
  <c r="R401" i="1"/>
  <c r="M401" i="1"/>
  <c r="L401" i="1"/>
  <c r="K401" i="1"/>
  <c r="J401" i="1"/>
  <c r="R400" i="1"/>
  <c r="M400" i="1"/>
  <c r="L400" i="1"/>
  <c r="K400" i="1"/>
  <c r="J400" i="1"/>
  <c r="R399" i="1"/>
  <c r="M399" i="1"/>
  <c r="L399" i="1"/>
  <c r="K399" i="1"/>
  <c r="J399" i="1"/>
  <c r="R398" i="1"/>
  <c r="M398" i="1"/>
  <c r="L398" i="1"/>
  <c r="K398" i="1"/>
  <c r="J398" i="1"/>
  <c r="R397" i="1"/>
  <c r="M397" i="1"/>
  <c r="L397" i="1"/>
  <c r="K397" i="1"/>
  <c r="J397" i="1"/>
  <c r="R396" i="1"/>
  <c r="M396" i="1"/>
  <c r="L396" i="1"/>
  <c r="K396" i="1"/>
  <c r="J396" i="1"/>
  <c r="R395" i="1"/>
  <c r="M395" i="1"/>
  <c r="L395" i="1"/>
  <c r="K395" i="1"/>
  <c r="J395" i="1"/>
  <c r="R394" i="1"/>
  <c r="M394" i="1"/>
  <c r="L394" i="1"/>
  <c r="K394" i="1"/>
  <c r="J394" i="1"/>
  <c r="R393" i="1"/>
  <c r="M393" i="1"/>
  <c r="L393" i="1"/>
  <c r="K393" i="1"/>
  <c r="J393" i="1"/>
  <c r="R392" i="1"/>
  <c r="M392" i="1"/>
  <c r="L392" i="1"/>
  <c r="K392" i="1"/>
  <c r="J392" i="1"/>
  <c r="R391" i="1"/>
  <c r="M391" i="1"/>
  <c r="L391" i="1"/>
  <c r="K391" i="1"/>
  <c r="J391" i="1"/>
  <c r="R390" i="1"/>
  <c r="M390" i="1"/>
  <c r="L390" i="1"/>
  <c r="K390" i="1"/>
  <c r="J390" i="1"/>
  <c r="R389" i="1"/>
  <c r="M389" i="1"/>
  <c r="L389" i="1"/>
  <c r="K389" i="1"/>
  <c r="J389" i="1"/>
  <c r="R388" i="1"/>
  <c r="M388" i="1"/>
  <c r="L388" i="1"/>
  <c r="K388" i="1"/>
  <c r="J388" i="1"/>
  <c r="R387" i="1"/>
  <c r="M387" i="1"/>
  <c r="L387" i="1"/>
  <c r="K387" i="1"/>
  <c r="J387" i="1"/>
  <c r="R386" i="1"/>
  <c r="M386" i="1"/>
  <c r="L386" i="1"/>
  <c r="K386" i="1"/>
  <c r="J386" i="1"/>
  <c r="R385" i="1"/>
  <c r="M385" i="1"/>
  <c r="L385" i="1"/>
  <c r="K385" i="1"/>
  <c r="J385" i="1"/>
  <c r="R384" i="1"/>
  <c r="M384" i="1"/>
  <c r="L384" i="1"/>
  <c r="K384" i="1"/>
  <c r="J384" i="1"/>
  <c r="R383" i="1"/>
  <c r="M383" i="1"/>
  <c r="L383" i="1"/>
  <c r="K383" i="1"/>
  <c r="J383" i="1"/>
  <c r="R382" i="1"/>
  <c r="M382" i="1"/>
  <c r="L382" i="1"/>
  <c r="K382" i="1"/>
  <c r="J382" i="1"/>
  <c r="R381" i="1"/>
  <c r="M381" i="1"/>
  <c r="L381" i="1"/>
  <c r="K381" i="1"/>
  <c r="J381" i="1"/>
  <c r="R380" i="1"/>
  <c r="M380" i="1"/>
  <c r="L380" i="1"/>
  <c r="K380" i="1"/>
  <c r="J380" i="1"/>
  <c r="R379" i="1"/>
  <c r="M379" i="1"/>
  <c r="L379" i="1"/>
  <c r="K379" i="1"/>
  <c r="J379" i="1"/>
  <c r="R378" i="1"/>
  <c r="M378" i="1"/>
  <c r="L378" i="1"/>
  <c r="K378" i="1"/>
  <c r="J378" i="1"/>
  <c r="R377" i="1"/>
  <c r="M377" i="1"/>
  <c r="L377" i="1"/>
  <c r="K377" i="1"/>
  <c r="J377" i="1"/>
  <c r="R376" i="1"/>
  <c r="M376" i="1"/>
  <c r="L376" i="1"/>
  <c r="K376" i="1"/>
  <c r="J376" i="1"/>
  <c r="R375" i="1"/>
  <c r="M375" i="1"/>
  <c r="L375" i="1"/>
  <c r="K375" i="1"/>
  <c r="J375" i="1"/>
  <c r="R374" i="1"/>
  <c r="M374" i="1"/>
  <c r="L374" i="1"/>
  <c r="K374" i="1"/>
  <c r="J374" i="1"/>
  <c r="R373" i="1"/>
  <c r="M373" i="1"/>
  <c r="L373" i="1"/>
  <c r="K373" i="1"/>
  <c r="J373" i="1"/>
  <c r="R372" i="1"/>
  <c r="M372" i="1"/>
  <c r="L372" i="1"/>
  <c r="K372" i="1"/>
  <c r="J372" i="1"/>
  <c r="R371" i="1"/>
  <c r="M371" i="1"/>
  <c r="L371" i="1"/>
  <c r="K371" i="1"/>
  <c r="J371" i="1"/>
  <c r="R370" i="1"/>
  <c r="M370" i="1"/>
  <c r="L370" i="1"/>
  <c r="K370" i="1"/>
  <c r="J370" i="1"/>
  <c r="R369" i="1"/>
  <c r="M369" i="1"/>
  <c r="L369" i="1"/>
  <c r="K369" i="1"/>
  <c r="J369" i="1"/>
  <c r="R368" i="1"/>
  <c r="M368" i="1"/>
  <c r="L368" i="1"/>
  <c r="K368" i="1"/>
  <c r="J368" i="1"/>
  <c r="R367" i="1"/>
  <c r="M367" i="1"/>
  <c r="L367" i="1"/>
  <c r="K367" i="1"/>
  <c r="J367" i="1"/>
  <c r="R366" i="1"/>
  <c r="M366" i="1"/>
  <c r="L366" i="1"/>
  <c r="K366" i="1"/>
  <c r="J366" i="1"/>
  <c r="R365" i="1"/>
  <c r="M365" i="1"/>
  <c r="L365" i="1"/>
  <c r="K365" i="1"/>
  <c r="J365" i="1"/>
  <c r="R364" i="1"/>
  <c r="M364" i="1"/>
  <c r="L364" i="1"/>
  <c r="K364" i="1"/>
  <c r="J364" i="1"/>
  <c r="R363" i="1"/>
  <c r="M363" i="1"/>
  <c r="L363" i="1"/>
  <c r="K363" i="1"/>
  <c r="J363" i="1"/>
  <c r="R362" i="1"/>
  <c r="M362" i="1"/>
  <c r="L362" i="1"/>
  <c r="K362" i="1"/>
  <c r="J362" i="1"/>
  <c r="R361" i="1"/>
  <c r="M361" i="1"/>
  <c r="L361" i="1"/>
  <c r="K361" i="1"/>
  <c r="J361" i="1"/>
  <c r="R360" i="1"/>
  <c r="M360" i="1"/>
  <c r="L360" i="1"/>
  <c r="K360" i="1"/>
  <c r="J360" i="1"/>
  <c r="R359" i="1"/>
  <c r="M359" i="1"/>
  <c r="L359" i="1"/>
  <c r="K359" i="1"/>
  <c r="J359" i="1"/>
  <c r="R358" i="1"/>
  <c r="M358" i="1"/>
  <c r="L358" i="1"/>
  <c r="K358" i="1"/>
  <c r="J358" i="1"/>
  <c r="R357" i="1"/>
  <c r="M357" i="1"/>
  <c r="L357" i="1"/>
  <c r="K357" i="1"/>
  <c r="J357" i="1"/>
  <c r="R356" i="1"/>
  <c r="M356" i="1"/>
  <c r="L356" i="1"/>
  <c r="K356" i="1"/>
  <c r="J356" i="1"/>
  <c r="R355" i="1"/>
  <c r="M355" i="1"/>
  <c r="L355" i="1"/>
  <c r="K355" i="1"/>
  <c r="J355" i="1"/>
  <c r="R354" i="1"/>
  <c r="M354" i="1"/>
  <c r="L354" i="1"/>
  <c r="K354" i="1"/>
  <c r="J354" i="1"/>
  <c r="R353" i="1"/>
  <c r="M353" i="1"/>
  <c r="L353" i="1"/>
  <c r="K353" i="1"/>
  <c r="J353" i="1"/>
  <c r="R352" i="1"/>
  <c r="M352" i="1"/>
  <c r="L352" i="1"/>
  <c r="K352" i="1"/>
  <c r="J352" i="1"/>
  <c r="R351" i="1"/>
  <c r="M351" i="1"/>
  <c r="L351" i="1"/>
  <c r="K351" i="1"/>
  <c r="J351" i="1"/>
  <c r="R350" i="1"/>
  <c r="M350" i="1"/>
  <c r="L350" i="1"/>
  <c r="K350" i="1"/>
  <c r="J350" i="1"/>
  <c r="R349" i="1"/>
  <c r="M349" i="1"/>
  <c r="L349" i="1"/>
  <c r="K349" i="1"/>
  <c r="J349" i="1"/>
  <c r="R348" i="1"/>
  <c r="M348" i="1"/>
  <c r="L348" i="1"/>
  <c r="K348" i="1"/>
  <c r="J348" i="1"/>
  <c r="R347" i="1"/>
  <c r="M347" i="1"/>
  <c r="L347" i="1"/>
  <c r="K347" i="1"/>
  <c r="J347" i="1"/>
  <c r="R346" i="1"/>
  <c r="M346" i="1"/>
  <c r="L346" i="1"/>
  <c r="K346" i="1"/>
  <c r="J346" i="1"/>
  <c r="R345" i="1"/>
  <c r="M345" i="1"/>
  <c r="L345" i="1"/>
  <c r="K345" i="1"/>
  <c r="J345" i="1"/>
  <c r="R344" i="1"/>
  <c r="M344" i="1"/>
  <c r="L344" i="1"/>
  <c r="K344" i="1"/>
  <c r="J344" i="1"/>
  <c r="R343" i="1"/>
  <c r="M343" i="1"/>
  <c r="L343" i="1"/>
  <c r="K343" i="1"/>
  <c r="J343" i="1"/>
  <c r="R342" i="1"/>
  <c r="M342" i="1"/>
  <c r="L342" i="1"/>
  <c r="K342" i="1"/>
  <c r="J342" i="1"/>
  <c r="R341" i="1"/>
  <c r="M341" i="1"/>
  <c r="L341" i="1"/>
  <c r="K341" i="1"/>
  <c r="J341" i="1"/>
  <c r="R340" i="1"/>
  <c r="M340" i="1"/>
  <c r="L340" i="1"/>
  <c r="K340" i="1"/>
  <c r="J340" i="1"/>
  <c r="R339" i="1"/>
  <c r="M339" i="1"/>
  <c r="L339" i="1"/>
  <c r="K339" i="1"/>
  <c r="J339" i="1"/>
  <c r="R338" i="1"/>
  <c r="M338" i="1"/>
  <c r="L338" i="1"/>
  <c r="K338" i="1"/>
  <c r="J338" i="1"/>
  <c r="R337" i="1"/>
  <c r="M337" i="1"/>
  <c r="L337" i="1"/>
  <c r="K337" i="1"/>
  <c r="J337" i="1"/>
  <c r="R336" i="1"/>
  <c r="M336" i="1"/>
  <c r="L336" i="1"/>
  <c r="K336" i="1"/>
  <c r="J336" i="1"/>
  <c r="R335" i="1"/>
  <c r="M335" i="1"/>
  <c r="L335" i="1"/>
  <c r="K335" i="1"/>
  <c r="J335" i="1"/>
  <c r="R334" i="1"/>
  <c r="M334" i="1"/>
  <c r="L334" i="1"/>
  <c r="K334" i="1"/>
  <c r="J334" i="1"/>
  <c r="R333" i="1"/>
  <c r="M333" i="1"/>
  <c r="L333" i="1"/>
  <c r="K333" i="1"/>
  <c r="J333" i="1"/>
  <c r="R332" i="1"/>
  <c r="M332" i="1"/>
  <c r="L332" i="1"/>
  <c r="K332" i="1"/>
  <c r="J332" i="1"/>
  <c r="R331" i="1"/>
  <c r="M331" i="1"/>
  <c r="L331" i="1"/>
  <c r="K331" i="1"/>
  <c r="J331" i="1"/>
  <c r="R330" i="1"/>
  <c r="M330" i="1"/>
  <c r="L330" i="1"/>
  <c r="K330" i="1"/>
  <c r="J330" i="1"/>
  <c r="R329" i="1"/>
  <c r="M329" i="1"/>
  <c r="L329" i="1"/>
  <c r="K329" i="1"/>
  <c r="J329" i="1"/>
  <c r="R328" i="1"/>
  <c r="M328" i="1"/>
  <c r="L328" i="1"/>
  <c r="K328" i="1"/>
  <c r="J328" i="1"/>
  <c r="R327" i="1"/>
  <c r="M327" i="1"/>
  <c r="L327" i="1"/>
  <c r="K327" i="1"/>
  <c r="J327" i="1"/>
  <c r="R326" i="1"/>
  <c r="M326" i="1"/>
  <c r="L326" i="1"/>
  <c r="K326" i="1"/>
  <c r="J326" i="1"/>
  <c r="R325" i="1"/>
  <c r="M325" i="1"/>
  <c r="L325" i="1"/>
  <c r="K325" i="1"/>
  <c r="J325" i="1"/>
  <c r="R324" i="1"/>
  <c r="M324" i="1"/>
  <c r="L324" i="1"/>
  <c r="K324" i="1"/>
  <c r="J324" i="1"/>
  <c r="R323" i="1"/>
  <c r="M323" i="1"/>
  <c r="L323" i="1"/>
  <c r="K323" i="1"/>
  <c r="J323" i="1"/>
  <c r="R322" i="1"/>
  <c r="M322" i="1"/>
  <c r="L322" i="1"/>
  <c r="K322" i="1"/>
  <c r="J322" i="1"/>
  <c r="R321" i="1"/>
  <c r="M321" i="1"/>
  <c r="L321" i="1"/>
  <c r="K321" i="1"/>
  <c r="J321" i="1"/>
  <c r="R320" i="1"/>
  <c r="M320" i="1"/>
  <c r="L320" i="1"/>
  <c r="K320" i="1"/>
  <c r="J320" i="1"/>
  <c r="R319" i="1"/>
  <c r="M319" i="1"/>
  <c r="L319" i="1"/>
  <c r="K319" i="1"/>
  <c r="J319" i="1"/>
  <c r="R318" i="1"/>
  <c r="M318" i="1"/>
  <c r="L318" i="1"/>
  <c r="K318" i="1"/>
  <c r="J318" i="1"/>
  <c r="R317" i="1"/>
  <c r="M317" i="1"/>
  <c r="L317" i="1"/>
  <c r="K317" i="1"/>
  <c r="J317" i="1"/>
  <c r="R316" i="1"/>
  <c r="M316" i="1"/>
  <c r="L316" i="1"/>
  <c r="K316" i="1"/>
  <c r="J316" i="1"/>
  <c r="R315" i="1"/>
  <c r="M315" i="1"/>
  <c r="L315" i="1"/>
  <c r="K315" i="1"/>
  <c r="J315" i="1"/>
  <c r="R314" i="1"/>
  <c r="M314" i="1"/>
  <c r="L314" i="1"/>
  <c r="K314" i="1"/>
  <c r="J314" i="1"/>
  <c r="R313" i="1"/>
  <c r="M313" i="1"/>
  <c r="L313" i="1"/>
  <c r="K313" i="1"/>
  <c r="J313" i="1"/>
  <c r="R312" i="1"/>
  <c r="M312" i="1"/>
  <c r="L312" i="1"/>
  <c r="K312" i="1"/>
  <c r="J312" i="1"/>
  <c r="R311" i="1"/>
  <c r="M311" i="1"/>
  <c r="L311" i="1"/>
  <c r="K311" i="1"/>
  <c r="J311" i="1"/>
  <c r="R310" i="1"/>
  <c r="M310" i="1"/>
  <c r="L310" i="1"/>
  <c r="K310" i="1"/>
  <c r="J310" i="1"/>
  <c r="R309" i="1"/>
  <c r="M309" i="1"/>
  <c r="L309" i="1"/>
  <c r="K309" i="1"/>
  <c r="J309" i="1"/>
  <c r="R308" i="1"/>
  <c r="M308" i="1"/>
  <c r="L308" i="1"/>
  <c r="K308" i="1"/>
  <c r="J308" i="1"/>
  <c r="R307" i="1"/>
  <c r="M307" i="1"/>
  <c r="L307" i="1"/>
  <c r="K307" i="1"/>
  <c r="J307" i="1"/>
  <c r="R306" i="1"/>
  <c r="M306" i="1"/>
  <c r="L306" i="1"/>
  <c r="K306" i="1"/>
  <c r="J306" i="1"/>
  <c r="R305" i="1"/>
  <c r="M305" i="1"/>
  <c r="L305" i="1"/>
  <c r="K305" i="1"/>
  <c r="J305" i="1"/>
  <c r="R304" i="1"/>
  <c r="M304" i="1"/>
  <c r="L304" i="1"/>
  <c r="K304" i="1"/>
  <c r="J304" i="1"/>
  <c r="R303" i="1"/>
  <c r="M303" i="1"/>
  <c r="L303" i="1"/>
  <c r="K303" i="1"/>
  <c r="J303" i="1"/>
  <c r="R302" i="1"/>
  <c r="M302" i="1"/>
  <c r="L302" i="1"/>
  <c r="K302" i="1"/>
  <c r="J302" i="1"/>
  <c r="R301" i="1"/>
  <c r="M301" i="1"/>
  <c r="L301" i="1"/>
  <c r="K301" i="1"/>
  <c r="J301" i="1"/>
  <c r="R300" i="1"/>
  <c r="M300" i="1"/>
  <c r="L300" i="1"/>
  <c r="K300" i="1"/>
  <c r="J300" i="1"/>
  <c r="R299" i="1"/>
  <c r="M299" i="1"/>
  <c r="L299" i="1"/>
  <c r="K299" i="1"/>
  <c r="J299" i="1"/>
  <c r="R298" i="1"/>
  <c r="M298" i="1"/>
  <c r="L298" i="1"/>
  <c r="K298" i="1"/>
  <c r="J298" i="1"/>
  <c r="R297" i="1"/>
  <c r="M297" i="1"/>
  <c r="L297" i="1"/>
  <c r="K297" i="1"/>
  <c r="J297" i="1"/>
  <c r="R296" i="1"/>
  <c r="M296" i="1"/>
  <c r="L296" i="1"/>
  <c r="K296" i="1"/>
  <c r="J296" i="1"/>
  <c r="R295" i="1"/>
  <c r="M295" i="1"/>
  <c r="L295" i="1"/>
  <c r="K295" i="1"/>
  <c r="J295" i="1"/>
  <c r="R294" i="1"/>
  <c r="M294" i="1"/>
  <c r="L294" i="1"/>
  <c r="K294" i="1"/>
  <c r="J294" i="1"/>
  <c r="R293" i="1"/>
  <c r="M293" i="1"/>
  <c r="L293" i="1"/>
  <c r="K293" i="1"/>
  <c r="J293" i="1"/>
  <c r="R292" i="1"/>
  <c r="M292" i="1"/>
  <c r="L292" i="1"/>
  <c r="K292" i="1"/>
  <c r="J292" i="1"/>
  <c r="R291" i="1"/>
  <c r="M291" i="1"/>
  <c r="L291" i="1"/>
  <c r="K291" i="1"/>
  <c r="J291" i="1"/>
  <c r="R290" i="1"/>
  <c r="M290" i="1"/>
  <c r="L290" i="1"/>
  <c r="K290" i="1"/>
  <c r="J290" i="1"/>
  <c r="R289" i="1"/>
  <c r="M289" i="1"/>
  <c r="L289" i="1"/>
  <c r="K289" i="1"/>
  <c r="J289" i="1"/>
  <c r="R288" i="1"/>
  <c r="M288" i="1"/>
  <c r="L288" i="1"/>
  <c r="K288" i="1"/>
  <c r="J288" i="1"/>
  <c r="R287" i="1"/>
  <c r="M287" i="1"/>
  <c r="L287" i="1"/>
  <c r="K287" i="1"/>
  <c r="J287" i="1"/>
  <c r="R286" i="1"/>
  <c r="M286" i="1"/>
  <c r="L286" i="1"/>
  <c r="K286" i="1"/>
  <c r="J286" i="1"/>
  <c r="R285" i="1"/>
  <c r="M285" i="1"/>
  <c r="L285" i="1"/>
  <c r="K285" i="1"/>
  <c r="J285" i="1"/>
  <c r="R284" i="1"/>
  <c r="M284" i="1"/>
  <c r="L284" i="1"/>
  <c r="K284" i="1"/>
  <c r="J284" i="1"/>
  <c r="R283" i="1"/>
  <c r="M283" i="1"/>
  <c r="L283" i="1"/>
  <c r="K283" i="1"/>
  <c r="J283" i="1"/>
  <c r="R282" i="1"/>
  <c r="M282" i="1"/>
  <c r="L282" i="1"/>
  <c r="K282" i="1"/>
  <c r="J282" i="1"/>
  <c r="R281" i="1"/>
  <c r="M281" i="1"/>
  <c r="L281" i="1"/>
  <c r="K281" i="1"/>
  <c r="J281" i="1"/>
  <c r="R280" i="1"/>
  <c r="M280" i="1"/>
  <c r="L280" i="1"/>
  <c r="K280" i="1"/>
  <c r="J280" i="1"/>
  <c r="R279" i="1"/>
  <c r="M279" i="1"/>
  <c r="L279" i="1"/>
  <c r="K279" i="1"/>
  <c r="J279" i="1"/>
  <c r="R278" i="1"/>
  <c r="M278" i="1"/>
  <c r="L278" i="1"/>
  <c r="K278" i="1"/>
  <c r="J278" i="1"/>
  <c r="R277" i="1"/>
  <c r="M277" i="1"/>
  <c r="L277" i="1"/>
  <c r="K277" i="1"/>
  <c r="J277" i="1"/>
  <c r="R276" i="1"/>
  <c r="M276" i="1"/>
  <c r="L276" i="1"/>
  <c r="K276" i="1"/>
  <c r="J276" i="1"/>
  <c r="R275" i="1"/>
  <c r="M275" i="1"/>
  <c r="L275" i="1"/>
  <c r="K275" i="1"/>
  <c r="J275" i="1"/>
  <c r="R274" i="1"/>
  <c r="M274" i="1"/>
  <c r="L274" i="1"/>
  <c r="K274" i="1"/>
  <c r="J274" i="1"/>
  <c r="R273" i="1"/>
  <c r="M273" i="1"/>
  <c r="L273" i="1"/>
  <c r="K273" i="1"/>
  <c r="J273" i="1"/>
  <c r="R272" i="1"/>
  <c r="M272" i="1"/>
  <c r="L272" i="1"/>
  <c r="K272" i="1"/>
  <c r="J272" i="1"/>
  <c r="R271" i="1"/>
  <c r="M271" i="1"/>
  <c r="L271" i="1"/>
  <c r="K271" i="1"/>
  <c r="J271" i="1"/>
  <c r="R270" i="1"/>
  <c r="M270" i="1"/>
  <c r="L270" i="1"/>
  <c r="K270" i="1"/>
  <c r="J270" i="1"/>
  <c r="R269" i="1"/>
  <c r="M269" i="1"/>
  <c r="L269" i="1"/>
  <c r="K269" i="1"/>
  <c r="J269" i="1"/>
  <c r="R268" i="1"/>
  <c r="M268" i="1"/>
  <c r="L268" i="1"/>
  <c r="K268" i="1"/>
  <c r="J268" i="1"/>
  <c r="R267" i="1"/>
  <c r="M267" i="1"/>
  <c r="L267" i="1"/>
  <c r="K267" i="1"/>
  <c r="J267" i="1"/>
  <c r="R266" i="1"/>
  <c r="M266" i="1"/>
  <c r="L266" i="1"/>
  <c r="K266" i="1"/>
  <c r="J266" i="1"/>
  <c r="R265" i="1"/>
  <c r="M265" i="1"/>
  <c r="L265" i="1"/>
  <c r="K265" i="1"/>
  <c r="J265" i="1"/>
  <c r="R264" i="1"/>
  <c r="M264" i="1"/>
  <c r="L264" i="1"/>
  <c r="K264" i="1"/>
  <c r="J264" i="1"/>
  <c r="R263" i="1"/>
  <c r="M263" i="1"/>
  <c r="L263" i="1"/>
  <c r="K263" i="1"/>
  <c r="J263" i="1"/>
  <c r="R262" i="1"/>
  <c r="M262" i="1"/>
  <c r="L262" i="1"/>
  <c r="K262" i="1"/>
  <c r="J262" i="1"/>
  <c r="R261" i="1"/>
  <c r="M261" i="1"/>
  <c r="L261" i="1"/>
  <c r="K261" i="1"/>
  <c r="J261" i="1"/>
  <c r="R260" i="1"/>
  <c r="M260" i="1"/>
  <c r="L260" i="1"/>
  <c r="K260" i="1"/>
  <c r="J260" i="1"/>
  <c r="R259" i="1"/>
  <c r="M259" i="1"/>
  <c r="L259" i="1"/>
  <c r="K259" i="1"/>
  <c r="J259" i="1"/>
  <c r="R258" i="1"/>
  <c r="M258" i="1"/>
  <c r="L258" i="1"/>
  <c r="K258" i="1"/>
  <c r="J258" i="1"/>
  <c r="R257" i="1"/>
  <c r="M257" i="1"/>
  <c r="L257" i="1"/>
  <c r="K257" i="1"/>
  <c r="J257" i="1"/>
  <c r="R256" i="1"/>
  <c r="M256" i="1"/>
  <c r="L256" i="1"/>
  <c r="K256" i="1"/>
  <c r="J256" i="1"/>
  <c r="R255" i="1"/>
  <c r="M255" i="1"/>
  <c r="L255" i="1"/>
  <c r="K255" i="1"/>
  <c r="J255" i="1"/>
  <c r="R254" i="1"/>
  <c r="M254" i="1"/>
  <c r="L254" i="1"/>
  <c r="K254" i="1"/>
  <c r="J254" i="1"/>
  <c r="R253" i="1"/>
  <c r="M253" i="1"/>
  <c r="L253" i="1"/>
  <c r="K253" i="1"/>
  <c r="J253" i="1"/>
  <c r="R252" i="1"/>
  <c r="M252" i="1"/>
  <c r="L252" i="1"/>
  <c r="K252" i="1"/>
  <c r="J252" i="1"/>
  <c r="R251" i="1"/>
  <c r="M251" i="1"/>
  <c r="L251" i="1"/>
  <c r="K251" i="1"/>
  <c r="J251" i="1"/>
  <c r="R250" i="1"/>
  <c r="M250" i="1"/>
  <c r="L250" i="1"/>
  <c r="K250" i="1"/>
  <c r="J250" i="1"/>
  <c r="R249" i="1"/>
  <c r="M249" i="1"/>
  <c r="L249" i="1"/>
  <c r="K249" i="1"/>
  <c r="J249" i="1"/>
  <c r="R248" i="1"/>
  <c r="M248" i="1"/>
  <c r="L248" i="1"/>
  <c r="K248" i="1"/>
  <c r="J248" i="1"/>
  <c r="R247" i="1"/>
  <c r="M247" i="1"/>
  <c r="L247" i="1"/>
  <c r="K247" i="1"/>
  <c r="J247" i="1"/>
  <c r="R246" i="1"/>
  <c r="M246" i="1"/>
  <c r="L246" i="1"/>
  <c r="K246" i="1"/>
  <c r="J246" i="1"/>
  <c r="R245" i="1"/>
  <c r="M245" i="1"/>
  <c r="L245" i="1"/>
  <c r="K245" i="1"/>
  <c r="J245" i="1"/>
  <c r="R244" i="1"/>
  <c r="M244" i="1"/>
  <c r="L244" i="1"/>
  <c r="K244" i="1"/>
  <c r="J244" i="1"/>
  <c r="R243" i="1"/>
  <c r="M243" i="1"/>
  <c r="L243" i="1"/>
  <c r="K243" i="1"/>
  <c r="J243" i="1"/>
  <c r="R242" i="1"/>
  <c r="M242" i="1"/>
  <c r="L242" i="1"/>
  <c r="K242" i="1"/>
  <c r="J242" i="1"/>
  <c r="R241" i="1"/>
  <c r="M241" i="1"/>
  <c r="L241" i="1"/>
  <c r="K241" i="1"/>
  <c r="J241" i="1"/>
  <c r="R240" i="1"/>
  <c r="M240" i="1"/>
  <c r="L240" i="1"/>
  <c r="K240" i="1"/>
  <c r="J240" i="1"/>
  <c r="R239" i="1"/>
  <c r="M239" i="1"/>
  <c r="L239" i="1"/>
  <c r="K239" i="1"/>
  <c r="J239" i="1"/>
  <c r="R238" i="1"/>
  <c r="M238" i="1"/>
  <c r="L238" i="1"/>
  <c r="K238" i="1"/>
  <c r="J238" i="1"/>
  <c r="R237" i="1"/>
  <c r="M237" i="1"/>
  <c r="L237" i="1"/>
  <c r="K237" i="1"/>
  <c r="J237" i="1"/>
  <c r="R236" i="1"/>
  <c r="M236" i="1"/>
  <c r="L236" i="1"/>
  <c r="K236" i="1"/>
  <c r="J236" i="1"/>
  <c r="R235" i="1"/>
  <c r="M235" i="1"/>
  <c r="L235" i="1"/>
  <c r="K235" i="1"/>
  <c r="J235" i="1"/>
  <c r="R234" i="1"/>
  <c r="M234" i="1"/>
  <c r="L234" i="1"/>
  <c r="K234" i="1"/>
  <c r="J234" i="1"/>
  <c r="R233" i="1"/>
  <c r="M233" i="1"/>
  <c r="L233" i="1"/>
  <c r="K233" i="1"/>
  <c r="J233" i="1"/>
  <c r="R232" i="1"/>
  <c r="M232" i="1"/>
  <c r="L232" i="1"/>
  <c r="K232" i="1"/>
  <c r="J232" i="1"/>
  <c r="R231" i="1"/>
  <c r="M231" i="1"/>
  <c r="L231" i="1"/>
  <c r="K231" i="1"/>
  <c r="J231" i="1"/>
  <c r="R230" i="1"/>
  <c r="M230" i="1"/>
  <c r="L230" i="1"/>
  <c r="K230" i="1"/>
  <c r="J230" i="1"/>
  <c r="R229" i="1"/>
  <c r="M229" i="1"/>
  <c r="L229" i="1"/>
  <c r="K229" i="1"/>
  <c r="J229" i="1"/>
  <c r="R228" i="1"/>
  <c r="M228" i="1"/>
  <c r="L228" i="1"/>
  <c r="K228" i="1"/>
  <c r="J228" i="1"/>
  <c r="R227" i="1"/>
  <c r="M227" i="1"/>
  <c r="L227" i="1"/>
  <c r="K227" i="1"/>
  <c r="J227" i="1"/>
  <c r="R226" i="1"/>
  <c r="M226" i="1"/>
  <c r="L226" i="1"/>
  <c r="K226" i="1"/>
  <c r="J226" i="1"/>
  <c r="R225" i="1"/>
  <c r="M225" i="1"/>
  <c r="L225" i="1"/>
  <c r="K225" i="1"/>
  <c r="J225" i="1"/>
  <c r="R224" i="1"/>
  <c r="M224" i="1"/>
  <c r="L224" i="1"/>
  <c r="K224" i="1"/>
  <c r="J224" i="1"/>
  <c r="R223" i="1"/>
  <c r="M223" i="1"/>
  <c r="L223" i="1"/>
  <c r="K223" i="1"/>
  <c r="J223" i="1"/>
  <c r="R222" i="1"/>
  <c r="M222" i="1"/>
  <c r="L222" i="1"/>
  <c r="K222" i="1"/>
  <c r="J222" i="1"/>
  <c r="R221" i="1"/>
  <c r="M221" i="1"/>
  <c r="L221" i="1"/>
  <c r="K221" i="1"/>
  <c r="J221" i="1"/>
  <c r="R220" i="1"/>
  <c r="M220" i="1"/>
  <c r="L220" i="1"/>
  <c r="K220" i="1"/>
  <c r="J220" i="1"/>
  <c r="R219" i="1"/>
  <c r="M219" i="1"/>
  <c r="L219" i="1"/>
  <c r="K219" i="1"/>
  <c r="J219" i="1"/>
  <c r="R218" i="1"/>
  <c r="M218" i="1"/>
  <c r="L218" i="1"/>
  <c r="K218" i="1"/>
  <c r="J218" i="1"/>
  <c r="R217" i="1"/>
  <c r="M217" i="1"/>
  <c r="L217" i="1"/>
  <c r="K217" i="1"/>
  <c r="J217" i="1"/>
  <c r="R216" i="1"/>
  <c r="M216" i="1"/>
  <c r="L216" i="1"/>
  <c r="K216" i="1"/>
  <c r="J216" i="1"/>
  <c r="R215" i="1"/>
  <c r="M215" i="1"/>
  <c r="L215" i="1"/>
  <c r="K215" i="1"/>
  <c r="J215" i="1"/>
  <c r="R214" i="1"/>
  <c r="M214" i="1"/>
  <c r="L214" i="1"/>
  <c r="K214" i="1"/>
  <c r="J214" i="1"/>
  <c r="R213" i="1"/>
  <c r="M213" i="1"/>
  <c r="L213" i="1"/>
  <c r="K213" i="1"/>
  <c r="J213" i="1"/>
  <c r="R212" i="1"/>
  <c r="M212" i="1"/>
  <c r="L212" i="1"/>
  <c r="K212" i="1"/>
  <c r="J212" i="1"/>
  <c r="R211" i="1"/>
  <c r="M211" i="1"/>
  <c r="L211" i="1"/>
  <c r="K211" i="1"/>
  <c r="J211" i="1"/>
  <c r="R210" i="1"/>
  <c r="M210" i="1"/>
  <c r="L210" i="1"/>
  <c r="K210" i="1"/>
  <c r="J210" i="1"/>
  <c r="R209" i="1"/>
  <c r="M209" i="1"/>
  <c r="L209" i="1"/>
  <c r="K209" i="1"/>
  <c r="J209" i="1"/>
  <c r="R208" i="1"/>
  <c r="M208" i="1"/>
  <c r="L208" i="1"/>
  <c r="K208" i="1"/>
  <c r="J208" i="1"/>
  <c r="R207" i="1"/>
  <c r="M207" i="1"/>
  <c r="L207" i="1"/>
  <c r="K207" i="1"/>
  <c r="J207" i="1"/>
  <c r="R206" i="1"/>
  <c r="M206" i="1"/>
  <c r="L206" i="1"/>
  <c r="K206" i="1"/>
  <c r="J206" i="1"/>
  <c r="R205" i="1"/>
  <c r="M205" i="1"/>
  <c r="L205" i="1"/>
  <c r="K205" i="1"/>
  <c r="J205" i="1"/>
  <c r="R204" i="1"/>
  <c r="M204" i="1"/>
  <c r="L204" i="1"/>
  <c r="K204" i="1"/>
  <c r="J204" i="1"/>
  <c r="R203" i="1"/>
  <c r="M203" i="1"/>
  <c r="L203" i="1"/>
  <c r="K203" i="1"/>
  <c r="J203" i="1"/>
  <c r="R202" i="1"/>
  <c r="M202" i="1"/>
  <c r="L202" i="1"/>
  <c r="K202" i="1"/>
  <c r="J202" i="1"/>
  <c r="R201" i="1"/>
  <c r="M201" i="1"/>
  <c r="L201" i="1"/>
  <c r="K201" i="1"/>
  <c r="J201" i="1"/>
  <c r="R200" i="1"/>
  <c r="M200" i="1"/>
  <c r="L200" i="1"/>
  <c r="K200" i="1"/>
  <c r="J200" i="1"/>
  <c r="R199" i="1"/>
  <c r="M199" i="1"/>
  <c r="L199" i="1"/>
  <c r="K199" i="1"/>
  <c r="J199" i="1"/>
  <c r="R198" i="1"/>
  <c r="M198" i="1"/>
  <c r="L198" i="1"/>
  <c r="K198" i="1"/>
  <c r="J198" i="1"/>
  <c r="R197" i="1"/>
  <c r="M197" i="1"/>
  <c r="L197" i="1"/>
  <c r="K197" i="1"/>
  <c r="J197" i="1"/>
  <c r="R196" i="1"/>
  <c r="M196" i="1"/>
  <c r="L196" i="1"/>
  <c r="K196" i="1"/>
  <c r="J196" i="1"/>
  <c r="R195" i="1"/>
  <c r="M195" i="1"/>
  <c r="L195" i="1"/>
  <c r="K195" i="1"/>
  <c r="J195" i="1"/>
  <c r="R194" i="1"/>
  <c r="M194" i="1"/>
  <c r="L194" i="1"/>
  <c r="K194" i="1"/>
  <c r="J194" i="1"/>
  <c r="R193" i="1"/>
  <c r="M193" i="1"/>
  <c r="L193" i="1"/>
  <c r="K193" i="1"/>
  <c r="J193" i="1"/>
  <c r="R192" i="1"/>
  <c r="M192" i="1"/>
  <c r="L192" i="1"/>
  <c r="K192" i="1"/>
  <c r="J192" i="1"/>
  <c r="R191" i="1"/>
  <c r="M191" i="1"/>
  <c r="L191" i="1"/>
  <c r="K191" i="1"/>
  <c r="J191" i="1"/>
  <c r="R190" i="1"/>
  <c r="M190" i="1"/>
  <c r="L190" i="1"/>
  <c r="K190" i="1"/>
  <c r="J190" i="1"/>
  <c r="R189" i="1"/>
  <c r="M189" i="1"/>
  <c r="L189" i="1"/>
  <c r="K189" i="1"/>
  <c r="J189" i="1"/>
  <c r="R188" i="1"/>
  <c r="M188" i="1"/>
  <c r="L188" i="1"/>
  <c r="K188" i="1"/>
  <c r="J188" i="1"/>
  <c r="R187" i="1"/>
  <c r="M187" i="1"/>
  <c r="L187" i="1"/>
  <c r="K187" i="1"/>
  <c r="J187" i="1"/>
  <c r="R186" i="1"/>
  <c r="M186" i="1"/>
  <c r="L186" i="1"/>
  <c r="K186" i="1"/>
  <c r="J186" i="1"/>
  <c r="R185" i="1"/>
  <c r="M185" i="1"/>
  <c r="L185" i="1"/>
  <c r="K185" i="1"/>
  <c r="J185" i="1"/>
  <c r="R184" i="1"/>
  <c r="M184" i="1"/>
  <c r="L184" i="1"/>
  <c r="K184" i="1"/>
  <c r="J184" i="1"/>
  <c r="R183" i="1"/>
  <c r="M183" i="1"/>
  <c r="L183" i="1"/>
  <c r="K183" i="1"/>
  <c r="J183" i="1"/>
  <c r="R182" i="1"/>
  <c r="M182" i="1"/>
  <c r="L182" i="1"/>
  <c r="K182" i="1"/>
  <c r="J182" i="1"/>
  <c r="R181" i="1"/>
  <c r="M181" i="1"/>
  <c r="L181" i="1"/>
  <c r="K181" i="1"/>
  <c r="J181" i="1"/>
  <c r="R180" i="1"/>
  <c r="M180" i="1"/>
  <c r="L180" i="1"/>
  <c r="K180" i="1"/>
  <c r="J180" i="1"/>
  <c r="R179" i="1"/>
  <c r="M179" i="1"/>
  <c r="L179" i="1"/>
  <c r="K179" i="1"/>
  <c r="J179" i="1"/>
  <c r="R178" i="1"/>
  <c r="M178" i="1"/>
  <c r="L178" i="1"/>
  <c r="K178" i="1"/>
  <c r="J178" i="1"/>
  <c r="R177" i="1"/>
  <c r="M177" i="1"/>
  <c r="L177" i="1"/>
  <c r="K177" i="1"/>
  <c r="J177" i="1"/>
  <c r="R176" i="1"/>
  <c r="M176" i="1"/>
  <c r="L176" i="1"/>
  <c r="K176" i="1"/>
  <c r="J176" i="1"/>
  <c r="R175" i="1"/>
  <c r="M175" i="1"/>
  <c r="L175" i="1"/>
  <c r="K175" i="1"/>
  <c r="J175" i="1"/>
  <c r="R174" i="1"/>
  <c r="M174" i="1"/>
  <c r="L174" i="1"/>
  <c r="K174" i="1"/>
  <c r="J174" i="1"/>
  <c r="R173" i="1"/>
  <c r="M173" i="1"/>
  <c r="L173" i="1"/>
  <c r="K173" i="1"/>
  <c r="J173" i="1"/>
  <c r="R172" i="1"/>
  <c r="M172" i="1"/>
  <c r="L172" i="1"/>
  <c r="K172" i="1"/>
  <c r="J172" i="1"/>
  <c r="R171" i="1"/>
  <c r="M171" i="1"/>
  <c r="L171" i="1"/>
  <c r="K171" i="1"/>
  <c r="J171" i="1"/>
  <c r="R170" i="1"/>
  <c r="M170" i="1"/>
  <c r="L170" i="1"/>
  <c r="K170" i="1"/>
  <c r="J170" i="1"/>
  <c r="R169" i="1"/>
  <c r="M169" i="1"/>
  <c r="L169" i="1"/>
  <c r="K169" i="1"/>
  <c r="J169" i="1"/>
  <c r="R168" i="1"/>
  <c r="M168" i="1"/>
  <c r="L168" i="1"/>
  <c r="K168" i="1"/>
  <c r="J168" i="1"/>
  <c r="R167" i="1"/>
  <c r="M167" i="1"/>
  <c r="L167" i="1"/>
  <c r="K167" i="1"/>
  <c r="J167" i="1"/>
  <c r="R166" i="1"/>
  <c r="M166" i="1"/>
  <c r="L166" i="1"/>
  <c r="K166" i="1"/>
  <c r="J166" i="1"/>
  <c r="R165" i="1"/>
  <c r="M165" i="1"/>
  <c r="L165" i="1"/>
  <c r="K165" i="1"/>
  <c r="J165" i="1"/>
  <c r="R164" i="1"/>
  <c r="M164" i="1"/>
  <c r="L164" i="1"/>
  <c r="K164" i="1"/>
  <c r="J164" i="1"/>
  <c r="R163" i="1"/>
  <c r="M163" i="1"/>
  <c r="L163" i="1"/>
  <c r="K163" i="1"/>
  <c r="J163" i="1"/>
  <c r="R162" i="1"/>
  <c r="M162" i="1"/>
  <c r="L162" i="1"/>
  <c r="K162" i="1"/>
  <c r="J162" i="1"/>
  <c r="R161" i="1"/>
  <c r="M161" i="1"/>
  <c r="L161" i="1"/>
  <c r="K161" i="1"/>
  <c r="J161" i="1"/>
  <c r="R160" i="1"/>
  <c r="M160" i="1"/>
  <c r="L160" i="1"/>
  <c r="K160" i="1"/>
  <c r="J160" i="1"/>
  <c r="R159" i="1"/>
  <c r="M159" i="1"/>
  <c r="L159" i="1"/>
  <c r="K159" i="1"/>
  <c r="J159" i="1"/>
  <c r="R158" i="1"/>
  <c r="M158" i="1"/>
  <c r="L158" i="1"/>
  <c r="K158" i="1"/>
  <c r="J158" i="1"/>
  <c r="R157" i="1"/>
  <c r="M157" i="1"/>
  <c r="L157" i="1"/>
  <c r="K157" i="1"/>
  <c r="J157" i="1"/>
  <c r="R156" i="1"/>
  <c r="M156" i="1"/>
  <c r="L156" i="1"/>
  <c r="K156" i="1"/>
  <c r="J156" i="1"/>
  <c r="R155" i="1"/>
  <c r="M155" i="1"/>
  <c r="L155" i="1"/>
  <c r="K155" i="1"/>
  <c r="J155" i="1"/>
  <c r="R154" i="1"/>
  <c r="M154" i="1"/>
  <c r="L154" i="1"/>
  <c r="K154" i="1"/>
  <c r="J154" i="1"/>
  <c r="R153" i="1"/>
  <c r="M153" i="1"/>
  <c r="L153" i="1"/>
  <c r="K153" i="1"/>
  <c r="J153" i="1"/>
  <c r="R152" i="1"/>
  <c r="M152" i="1"/>
  <c r="L152" i="1"/>
  <c r="K152" i="1"/>
  <c r="J152" i="1"/>
  <c r="R151" i="1"/>
  <c r="M151" i="1"/>
  <c r="L151" i="1"/>
  <c r="K151" i="1"/>
  <c r="J151" i="1"/>
  <c r="R150" i="1"/>
  <c r="M150" i="1"/>
  <c r="L150" i="1"/>
  <c r="K150" i="1"/>
  <c r="J150" i="1"/>
  <c r="R149" i="1"/>
  <c r="M149" i="1"/>
  <c r="L149" i="1"/>
  <c r="K149" i="1"/>
  <c r="J149" i="1"/>
  <c r="R148" i="1"/>
  <c r="M148" i="1"/>
  <c r="L148" i="1"/>
  <c r="K148" i="1"/>
  <c r="J148" i="1"/>
  <c r="R147" i="1"/>
  <c r="M147" i="1"/>
  <c r="L147" i="1"/>
  <c r="K147" i="1"/>
  <c r="J147" i="1"/>
  <c r="R146" i="1"/>
  <c r="M146" i="1"/>
  <c r="L146" i="1"/>
  <c r="K146" i="1"/>
  <c r="J146" i="1"/>
  <c r="R145" i="1"/>
  <c r="M145" i="1"/>
  <c r="L145" i="1"/>
  <c r="K145" i="1"/>
  <c r="J145" i="1"/>
  <c r="R144" i="1"/>
  <c r="M144" i="1"/>
  <c r="L144" i="1"/>
  <c r="K144" i="1"/>
  <c r="J144" i="1"/>
  <c r="R143" i="1"/>
  <c r="M143" i="1"/>
  <c r="L143" i="1"/>
  <c r="K143" i="1"/>
  <c r="J143" i="1"/>
  <c r="R142" i="1"/>
  <c r="M142" i="1"/>
  <c r="L142" i="1"/>
  <c r="K142" i="1"/>
  <c r="J142" i="1"/>
  <c r="R141" i="1"/>
  <c r="M141" i="1"/>
  <c r="L141" i="1"/>
  <c r="K141" i="1"/>
  <c r="J141" i="1"/>
  <c r="R140" i="1"/>
  <c r="M140" i="1"/>
  <c r="L140" i="1"/>
  <c r="K140" i="1"/>
  <c r="J140" i="1"/>
  <c r="R139" i="1"/>
  <c r="M139" i="1"/>
  <c r="L139" i="1"/>
  <c r="K139" i="1"/>
  <c r="J139" i="1"/>
  <c r="R138" i="1"/>
  <c r="M138" i="1"/>
  <c r="L138" i="1"/>
  <c r="K138" i="1"/>
  <c r="J138" i="1"/>
  <c r="R137" i="1"/>
  <c r="M137" i="1"/>
  <c r="L137" i="1"/>
  <c r="K137" i="1"/>
  <c r="J137" i="1"/>
  <c r="R136" i="1"/>
  <c r="M136" i="1"/>
  <c r="L136" i="1"/>
  <c r="K136" i="1"/>
  <c r="J136" i="1"/>
  <c r="R135" i="1"/>
  <c r="M135" i="1"/>
  <c r="L135" i="1"/>
  <c r="K135" i="1"/>
  <c r="J135" i="1"/>
  <c r="R134" i="1"/>
  <c r="M134" i="1"/>
  <c r="L134" i="1"/>
  <c r="K134" i="1"/>
  <c r="J134" i="1"/>
  <c r="R133" i="1"/>
  <c r="M133" i="1"/>
  <c r="L133" i="1"/>
  <c r="K133" i="1"/>
  <c r="J133" i="1"/>
  <c r="R132" i="1"/>
  <c r="M132" i="1"/>
  <c r="L132" i="1"/>
  <c r="K132" i="1"/>
  <c r="J132" i="1"/>
  <c r="R131" i="1"/>
  <c r="M131" i="1"/>
  <c r="L131" i="1"/>
  <c r="K131" i="1"/>
  <c r="J131" i="1"/>
  <c r="R130" i="1"/>
  <c r="M130" i="1"/>
  <c r="L130" i="1"/>
  <c r="K130" i="1"/>
  <c r="J130" i="1"/>
  <c r="R129" i="1"/>
  <c r="M129" i="1"/>
  <c r="L129" i="1"/>
  <c r="K129" i="1"/>
  <c r="J129" i="1"/>
  <c r="R128" i="1"/>
  <c r="M128" i="1"/>
  <c r="L128" i="1"/>
  <c r="K128" i="1"/>
  <c r="J128" i="1"/>
  <c r="R127" i="1"/>
  <c r="M127" i="1"/>
  <c r="L127" i="1"/>
  <c r="K127" i="1"/>
  <c r="J127" i="1"/>
  <c r="R126" i="1"/>
  <c r="M126" i="1"/>
  <c r="L126" i="1"/>
  <c r="K126" i="1"/>
  <c r="J126" i="1"/>
  <c r="R125" i="1"/>
  <c r="M125" i="1"/>
  <c r="L125" i="1"/>
  <c r="K125" i="1"/>
  <c r="J125" i="1"/>
  <c r="R124" i="1"/>
  <c r="M124" i="1"/>
  <c r="L124" i="1"/>
  <c r="K124" i="1"/>
  <c r="J124" i="1"/>
  <c r="R123" i="1"/>
  <c r="M123" i="1"/>
  <c r="L123" i="1"/>
  <c r="K123" i="1"/>
  <c r="J123" i="1"/>
  <c r="R122" i="1"/>
  <c r="M122" i="1"/>
  <c r="L122" i="1"/>
  <c r="K122" i="1"/>
  <c r="J122" i="1"/>
  <c r="R121" i="1"/>
  <c r="M121" i="1"/>
  <c r="L121" i="1"/>
  <c r="K121" i="1"/>
  <c r="J121" i="1"/>
  <c r="R120" i="1"/>
  <c r="M120" i="1"/>
  <c r="L120" i="1"/>
  <c r="K120" i="1"/>
  <c r="J120" i="1"/>
  <c r="R119" i="1"/>
  <c r="M119" i="1"/>
  <c r="L119" i="1"/>
  <c r="K119" i="1"/>
  <c r="J119" i="1"/>
  <c r="R118" i="1"/>
  <c r="M118" i="1"/>
  <c r="L118" i="1"/>
  <c r="K118" i="1"/>
  <c r="J118" i="1"/>
  <c r="R117" i="1"/>
  <c r="M117" i="1"/>
  <c r="L117" i="1"/>
  <c r="K117" i="1"/>
  <c r="J117" i="1"/>
  <c r="R116" i="1"/>
  <c r="M116" i="1"/>
  <c r="L116" i="1"/>
  <c r="K116" i="1"/>
  <c r="J116" i="1"/>
  <c r="R115" i="1"/>
  <c r="M115" i="1"/>
  <c r="L115" i="1"/>
  <c r="K115" i="1"/>
  <c r="J115" i="1"/>
  <c r="R114" i="1"/>
  <c r="M114" i="1"/>
  <c r="L114" i="1"/>
  <c r="K114" i="1"/>
  <c r="J114" i="1"/>
  <c r="R113" i="1"/>
  <c r="M113" i="1"/>
  <c r="L113" i="1"/>
  <c r="K113" i="1"/>
  <c r="J113" i="1"/>
  <c r="R112" i="1"/>
  <c r="M112" i="1"/>
  <c r="L112" i="1"/>
  <c r="K112" i="1"/>
  <c r="J112" i="1"/>
  <c r="R111" i="1"/>
  <c r="M111" i="1"/>
  <c r="L111" i="1"/>
  <c r="K111" i="1"/>
  <c r="J111" i="1"/>
  <c r="R110" i="1"/>
  <c r="M110" i="1"/>
  <c r="L110" i="1"/>
  <c r="K110" i="1"/>
  <c r="J110" i="1"/>
  <c r="R109" i="1"/>
  <c r="M109" i="1"/>
  <c r="L109" i="1"/>
  <c r="K109" i="1"/>
  <c r="J109" i="1"/>
  <c r="R108" i="1"/>
  <c r="M108" i="1"/>
  <c r="L108" i="1"/>
  <c r="K108" i="1"/>
  <c r="J108" i="1"/>
  <c r="R107" i="1"/>
  <c r="M107" i="1"/>
  <c r="L107" i="1"/>
  <c r="K107" i="1"/>
  <c r="J107" i="1"/>
  <c r="R106" i="1"/>
  <c r="M106" i="1"/>
  <c r="L106" i="1"/>
  <c r="K106" i="1"/>
  <c r="J106" i="1"/>
  <c r="R105" i="1"/>
  <c r="M105" i="1"/>
  <c r="L105" i="1"/>
  <c r="K105" i="1"/>
  <c r="J105" i="1"/>
  <c r="R104" i="1"/>
  <c r="M104" i="1"/>
  <c r="L104" i="1"/>
  <c r="K104" i="1"/>
  <c r="J104" i="1"/>
  <c r="R103" i="1"/>
  <c r="M103" i="1"/>
  <c r="L103" i="1"/>
  <c r="K103" i="1"/>
  <c r="J103" i="1"/>
  <c r="R102" i="1"/>
  <c r="M102" i="1"/>
  <c r="L102" i="1"/>
  <c r="K102" i="1"/>
  <c r="J102" i="1"/>
  <c r="R101" i="1"/>
  <c r="M101" i="1"/>
  <c r="L101" i="1"/>
  <c r="K101" i="1"/>
  <c r="J101" i="1"/>
  <c r="R100" i="1"/>
  <c r="M100" i="1"/>
  <c r="L100" i="1"/>
  <c r="K100" i="1"/>
  <c r="J100" i="1"/>
  <c r="R99" i="1"/>
  <c r="M99" i="1"/>
  <c r="L99" i="1"/>
  <c r="K99" i="1"/>
  <c r="J99" i="1"/>
  <c r="R98" i="1"/>
  <c r="M98" i="1"/>
  <c r="L98" i="1"/>
  <c r="K98" i="1"/>
  <c r="J98" i="1"/>
  <c r="R97" i="1"/>
  <c r="M97" i="1"/>
  <c r="L97" i="1"/>
  <c r="K97" i="1"/>
  <c r="J97" i="1"/>
  <c r="R96" i="1"/>
  <c r="M96" i="1"/>
  <c r="L96" i="1"/>
  <c r="K96" i="1"/>
  <c r="J96" i="1"/>
  <c r="R95" i="1"/>
  <c r="M95" i="1"/>
  <c r="L95" i="1"/>
  <c r="K95" i="1"/>
  <c r="J95" i="1"/>
  <c r="R94" i="1"/>
  <c r="M94" i="1"/>
  <c r="L94" i="1"/>
  <c r="K94" i="1"/>
  <c r="J94" i="1"/>
  <c r="R93" i="1"/>
  <c r="M93" i="1"/>
  <c r="L93" i="1"/>
  <c r="K93" i="1"/>
  <c r="J93" i="1"/>
  <c r="R92" i="1"/>
  <c r="M92" i="1"/>
  <c r="L92" i="1"/>
  <c r="K92" i="1"/>
  <c r="J92" i="1"/>
  <c r="R91" i="1"/>
  <c r="M91" i="1"/>
  <c r="L91" i="1"/>
  <c r="K91" i="1"/>
  <c r="J91" i="1"/>
  <c r="R90" i="1"/>
  <c r="M90" i="1"/>
  <c r="L90" i="1"/>
  <c r="K90" i="1"/>
  <c r="J90" i="1"/>
  <c r="R89" i="1"/>
  <c r="M89" i="1"/>
  <c r="L89" i="1"/>
  <c r="K89" i="1"/>
  <c r="J89" i="1"/>
  <c r="R88" i="1"/>
  <c r="M88" i="1"/>
  <c r="L88" i="1"/>
  <c r="K88" i="1"/>
  <c r="J88" i="1"/>
  <c r="R87" i="1"/>
  <c r="M87" i="1"/>
  <c r="L87" i="1"/>
  <c r="K87" i="1"/>
  <c r="J87" i="1"/>
  <c r="R86" i="1"/>
  <c r="M86" i="1"/>
  <c r="L86" i="1"/>
  <c r="K86" i="1"/>
  <c r="J86" i="1"/>
  <c r="R85" i="1"/>
  <c r="M85" i="1"/>
  <c r="L85" i="1"/>
  <c r="K85" i="1"/>
  <c r="J85" i="1"/>
  <c r="R84" i="1"/>
  <c r="M84" i="1"/>
  <c r="L84" i="1"/>
  <c r="K84" i="1"/>
  <c r="J84" i="1"/>
  <c r="R83" i="1"/>
  <c r="M83" i="1"/>
  <c r="L83" i="1"/>
  <c r="K83" i="1"/>
  <c r="J83" i="1"/>
  <c r="R82" i="1"/>
  <c r="M82" i="1"/>
  <c r="L82" i="1"/>
  <c r="K82" i="1"/>
  <c r="J82" i="1"/>
  <c r="R81" i="1"/>
  <c r="M81" i="1"/>
  <c r="L81" i="1"/>
  <c r="K81" i="1"/>
  <c r="J81" i="1"/>
  <c r="R80" i="1"/>
  <c r="M80" i="1"/>
  <c r="L80" i="1"/>
  <c r="K80" i="1"/>
  <c r="J80" i="1"/>
  <c r="R79" i="1"/>
  <c r="M79" i="1"/>
  <c r="L79" i="1"/>
  <c r="K79" i="1"/>
  <c r="J79" i="1"/>
  <c r="R78" i="1"/>
  <c r="M78" i="1"/>
  <c r="L78" i="1"/>
  <c r="K78" i="1"/>
  <c r="J78" i="1"/>
  <c r="R77" i="1"/>
  <c r="M77" i="1"/>
  <c r="L77" i="1"/>
  <c r="K77" i="1"/>
  <c r="J77" i="1"/>
  <c r="R76" i="1"/>
  <c r="M76" i="1"/>
  <c r="L76" i="1"/>
  <c r="K76" i="1"/>
  <c r="J76" i="1"/>
  <c r="R75" i="1"/>
  <c r="M75" i="1"/>
  <c r="L75" i="1"/>
  <c r="K75" i="1"/>
  <c r="J75" i="1"/>
  <c r="R74" i="1"/>
  <c r="M74" i="1"/>
  <c r="L74" i="1"/>
  <c r="K74" i="1"/>
  <c r="J74" i="1"/>
  <c r="R73" i="1"/>
  <c r="M73" i="1"/>
  <c r="L73" i="1"/>
  <c r="K73" i="1"/>
  <c r="J73" i="1"/>
  <c r="R72" i="1"/>
  <c r="M72" i="1"/>
  <c r="L72" i="1"/>
  <c r="K72" i="1"/>
  <c r="J72" i="1"/>
  <c r="R71" i="1"/>
  <c r="M71" i="1"/>
  <c r="L71" i="1"/>
  <c r="K71" i="1"/>
  <c r="J71" i="1"/>
  <c r="R70" i="1"/>
  <c r="M70" i="1"/>
  <c r="L70" i="1"/>
  <c r="K70" i="1"/>
  <c r="J70" i="1"/>
  <c r="R69" i="1"/>
  <c r="M69" i="1"/>
  <c r="L69" i="1"/>
  <c r="K69" i="1"/>
  <c r="J69" i="1"/>
  <c r="R68" i="1"/>
  <c r="M68" i="1"/>
  <c r="L68" i="1"/>
  <c r="K68" i="1"/>
  <c r="J68" i="1"/>
  <c r="R67" i="1"/>
  <c r="M67" i="1"/>
  <c r="L67" i="1"/>
  <c r="K67" i="1"/>
  <c r="J67" i="1"/>
  <c r="R66" i="1"/>
  <c r="M66" i="1"/>
  <c r="L66" i="1"/>
  <c r="K66" i="1"/>
  <c r="J66" i="1"/>
  <c r="R65" i="1"/>
  <c r="M65" i="1"/>
  <c r="L65" i="1"/>
  <c r="K65" i="1"/>
  <c r="J65" i="1"/>
  <c r="R64" i="1"/>
  <c r="M64" i="1"/>
  <c r="L64" i="1"/>
  <c r="K64" i="1"/>
  <c r="J64" i="1"/>
  <c r="R63" i="1"/>
  <c r="M63" i="1"/>
  <c r="L63" i="1"/>
  <c r="K63" i="1"/>
  <c r="J63" i="1"/>
  <c r="R62" i="1"/>
  <c r="M62" i="1"/>
  <c r="L62" i="1"/>
  <c r="K62" i="1"/>
  <c r="J62" i="1"/>
  <c r="R61" i="1"/>
  <c r="M61" i="1"/>
  <c r="L61" i="1"/>
  <c r="K61" i="1"/>
  <c r="J61" i="1"/>
  <c r="R60" i="1"/>
  <c r="M60" i="1"/>
  <c r="L60" i="1"/>
  <c r="K60" i="1"/>
  <c r="J60" i="1"/>
  <c r="R59" i="1"/>
  <c r="M59" i="1"/>
  <c r="L59" i="1"/>
  <c r="K59" i="1"/>
  <c r="J59" i="1"/>
  <c r="R58" i="1"/>
  <c r="M58" i="1"/>
  <c r="L58" i="1"/>
  <c r="K58" i="1"/>
  <c r="J58" i="1"/>
  <c r="R57" i="1"/>
  <c r="M57" i="1"/>
  <c r="L57" i="1"/>
  <c r="K57" i="1"/>
  <c r="J57" i="1"/>
  <c r="R56" i="1"/>
  <c r="M56" i="1"/>
  <c r="L56" i="1"/>
  <c r="K56" i="1"/>
  <c r="J56" i="1"/>
  <c r="R55" i="1"/>
  <c r="M55" i="1"/>
  <c r="L55" i="1"/>
  <c r="K55" i="1"/>
  <c r="J55" i="1"/>
  <c r="R54" i="1"/>
  <c r="M54" i="1"/>
  <c r="L54" i="1"/>
  <c r="K54" i="1"/>
  <c r="J54" i="1"/>
  <c r="R53" i="1"/>
  <c r="M53" i="1"/>
  <c r="L53" i="1"/>
  <c r="K53" i="1"/>
  <c r="J53" i="1"/>
  <c r="R52" i="1"/>
  <c r="M52" i="1"/>
  <c r="L52" i="1"/>
  <c r="K52" i="1"/>
  <c r="J52" i="1"/>
  <c r="R51" i="1"/>
  <c r="M51" i="1"/>
  <c r="L51" i="1"/>
  <c r="K51" i="1"/>
  <c r="J51" i="1"/>
  <c r="R50" i="1"/>
  <c r="M50" i="1"/>
  <c r="L50" i="1"/>
  <c r="K50" i="1"/>
  <c r="J50" i="1"/>
  <c r="R49" i="1"/>
  <c r="M49" i="1"/>
  <c r="L49" i="1"/>
  <c r="K49" i="1"/>
  <c r="J49" i="1"/>
  <c r="R48" i="1"/>
  <c r="M48" i="1"/>
  <c r="L48" i="1"/>
  <c r="K48" i="1"/>
  <c r="J48" i="1"/>
  <c r="R47" i="1"/>
  <c r="M47" i="1"/>
  <c r="L47" i="1"/>
  <c r="K47" i="1"/>
  <c r="J47" i="1"/>
  <c r="R46" i="1"/>
  <c r="M46" i="1"/>
  <c r="L46" i="1"/>
  <c r="K46" i="1"/>
  <c r="J46" i="1"/>
  <c r="R45" i="1"/>
  <c r="M45" i="1"/>
  <c r="L45" i="1"/>
  <c r="K45" i="1"/>
  <c r="J45" i="1"/>
  <c r="R44" i="1"/>
  <c r="M44" i="1"/>
  <c r="L44" i="1"/>
  <c r="K44" i="1"/>
  <c r="J44" i="1"/>
  <c r="R43" i="1"/>
  <c r="M43" i="1"/>
  <c r="L43" i="1"/>
  <c r="K43" i="1"/>
  <c r="J43" i="1"/>
  <c r="R42" i="1"/>
  <c r="M42" i="1"/>
  <c r="L42" i="1"/>
  <c r="K42" i="1"/>
  <c r="J42" i="1"/>
  <c r="R41" i="1"/>
  <c r="M41" i="1"/>
  <c r="L41" i="1"/>
  <c r="K41" i="1"/>
  <c r="J41" i="1"/>
  <c r="R40" i="1"/>
  <c r="M40" i="1"/>
  <c r="L40" i="1"/>
  <c r="K40" i="1"/>
  <c r="J40" i="1"/>
  <c r="R39" i="1"/>
  <c r="M39" i="1"/>
  <c r="L39" i="1"/>
  <c r="K39" i="1"/>
  <c r="J39" i="1"/>
  <c r="R38" i="1"/>
  <c r="M38" i="1"/>
  <c r="L38" i="1"/>
  <c r="K38" i="1"/>
  <c r="J38" i="1"/>
  <c r="R37" i="1"/>
  <c r="M37" i="1"/>
  <c r="L37" i="1"/>
  <c r="K37" i="1"/>
  <c r="J37" i="1"/>
  <c r="R36" i="1"/>
  <c r="M36" i="1"/>
  <c r="L36" i="1"/>
  <c r="K36" i="1"/>
  <c r="J36" i="1"/>
  <c r="R35" i="1"/>
  <c r="M35" i="1"/>
  <c r="L35" i="1"/>
  <c r="K35" i="1"/>
  <c r="J35" i="1"/>
  <c r="R34" i="1"/>
  <c r="M34" i="1"/>
  <c r="L34" i="1"/>
  <c r="K34" i="1"/>
  <c r="J34" i="1"/>
  <c r="R33" i="1"/>
  <c r="M33" i="1"/>
  <c r="L33" i="1"/>
  <c r="K33" i="1"/>
  <c r="J33" i="1"/>
  <c r="R32" i="1"/>
  <c r="M32" i="1"/>
  <c r="L32" i="1"/>
  <c r="K32" i="1"/>
  <c r="J32" i="1"/>
  <c r="R31" i="1"/>
  <c r="M31" i="1"/>
  <c r="L31" i="1"/>
  <c r="K31" i="1"/>
  <c r="J31" i="1"/>
  <c r="R30" i="1"/>
  <c r="M30" i="1"/>
  <c r="L30" i="1"/>
  <c r="K30" i="1"/>
  <c r="J30" i="1"/>
  <c r="R29" i="1"/>
  <c r="M29" i="1"/>
  <c r="L29" i="1"/>
  <c r="K29" i="1"/>
  <c r="J29" i="1"/>
  <c r="R28" i="1"/>
  <c r="M28" i="1"/>
  <c r="L28" i="1"/>
  <c r="K28" i="1"/>
  <c r="J28" i="1"/>
  <c r="R27" i="1"/>
  <c r="M27" i="1"/>
  <c r="L27" i="1"/>
  <c r="K27" i="1"/>
  <c r="J27" i="1"/>
  <c r="R26" i="1"/>
  <c r="M26" i="1"/>
  <c r="L26" i="1"/>
  <c r="K26" i="1"/>
  <c r="J26" i="1"/>
  <c r="R25" i="1"/>
  <c r="M25" i="1"/>
  <c r="L25" i="1"/>
  <c r="K25" i="1"/>
  <c r="J25" i="1"/>
  <c r="R24" i="1"/>
  <c r="M24" i="1"/>
  <c r="L24" i="1"/>
  <c r="K24" i="1"/>
  <c r="J24" i="1"/>
  <c r="R23" i="1"/>
  <c r="M23" i="1"/>
  <c r="L23" i="1"/>
  <c r="K23" i="1"/>
  <c r="J23" i="1"/>
  <c r="R22" i="1"/>
  <c r="M22" i="1"/>
  <c r="L22" i="1"/>
  <c r="K22" i="1"/>
  <c r="J22" i="1"/>
  <c r="R21" i="1"/>
  <c r="M21" i="1"/>
  <c r="L21" i="1"/>
  <c r="K21" i="1"/>
  <c r="J21" i="1"/>
  <c r="R20" i="1"/>
  <c r="M20" i="1"/>
  <c r="L20" i="1"/>
  <c r="K20" i="1"/>
  <c r="J20" i="1"/>
  <c r="R19" i="1"/>
  <c r="M19" i="1"/>
  <c r="L19" i="1"/>
  <c r="K19" i="1"/>
  <c r="J19" i="1"/>
  <c r="R18" i="1"/>
  <c r="M18" i="1"/>
  <c r="L18" i="1"/>
  <c r="K18" i="1"/>
  <c r="J18" i="1"/>
  <c r="R17" i="1"/>
  <c r="M17" i="1"/>
  <c r="L17" i="1"/>
  <c r="K17" i="1"/>
  <c r="J17" i="1"/>
  <c r="R16" i="1"/>
  <c r="M16" i="1"/>
  <c r="L16" i="1"/>
  <c r="K16" i="1"/>
  <c r="J16" i="1"/>
  <c r="R15" i="1"/>
  <c r="M15" i="1"/>
  <c r="L15" i="1"/>
  <c r="K15" i="1"/>
  <c r="J15" i="1"/>
  <c r="R14" i="1"/>
  <c r="M14" i="1"/>
  <c r="L14" i="1"/>
  <c r="K14" i="1"/>
  <c r="J14" i="1"/>
  <c r="R13" i="1"/>
  <c r="M13" i="1"/>
  <c r="L13" i="1"/>
  <c r="K13" i="1"/>
  <c r="J13" i="1"/>
  <c r="R12" i="1"/>
  <c r="M12" i="1"/>
  <c r="L12" i="1"/>
  <c r="K12" i="1"/>
  <c r="J12" i="1"/>
  <c r="R11" i="1"/>
  <c r="M11" i="1"/>
  <c r="L11" i="1"/>
  <c r="K11" i="1"/>
  <c r="J11" i="1"/>
  <c r="R10" i="1"/>
  <c r="M10" i="1"/>
  <c r="L10" i="1"/>
  <c r="K10" i="1"/>
  <c r="J10" i="1"/>
  <c r="R9" i="1"/>
  <c r="M9" i="1"/>
  <c r="L9" i="1"/>
  <c r="K9" i="1"/>
  <c r="J9" i="1"/>
  <c r="M8" i="1"/>
  <c r="L8" i="1"/>
  <c r="K8" i="1"/>
  <c r="J8" i="1"/>
  <c r="M7" i="1"/>
  <c r="L7" i="1"/>
  <c r="K7" i="1"/>
  <c r="J7" i="1"/>
  <c r="M6" i="1"/>
  <c r="L6" i="1"/>
  <c r="K6" i="1"/>
  <c r="J6" i="1"/>
  <c r="M5" i="1"/>
  <c r="L5" i="1"/>
  <c r="K5" i="1"/>
  <c r="J5" i="1"/>
  <c r="M4" i="1"/>
  <c r="L4" i="1"/>
  <c r="K4" i="1"/>
  <c r="J4" i="1"/>
  <c r="M3" i="1"/>
  <c r="L3" i="1"/>
  <c r="K3" i="1"/>
  <c r="J3" i="1"/>
  <c r="M2" i="1"/>
  <c r="L2" i="1"/>
  <c r="K2" i="1"/>
  <c r="J2" i="1"/>
  <c r="X42" i="433"/>
  <c r="Q42" i="433"/>
  <c r="J42" i="433"/>
  <c r="X41" i="433"/>
  <c r="Q41" i="433"/>
  <c r="J41" i="433"/>
  <c r="X40" i="433"/>
  <c r="Q40" i="433"/>
  <c r="J40" i="433"/>
  <c r="X39" i="433"/>
  <c r="Q39" i="433"/>
  <c r="J39" i="433"/>
  <c r="X38" i="433"/>
  <c r="Q38" i="433"/>
  <c r="J38" i="433"/>
  <c r="X37" i="433"/>
  <c r="Q37" i="433"/>
  <c r="J37" i="433"/>
  <c r="X36" i="433"/>
  <c r="Q36" i="433"/>
  <c r="J36" i="433"/>
  <c r="X35" i="433"/>
  <c r="Q35" i="433"/>
  <c r="J35" i="433"/>
  <c r="X34" i="433"/>
  <c r="Q34" i="433"/>
  <c r="J34" i="433"/>
  <c r="X33" i="433"/>
  <c r="Q33" i="433"/>
  <c r="J33" i="433"/>
  <c r="X32" i="433"/>
  <c r="Q32" i="433"/>
  <c r="J32" i="433"/>
  <c r="X31" i="433"/>
  <c r="Q31" i="433"/>
  <c r="J31" i="433"/>
  <c r="X30" i="433"/>
  <c r="Q30" i="433"/>
  <c r="J30" i="433"/>
  <c r="X29" i="433"/>
  <c r="Q29" i="433"/>
  <c r="J29" i="433"/>
  <c r="X28" i="433"/>
  <c r="Q28" i="433"/>
  <c r="J28" i="433"/>
  <c r="X27" i="433"/>
  <c r="Q27" i="433"/>
  <c r="J27" i="433"/>
  <c r="X26" i="433"/>
  <c r="Q26" i="433"/>
  <c r="J26" i="433"/>
  <c r="X25" i="433"/>
  <c r="Q25" i="433"/>
  <c r="J25" i="433"/>
  <c r="X24" i="433"/>
  <c r="Q24" i="433"/>
  <c r="J24" i="433"/>
  <c r="X23" i="433"/>
  <c r="Q23" i="433"/>
  <c r="J23" i="433"/>
  <c r="X22" i="433"/>
  <c r="Q22" i="433"/>
  <c r="J22" i="433"/>
  <c r="X21" i="433"/>
  <c r="Q21" i="433"/>
  <c r="J21" i="433"/>
  <c r="X20" i="433"/>
  <c r="Q20" i="433"/>
  <c r="J20" i="433"/>
  <c r="X19" i="433"/>
  <c r="Q19" i="433"/>
  <c r="J19" i="433"/>
  <c r="X18" i="433"/>
  <c r="Q18" i="433"/>
  <c r="J18" i="433"/>
  <c r="X17" i="433"/>
  <c r="Q17" i="433"/>
  <c r="J17" i="433"/>
  <c r="X16" i="433"/>
  <c r="Q16" i="433"/>
  <c r="J16" i="433"/>
  <c r="X15" i="433"/>
  <c r="Q15" i="433"/>
  <c r="J15" i="433"/>
  <c r="X14" i="433"/>
  <c r="Q14" i="433"/>
  <c r="J14" i="433"/>
  <c r="X13" i="433"/>
  <c r="Q13" i="433"/>
  <c r="J13" i="433"/>
  <c r="X12" i="433"/>
  <c r="Q12" i="433"/>
  <c r="J12" i="433"/>
  <c r="X11" i="433"/>
  <c r="Q11" i="433"/>
  <c r="J11" i="433"/>
  <c r="X10" i="433"/>
  <c r="Q10" i="433"/>
  <c r="J10" i="433"/>
  <c r="X9" i="433"/>
  <c r="Q9" i="433"/>
  <c r="J9" i="433"/>
  <c r="X8" i="433"/>
  <c r="Q8" i="433"/>
  <c r="J8" i="433"/>
  <c r="X7" i="433"/>
  <c r="Q7" i="433"/>
  <c r="J7" i="433"/>
  <c r="X6" i="433"/>
  <c r="Q6" i="433"/>
  <c r="J6" i="433"/>
  <c r="X5" i="433"/>
  <c r="Q5" i="433"/>
  <c r="J5" i="433"/>
  <c r="X4" i="433"/>
  <c r="Q4" i="433"/>
  <c r="J4" i="433"/>
  <c r="X3" i="433"/>
  <c r="Q3" i="433"/>
  <c r="J3" i="433"/>
  <c r="R1181" i="413"/>
  <c r="N1063" i="413"/>
  <c r="N1062" i="413"/>
  <c r="N1061" i="413"/>
  <c r="N1060" i="413"/>
  <c r="M231" i="392" l="1"/>
  <c r="B232" i="392"/>
  <c r="M232" i="392" s="1"/>
  <c r="B233" i="392"/>
  <c r="G14" i="429"/>
  <c r="R14" i="429" s="1"/>
  <c r="E14" i="429"/>
  <c r="P14" i="429" s="1"/>
  <c r="H14" i="429"/>
  <c r="S14" i="429" s="1"/>
  <c r="I14" i="429"/>
  <c r="T14" i="429" s="1"/>
  <c r="B14" i="429"/>
  <c r="M14" i="429" s="1"/>
  <c r="J14" i="429"/>
  <c r="U14" i="429" s="1"/>
  <c r="D14" i="429"/>
  <c r="O14" i="429" s="1"/>
  <c r="C14" i="429"/>
  <c r="N14" i="429" s="1"/>
  <c r="Y14" i="429" s="1"/>
  <c r="K14" i="429"/>
  <c r="V14" i="429" s="1"/>
  <c r="F14" i="429"/>
  <c r="Q14" i="429" s="1"/>
  <c r="M229" i="392"/>
  <c r="M224" i="392"/>
  <c r="D13" i="420"/>
  <c r="E3" i="415"/>
  <c r="I3" i="415" s="1"/>
  <c r="P3" i="415" s="1"/>
  <c r="Q3" i="415" s="1"/>
  <c r="F21" i="415"/>
  <c r="AB3" i="429"/>
  <c r="AD3" i="429"/>
  <c r="AC3" i="429"/>
  <c r="M212" i="392"/>
  <c r="M205" i="392"/>
  <c r="M40" i="433"/>
  <c r="M12" i="429"/>
  <c r="M199" i="392"/>
  <c r="M196" i="392"/>
  <c r="M197" i="392"/>
  <c r="M190" i="392"/>
  <c r="M186" i="392"/>
  <c r="M182" i="392"/>
  <c r="M183" i="392"/>
  <c r="AA37" i="433"/>
  <c r="B164" i="392"/>
  <c r="AA36" i="433"/>
  <c r="M161" i="392"/>
  <c r="B146" i="392"/>
  <c r="M147" i="392" s="1"/>
  <c r="M139" i="392"/>
  <c r="B145" i="392"/>
  <c r="AA40" i="433"/>
  <c r="AA35" i="433"/>
  <c r="AA15" i="433"/>
  <c r="AA14" i="433"/>
  <c r="B131" i="392"/>
  <c r="B132" i="392"/>
  <c r="B133" i="392"/>
  <c r="M127" i="392"/>
  <c r="M129" i="392"/>
  <c r="L14" i="429"/>
  <c r="X14" i="429" s="1"/>
  <c r="B123" i="392"/>
  <c r="B124" i="392"/>
  <c r="B125" i="392"/>
  <c r="B122" i="392"/>
  <c r="B116" i="392"/>
  <c r="M116" i="392" s="1"/>
  <c r="M121" i="392"/>
  <c r="B117" i="392"/>
  <c r="B107" i="392"/>
  <c r="M102" i="392"/>
  <c r="M100" i="392"/>
  <c r="M98" i="392"/>
  <c r="B92" i="392"/>
  <c r="M92" i="392" s="1"/>
  <c r="B95" i="392"/>
  <c r="T3" i="439"/>
  <c r="U3" i="439" s="1"/>
  <c r="W3" i="439" s="1"/>
  <c r="T4" i="439"/>
  <c r="U4" i="439" s="1"/>
  <c r="W4" i="439" s="1"/>
  <c r="T20" i="439"/>
  <c r="U20" i="439" s="1"/>
  <c r="W20" i="439" s="1"/>
  <c r="T2" i="439"/>
  <c r="U2" i="439" s="1"/>
  <c r="W2" i="439" s="1"/>
  <c r="T11" i="439"/>
  <c r="U11" i="439" s="1"/>
  <c r="W11" i="439" s="1"/>
  <c r="T13" i="439"/>
  <c r="U13" i="439" s="1"/>
  <c r="W13" i="439" s="1"/>
  <c r="T16" i="439"/>
  <c r="U16" i="439" s="1"/>
  <c r="W16" i="439" s="1"/>
  <c r="T5" i="439"/>
  <c r="U5" i="439" s="1"/>
  <c r="W5" i="439" s="1"/>
  <c r="T21" i="439"/>
  <c r="U21" i="439" s="1"/>
  <c r="W21" i="439" s="1"/>
  <c r="T9" i="439"/>
  <c r="U9" i="439" s="1"/>
  <c r="W9" i="439" s="1"/>
  <c r="T14" i="439"/>
  <c r="U14" i="439" s="1"/>
  <c r="W14" i="439" s="1"/>
  <c r="T6" i="439"/>
  <c r="U6" i="439" s="1"/>
  <c r="W6" i="439" s="1"/>
  <c r="T10" i="439"/>
  <c r="U10" i="439" s="1"/>
  <c r="W10" i="439" s="1"/>
  <c r="T15" i="439"/>
  <c r="U15" i="439" s="1"/>
  <c r="W15" i="439" s="1"/>
  <c r="T19" i="439"/>
  <c r="U19" i="439" s="1"/>
  <c r="W19" i="439" s="1"/>
  <c r="T7" i="439"/>
  <c r="U7" i="439" s="1"/>
  <c r="W7" i="439" s="1"/>
  <c r="T12" i="439"/>
  <c r="U12" i="439" s="1"/>
  <c r="W12" i="439" s="1"/>
  <c r="T17" i="439"/>
  <c r="U17" i="439" s="1"/>
  <c r="W17" i="439" s="1"/>
  <c r="T8" i="439"/>
  <c r="U8" i="439" s="1"/>
  <c r="W8" i="439" s="1"/>
  <c r="T18" i="439"/>
  <c r="U18" i="439" s="1"/>
  <c r="W18" i="439" s="1"/>
  <c r="M88" i="392"/>
  <c r="B85" i="392"/>
  <c r="M85" i="392" s="1"/>
  <c r="M80" i="392"/>
  <c r="F11" i="415"/>
  <c r="E2" i="415"/>
  <c r="I2" i="415" s="1"/>
  <c r="P2" i="415" s="1"/>
  <c r="E28" i="415"/>
  <c r="I28" i="415" s="1"/>
  <c r="P28" i="415" s="1"/>
  <c r="Q28" i="415" s="1"/>
  <c r="F2" i="415"/>
  <c r="E24" i="415"/>
  <c r="I24" i="415" s="1"/>
  <c r="P24" i="415" s="1"/>
  <c r="Q24" i="415" s="1"/>
  <c r="E10" i="415"/>
  <c r="I10" i="415" s="1"/>
  <c r="P10" i="415" s="1"/>
  <c r="Q10" i="415" s="1"/>
  <c r="F10" i="415"/>
  <c r="F22" i="415"/>
  <c r="E4" i="415"/>
  <c r="I4" i="415" s="1"/>
  <c r="P4" i="415" s="1"/>
  <c r="Q4" i="415" s="1"/>
  <c r="F14" i="415"/>
  <c r="F3" i="415"/>
  <c r="F26" i="415"/>
  <c r="E11" i="415"/>
  <c r="I11" i="415" s="1"/>
  <c r="P11" i="415" s="1"/>
  <c r="Q11" i="415" s="1"/>
  <c r="F24" i="415"/>
  <c r="E15" i="415"/>
  <c r="I15" i="415" s="1"/>
  <c r="F4" i="415"/>
  <c r="E18" i="415"/>
  <c r="I18" i="415" s="1"/>
  <c r="P18" i="415" s="1"/>
  <c r="Q18" i="415" s="1"/>
  <c r="F18" i="415"/>
  <c r="F29" i="415"/>
  <c r="F30" i="415"/>
  <c r="F17" i="415"/>
  <c r="E8" i="415"/>
  <c r="I8" i="415" s="1"/>
  <c r="P8" i="415" s="1"/>
  <c r="F15" i="415"/>
  <c r="E12" i="415"/>
  <c r="I12" i="415" s="1"/>
  <c r="F27" i="415"/>
  <c r="F8" i="415"/>
  <c r="E23" i="415"/>
  <c r="I23" i="415" s="1"/>
  <c r="P23" i="415" s="1"/>
  <c r="Q23" i="415" s="1"/>
  <c r="F12" i="415"/>
  <c r="E9" i="415"/>
  <c r="I9" i="415" s="1"/>
  <c r="P9" i="415" s="1"/>
  <c r="Q9" i="415" s="1"/>
  <c r="E27" i="415"/>
  <c r="I27" i="415" s="1"/>
  <c r="E6" i="415"/>
  <c r="I6" i="415" s="1"/>
  <c r="E17" i="415"/>
  <c r="I17" i="415" s="1"/>
  <c r="P17" i="415" s="1"/>
  <c r="Q17" i="415" s="1"/>
  <c r="E14" i="415"/>
  <c r="I14" i="415" s="1"/>
  <c r="P14" i="415" s="1"/>
  <c r="E16" i="415"/>
  <c r="I16" i="415" s="1"/>
  <c r="P16" i="415" s="1"/>
  <c r="Q16" i="415" s="1"/>
  <c r="E5" i="415"/>
  <c r="I5" i="415" s="1"/>
  <c r="P5" i="415" s="1"/>
  <c r="Q5" i="415" s="1"/>
  <c r="F23" i="415"/>
  <c r="E26" i="415"/>
  <c r="I26" i="415" s="1"/>
  <c r="P26" i="415" s="1"/>
  <c r="E29" i="415"/>
  <c r="I29" i="415" s="1"/>
  <c r="P29" i="415" s="1"/>
  <c r="Q29" i="415" s="1"/>
  <c r="F9" i="415"/>
  <c r="F28" i="415"/>
  <c r="E30" i="415"/>
  <c r="I30" i="415" s="1"/>
  <c r="P30" i="415" s="1"/>
  <c r="Q30" i="415" s="1"/>
  <c r="F6" i="415"/>
  <c r="E22" i="415"/>
  <c r="I22" i="415" s="1"/>
  <c r="P22" i="415" s="1"/>
  <c r="Q22" i="415" s="1"/>
  <c r="F16" i="415"/>
  <c r="E21" i="415"/>
  <c r="I21" i="415" s="1"/>
  <c r="P21" i="415" s="1"/>
  <c r="Q21" i="415" s="1"/>
  <c r="F5" i="415"/>
  <c r="M70" i="392"/>
  <c r="M71" i="392"/>
  <c r="M64" i="392"/>
  <c r="M61" i="392"/>
  <c r="B53" i="392"/>
  <c r="M53" i="392" s="1"/>
  <c r="M48" i="392"/>
  <c r="B38" i="392"/>
  <c r="B41" i="392"/>
  <c r="M33" i="392"/>
  <c r="B30" i="392"/>
  <c r="B31" i="392"/>
  <c r="M23" i="392"/>
  <c r="M9" i="392"/>
  <c r="M10" i="392"/>
  <c r="Z31" i="433"/>
  <c r="E12" i="424"/>
  <c r="F12" i="424"/>
  <c r="E4" i="424"/>
  <c r="E13" i="424"/>
  <c r="F13" i="424"/>
  <c r="E8" i="424"/>
  <c r="E5" i="424"/>
  <c r="E7" i="424"/>
  <c r="F7" i="424"/>
  <c r="E2" i="424"/>
  <c r="E10" i="424"/>
  <c r="F11" i="424"/>
  <c r="F10" i="424"/>
  <c r="E6" i="424"/>
  <c r="F3" i="424"/>
  <c r="F5" i="424"/>
  <c r="F6" i="424"/>
  <c r="E11" i="424"/>
  <c r="F2" i="424"/>
  <c r="F9" i="424"/>
  <c r="F4" i="424"/>
  <c r="F8" i="424"/>
  <c r="E9" i="424"/>
  <c r="E3" i="424"/>
  <c r="T3" i="433"/>
  <c r="T4" i="433"/>
  <c r="T26" i="433"/>
  <c r="AA42" i="433"/>
  <c r="T7" i="433"/>
  <c r="AA26" i="433"/>
  <c r="N2" i="399"/>
  <c r="O2" i="399" s="1"/>
  <c r="M2" i="399"/>
  <c r="H2" i="399" s="1"/>
  <c r="L2" i="399"/>
  <c r="S2" i="399"/>
  <c r="M35" i="433"/>
  <c r="L29" i="433"/>
  <c r="L35" i="433"/>
  <c r="S22" i="433"/>
  <c r="S41" i="433"/>
  <c r="T34" i="433"/>
  <c r="Z11" i="433"/>
  <c r="AA11" i="433"/>
  <c r="M30" i="433"/>
  <c r="AA16" i="433"/>
  <c r="S34" i="433"/>
  <c r="T10" i="433"/>
  <c r="M15" i="433"/>
  <c r="M24" i="433"/>
  <c r="Z26" i="433"/>
  <c r="AA31" i="433"/>
  <c r="M19" i="433"/>
  <c r="L26" i="433"/>
  <c r="AA21" i="433"/>
  <c r="S25" i="433"/>
  <c r="S31" i="433"/>
  <c r="T17" i="433"/>
  <c r="L22" i="433"/>
  <c r="Z7" i="433"/>
  <c r="T31" i="433"/>
  <c r="Z21" i="433"/>
  <c r="AA20" i="433"/>
  <c r="T25" i="433"/>
  <c r="Z17" i="433"/>
  <c r="M26" i="433"/>
  <c r="Z8" i="433"/>
  <c r="AA7" i="433"/>
  <c r="AA23" i="433"/>
  <c r="M29" i="433"/>
  <c r="AA12" i="433"/>
  <c r="T22" i="433"/>
  <c r="L10" i="433"/>
  <c r="Z12" i="433"/>
  <c r="M37" i="433"/>
  <c r="AA22" i="433"/>
  <c r="AA33" i="433"/>
  <c r="M39" i="433"/>
  <c r="S28" i="433"/>
  <c r="AA24" i="433"/>
  <c r="Z16" i="433"/>
  <c r="AA19" i="433"/>
  <c r="S20" i="433"/>
  <c r="T14" i="433"/>
  <c r="T35" i="433"/>
  <c r="Z13" i="433"/>
  <c r="Z34" i="433"/>
  <c r="AA30" i="433"/>
  <c r="S35" i="433"/>
  <c r="T13" i="433"/>
  <c r="T42" i="433"/>
  <c r="L8" i="433"/>
  <c r="L5" i="433"/>
  <c r="AA25" i="433"/>
  <c r="Z37" i="433"/>
  <c r="M22" i="433"/>
  <c r="AA39" i="433"/>
  <c r="Z41" i="433"/>
  <c r="M5" i="433"/>
  <c r="AA29" i="433"/>
  <c r="M10" i="433"/>
  <c r="Z19" i="433"/>
  <c r="L34" i="433"/>
  <c r="M12" i="433"/>
  <c r="E20" i="415"/>
  <c r="I20" i="415" s="1"/>
  <c r="P20" i="415" s="1"/>
  <c r="S27" i="433"/>
  <c r="Z25" i="433"/>
  <c r="Z20" i="433"/>
  <c r="T24" i="433"/>
  <c r="L36" i="433"/>
  <c r="T39" i="433"/>
  <c r="Z4" i="433"/>
  <c r="T5" i="433"/>
  <c r="AA27" i="433"/>
  <c r="AA17" i="433"/>
  <c r="AA41" i="433"/>
  <c r="T27" i="433"/>
  <c r="S8" i="433"/>
  <c r="Z24" i="433"/>
  <c r="Z32" i="433"/>
  <c r="S42" i="433"/>
  <c r="AA32" i="433"/>
  <c r="T18" i="433"/>
  <c r="Z23" i="433"/>
  <c r="S24" i="433"/>
  <c r="M8" i="433"/>
  <c r="AA18" i="433"/>
  <c r="AA28" i="433"/>
  <c r="T28" i="433"/>
  <c r="M36" i="433"/>
  <c r="S5" i="433"/>
  <c r="AA4" i="433"/>
  <c r="M34" i="433"/>
  <c r="L14" i="433"/>
  <c r="AA34" i="433"/>
  <c r="AA8" i="433"/>
  <c r="T20" i="433"/>
  <c r="AA9" i="433"/>
  <c r="AA38" i="433"/>
  <c r="AA5" i="433"/>
  <c r="F20" i="415"/>
  <c r="Z3" i="433"/>
  <c r="AA3" i="433"/>
  <c r="S12" i="433"/>
  <c r="Z18" i="433"/>
  <c r="S36" i="433"/>
  <c r="Z27" i="433"/>
  <c r="T12" i="433"/>
  <c r="T36" i="433"/>
  <c r="T19" i="433"/>
  <c r="S6" i="433"/>
  <c r="T38" i="433"/>
  <c r="T33" i="433"/>
  <c r="AA13" i="433"/>
  <c r="Z39" i="433"/>
  <c r="Z9" i="433"/>
  <c r="S38" i="433"/>
  <c r="T11" i="433"/>
  <c r="L9" i="433"/>
  <c r="T41" i="433"/>
  <c r="S7" i="433"/>
  <c r="Z30" i="433"/>
  <c r="S18" i="433"/>
  <c r="T23" i="433"/>
  <c r="Z5" i="433"/>
  <c r="M16" i="433"/>
  <c r="Z15" i="433"/>
  <c r="S11" i="433"/>
  <c r="T32" i="433"/>
  <c r="S9" i="433"/>
  <c r="Z40" i="433"/>
  <c r="AA6" i="433"/>
  <c r="Z10" i="433"/>
  <c r="L15" i="433"/>
  <c r="M9" i="433"/>
  <c r="S37" i="433"/>
  <c r="Z28" i="433"/>
  <c r="T21" i="433"/>
  <c r="S23" i="433"/>
  <c r="M20" i="433"/>
  <c r="AA10" i="433"/>
  <c r="L39" i="433"/>
  <c r="T37" i="433"/>
  <c r="Z33" i="433"/>
  <c r="S10" i="433"/>
  <c r="M21" i="433"/>
  <c r="S26" i="433"/>
  <c r="S30" i="433"/>
  <c r="L19" i="433"/>
  <c r="L24" i="433"/>
  <c r="T30" i="433"/>
  <c r="T40" i="433"/>
  <c r="Z42" i="433"/>
  <c r="S32" i="433"/>
  <c r="S16" i="433"/>
  <c r="L13" i="433"/>
  <c r="L3" i="433"/>
  <c r="T8" i="433"/>
  <c r="M13" i="433"/>
  <c r="Z35" i="433"/>
  <c r="Z36" i="433"/>
  <c r="M3" i="433"/>
  <c r="M28" i="433"/>
  <c r="S13" i="433"/>
  <c r="Z14" i="433"/>
  <c r="S3" i="433"/>
  <c r="Z29" i="433"/>
  <c r="T29" i="433"/>
  <c r="T16" i="433"/>
  <c r="Z6" i="433"/>
  <c r="T9" i="433"/>
  <c r="Z22" i="433"/>
  <c r="S40" i="433"/>
  <c r="T15" i="433"/>
  <c r="S21" i="433"/>
  <c r="T6" i="433"/>
  <c r="Z38" i="433"/>
  <c r="S17" i="433"/>
  <c r="L6" i="433"/>
  <c r="L7" i="433"/>
  <c r="L11" i="433"/>
  <c r="L12" i="433"/>
  <c r="L16" i="433"/>
  <c r="L17" i="433"/>
  <c r="L18" i="433"/>
  <c r="L20" i="433"/>
  <c r="L21" i="433"/>
  <c r="L23" i="433"/>
  <c r="L25" i="433"/>
  <c r="L27" i="433"/>
  <c r="L28" i="433"/>
  <c r="L30" i="433"/>
  <c r="L31" i="433"/>
  <c r="L32" i="433"/>
  <c r="L33" i="433"/>
  <c r="L37" i="433"/>
  <c r="L38" i="433"/>
  <c r="L40" i="433"/>
  <c r="L41" i="433"/>
  <c r="L42" i="433"/>
  <c r="M38" i="433"/>
  <c r="M41" i="433"/>
  <c r="M42" i="433"/>
  <c r="L4" i="433"/>
  <c r="M4" i="433"/>
  <c r="M6" i="433"/>
  <c r="M7" i="433"/>
  <c r="M11" i="433"/>
  <c r="M14" i="433"/>
  <c r="M17" i="433"/>
  <c r="M18" i="433"/>
  <c r="M23" i="433"/>
  <c r="M25" i="433"/>
  <c r="M27" i="433"/>
  <c r="M31" i="433"/>
  <c r="M32" i="433"/>
  <c r="M33" i="433"/>
  <c r="S4" i="433"/>
  <c r="S14" i="433"/>
  <c r="S15" i="433"/>
  <c r="S19" i="433"/>
  <c r="S29" i="433"/>
  <c r="S33" i="433"/>
  <c r="S39" i="433"/>
  <c r="M233" i="392" l="1"/>
  <c r="M230" i="392"/>
  <c r="M227" i="392"/>
  <c r="AA14" i="429"/>
  <c r="AC14" i="429"/>
  <c r="AD14" i="429"/>
  <c r="AB14" i="429"/>
  <c r="Z14" i="429"/>
  <c r="M225" i="392"/>
  <c r="M228" i="392"/>
  <c r="M226" i="392"/>
  <c r="M222" i="392"/>
  <c r="M220" i="392"/>
  <c r="M219" i="392"/>
  <c r="M221" i="392"/>
  <c r="M223" i="392"/>
  <c r="M217" i="392"/>
  <c r="M214" i="392"/>
  <c r="M216" i="392"/>
  <c r="M218" i="392"/>
  <c r="M215" i="392"/>
  <c r="M211" i="392"/>
  <c r="M213" i="392"/>
  <c r="M209" i="392"/>
  <c r="M210" i="392"/>
  <c r="M206" i="392"/>
  <c r="M207" i="392"/>
  <c r="M208" i="392"/>
  <c r="M202" i="392"/>
  <c r="M204" i="392"/>
  <c r="M203" i="392"/>
  <c r="M200" i="392"/>
  <c r="M201" i="392"/>
  <c r="M194" i="392"/>
  <c r="M198" i="392"/>
  <c r="M192" i="392"/>
  <c r="M195" i="392"/>
  <c r="M193" i="392"/>
  <c r="M191" i="392"/>
  <c r="M189" i="392"/>
  <c r="M187" i="392"/>
  <c r="M188" i="392"/>
  <c r="M184" i="392"/>
  <c r="M185" i="392"/>
  <c r="M181" i="392"/>
  <c r="M180" i="392"/>
  <c r="M169" i="392"/>
  <c r="M172" i="392"/>
  <c r="M179" i="392"/>
  <c r="M177" i="392"/>
  <c r="M176" i="392"/>
  <c r="M175" i="392"/>
  <c r="M171" i="392"/>
  <c r="M178" i="392"/>
  <c r="M168" i="392"/>
  <c r="M167" i="392"/>
  <c r="M174" i="392"/>
  <c r="M173" i="392"/>
  <c r="M170" i="392"/>
  <c r="M166" i="392"/>
  <c r="M165" i="392"/>
  <c r="M163" i="392"/>
  <c r="M162" i="392"/>
  <c r="M164" i="392"/>
  <c r="M157" i="392"/>
  <c r="M159" i="392"/>
  <c r="M156" i="392"/>
  <c r="M160" i="392"/>
  <c r="M158" i="392"/>
  <c r="M153" i="392"/>
  <c r="M149" i="392"/>
  <c r="M152" i="392"/>
  <c r="M154" i="392"/>
  <c r="M146" i="392"/>
  <c r="M150" i="392"/>
  <c r="M155" i="392"/>
  <c r="M148" i="392"/>
  <c r="M151" i="392"/>
  <c r="M142" i="392"/>
  <c r="M138" i="392"/>
  <c r="M145" i="392"/>
  <c r="M137" i="392"/>
  <c r="M141" i="392"/>
  <c r="M140" i="392"/>
  <c r="M144" i="392"/>
  <c r="M143" i="392"/>
  <c r="M136" i="392"/>
  <c r="M133" i="392"/>
  <c r="M132" i="392"/>
  <c r="M134" i="392"/>
  <c r="M131" i="392"/>
  <c r="M135" i="392"/>
  <c r="M128" i="392"/>
  <c r="M126" i="392"/>
  <c r="M130" i="392"/>
  <c r="M124" i="392"/>
  <c r="M122" i="392"/>
  <c r="M123" i="392"/>
  <c r="M125" i="392"/>
  <c r="M120" i="392"/>
  <c r="M117" i="392"/>
  <c r="M119" i="392"/>
  <c r="M118" i="392"/>
  <c r="M114" i="392"/>
  <c r="M112" i="392"/>
  <c r="M111" i="392"/>
  <c r="M115" i="392"/>
  <c r="M113" i="392"/>
  <c r="M110" i="392"/>
  <c r="M107" i="392"/>
  <c r="M109" i="392"/>
  <c r="M108" i="392"/>
  <c r="M106" i="392"/>
  <c r="M103" i="392"/>
  <c r="M104" i="392"/>
  <c r="M105" i="392"/>
  <c r="M101" i="392"/>
  <c r="M97" i="392"/>
  <c r="M99" i="392"/>
  <c r="M95" i="392"/>
  <c r="M93" i="392"/>
  <c r="M96" i="392"/>
  <c r="M94" i="392"/>
  <c r="M89" i="392"/>
  <c r="M87" i="392"/>
  <c r="M86" i="392"/>
  <c r="M91" i="392"/>
  <c r="M90" i="392"/>
  <c r="I7" i="415"/>
  <c r="P7" i="415" s="1"/>
  <c r="Q7" i="415" s="1"/>
  <c r="I31" i="415"/>
  <c r="P31" i="415" s="1"/>
  <c r="Q31" i="415" s="1"/>
  <c r="F31" i="415"/>
  <c r="M84" i="392"/>
  <c r="M82" i="392"/>
  <c r="M81" i="392"/>
  <c r="M83" i="392"/>
  <c r="F7" i="415"/>
  <c r="F13" i="415"/>
  <c r="I19" i="415"/>
  <c r="P19" i="415" s="1"/>
  <c r="Q19" i="415" s="1"/>
  <c r="F19" i="415"/>
  <c r="P6" i="415"/>
  <c r="Q6" i="415" s="1"/>
  <c r="P27" i="415"/>
  <c r="Q27" i="415" s="1"/>
  <c r="F25" i="415"/>
  <c r="P15" i="415"/>
  <c r="Q15" i="415" s="1"/>
  <c r="M79" i="392"/>
  <c r="M77" i="392"/>
  <c r="M75" i="392"/>
  <c r="M76" i="392"/>
  <c r="M78" i="392"/>
  <c r="M73" i="392"/>
  <c r="M74" i="392"/>
  <c r="M72" i="392"/>
  <c r="M68" i="392"/>
  <c r="M65" i="392"/>
  <c r="M63" i="392"/>
  <c r="M66" i="392"/>
  <c r="M62" i="392"/>
  <c r="M67" i="392"/>
  <c r="M58" i="392"/>
  <c r="M56" i="392"/>
  <c r="M54" i="392"/>
  <c r="M57" i="392"/>
  <c r="M55" i="392"/>
  <c r="M52" i="392"/>
  <c r="M51" i="392"/>
  <c r="M49" i="392"/>
  <c r="M50" i="392"/>
  <c r="M47" i="392"/>
  <c r="M42" i="392"/>
  <c r="M43" i="392"/>
  <c r="M44" i="392"/>
  <c r="M45" i="392"/>
  <c r="M46" i="392"/>
  <c r="M41" i="392"/>
  <c r="M38" i="392"/>
  <c r="M40" i="392"/>
  <c r="M39" i="392"/>
  <c r="M36" i="392"/>
  <c r="M34" i="392"/>
  <c r="M37" i="392"/>
  <c r="M35" i="392"/>
  <c r="M31" i="392"/>
  <c r="M29" i="392"/>
  <c r="M28" i="392"/>
  <c r="M32" i="392"/>
  <c r="M30" i="392"/>
  <c r="M26" i="392"/>
  <c r="M24" i="392"/>
  <c r="M27" i="392"/>
  <c r="M25" i="392"/>
  <c r="M21" i="392"/>
  <c r="M19" i="392"/>
  <c r="M18" i="392"/>
  <c r="M22" i="392"/>
  <c r="M20" i="392"/>
  <c r="Y4" i="392"/>
  <c r="Y3" i="392"/>
  <c r="Y5" i="392"/>
  <c r="M14" i="392"/>
  <c r="M17" i="392"/>
  <c r="M16" i="392"/>
  <c r="M12" i="392"/>
  <c r="M15" i="392"/>
  <c r="M13" i="392"/>
  <c r="M11" i="392"/>
  <c r="P12" i="415"/>
  <c r="Q12" i="415" s="1"/>
  <c r="M5" i="392"/>
  <c r="M7" i="392"/>
  <c r="M6" i="392"/>
  <c r="M4" i="392"/>
  <c r="I13" i="415"/>
  <c r="P13" i="415" s="1"/>
  <c r="Q13" i="415" s="1"/>
  <c r="Q2" i="415"/>
  <c r="Q8" i="415"/>
  <c r="Q14" i="415"/>
  <c r="Q26" i="415"/>
  <c r="I25" i="415"/>
  <c r="P25" i="415" s="1"/>
  <c r="J5" i="424"/>
  <c r="I5" i="424"/>
  <c r="J8" i="424"/>
  <c r="I8" i="424"/>
  <c r="I13" i="424"/>
  <c r="J13" i="424"/>
  <c r="J4" i="424"/>
  <c r="I4" i="424"/>
  <c r="I12" i="424"/>
  <c r="J12" i="424"/>
  <c r="J11" i="424"/>
  <c r="I11" i="424"/>
  <c r="I6" i="424"/>
  <c r="J6" i="424"/>
  <c r="J10" i="424"/>
  <c r="I10" i="424"/>
  <c r="I2" i="424"/>
  <c r="J2" i="424"/>
  <c r="J9" i="424"/>
  <c r="I9" i="424"/>
  <c r="J3" i="424"/>
  <c r="I3" i="424"/>
  <c r="I7" i="424"/>
  <c r="J7" i="424"/>
  <c r="P15" i="429"/>
  <c r="U15" i="429"/>
  <c r="S15" i="429"/>
  <c r="R15" i="429"/>
  <c r="F14" i="424"/>
  <c r="P2" i="399"/>
  <c r="Q2" i="399" s="1"/>
  <c r="G2" i="399" s="1"/>
  <c r="AA43" i="433"/>
  <c r="O15" i="429"/>
  <c r="T15" i="429"/>
  <c r="Q15" i="429"/>
  <c r="V15" i="429"/>
  <c r="Z43" i="433"/>
  <c r="T43" i="433"/>
  <c r="S43" i="433"/>
  <c r="M43" i="433"/>
  <c r="L43" i="433"/>
  <c r="N15" i="429"/>
  <c r="Y15" i="429" s="1"/>
  <c r="AC15" i="429" l="1"/>
  <c r="AD15" i="429"/>
  <c r="AA15" i="429"/>
  <c r="AB15" i="429"/>
  <c r="Z15" i="429"/>
  <c r="Y2" i="392"/>
  <c r="Q25" i="415"/>
  <c r="Q20" i="415"/>
  <c r="I14" i="424"/>
  <c r="J14" i="424"/>
  <c r="M15" i="429"/>
  <c r="E3" i="399"/>
  <c r="I3" i="399" l="1"/>
  <c r="J3" i="399" s="1"/>
  <c r="F3" i="399"/>
  <c r="D3" i="399"/>
  <c r="G3" i="399" l="1"/>
  <c r="K3" i="399" s="1"/>
  <c r="E4" i="399" l="1"/>
  <c r="I4" i="399" s="1"/>
  <c r="N3" i="399"/>
  <c r="O3" i="399" s="1"/>
  <c r="M3" i="399"/>
  <c r="S3" i="399"/>
  <c r="L3" i="399"/>
  <c r="F4" i="399" l="1"/>
  <c r="D4" i="399"/>
  <c r="P3" i="399"/>
  <c r="Q3" i="399" s="1"/>
  <c r="R3" i="399" s="1"/>
  <c r="H3" i="399" s="1"/>
  <c r="J4" i="399"/>
  <c r="G4" i="399" l="1"/>
  <c r="E5" i="399" s="1"/>
  <c r="K4" i="399" l="1"/>
  <c r="N4" i="399" s="1"/>
  <c r="O4" i="399" s="1"/>
  <c r="F5" i="399"/>
  <c r="I5" i="399"/>
  <c r="L4" i="399" l="1"/>
  <c r="M4" i="399"/>
  <c r="S4" i="399"/>
  <c r="J5" i="399"/>
  <c r="P4" i="399"/>
  <c r="D5" i="399"/>
  <c r="G5" i="399" l="1"/>
  <c r="K5" i="399" s="1"/>
  <c r="Q4" i="399"/>
  <c r="R4" i="399" s="1"/>
  <c r="H4" i="399" s="1"/>
  <c r="E6" i="399" l="1"/>
  <c r="F6" i="399" s="1"/>
  <c r="S5" i="399"/>
  <c r="N5" i="399"/>
  <c r="O5" i="399" s="1"/>
  <c r="L5" i="399"/>
  <c r="M5" i="399"/>
  <c r="I6" i="399" l="1"/>
  <c r="J6" i="399" s="1"/>
  <c r="D6" i="399"/>
  <c r="G6" i="399" s="1"/>
  <c r="P5" i="399"/>
  <c r="Q5" i="399" s="1"/>
  <c r="R5" i="399" s="1"/>
  <c r="H5" i="399" s="1"/>
  <c r="K6" i="399" l="1"/>
  <c r="E7" i="399"/>
  <c r="N6" i="399" l="1"/>
  <c r="O6" i="399" s="1"/>
  <c r="S6" i="399"/>
  <c r="M6" i="399"/>
  <c r="L6" i="399"/>
  <c r="F7" i="399"/>
  <c r="I7" i="399"/>
  <c r="J7" i="399" l="1"/>
  <c r="P6" i="399"/>
  <c r="Q6" i="399" s="1"/>
  <c r="R6" i="399" s="1"/>
  <c r="H6" i="399" s="1"/>
  <c r="D7" i="399"/>
  <c r="G7" i="399" s="1"/>
  <c r="K7" i="399" l="1"/>
  <c r="E8" i="399"/>
  <c r="F8" i="399" l="1"/>
  <c r="I8" i="399"/>
  <c r="N7" i="399"/>
  <c r="O7" i="399" s="1"/>
  <c r="S7" i="399"/>
  <c r="L7" i="399"/>
  <c r="M7" i="399"/>
  <c r="P7" i="399" l="1"/>
  <c r="Q7" i="399" s="1"/>
  <c r="R7" i="399" s="1"/>
  <c r="H7" i="399" s="1"/>
  <c r="D8" i="399"/>
  <c r="G8" i="399" s="1"/>
  <c r="J8" i="399"/>
  <c r="E9" i="399" l="1"/>
  <c r="K8" i="399"/>
  <c r="S8" i="399" l="1"/>
  <c r="N8" i="399"/>
  <c r="O8" i="399" s="1"/>
  <c r="L8" i="399"/>
  <c r="M8" i="399"/>
  <c r="F9" i="399"/>
  <c r="I9" i="399"/>
  <c r="J9" i="399" l="1"/>
  <c r="D9" i="399"/>
  <c r="G9" i="399" s="1"/>
  <c r="P8" i="399"/>
  <c r="Q8" i="399" s="1"/>
  <c r="R8" i="399" s="1"/>
  <c r="H8" i="399" s="1"/>
  <c r="E10" i="399" l="1"/>
  <c r="K9" i="399"/>
  <c r="N9" i="399" l="1"/>
  <c r="O9" i="399" s="1"/>
  <c r="S9" i="399"/>
  <c r="L9" i="399"/>
  <c r="M9" i="399"/>
  <c r="F10" i="399"/>
  <c r="I10" i="399"/>
  <c r="J10" i="399" l="1"/>
  <c r="D10" i="399"/>
  <c r="G10" i="399" s="1"/>
  <c r="P9" i="399"/>
  <c r="Q9" i="399" s="1"/>
  <c r="R9" i="399" s="1"/>
  <c r="H9" i="399" s="1"/>
  <c r="E11" i="399" l="1"/>
  <c r="K10" i="399"/>
  <c r="N10" i="399" l="1"/>
  <c r="O10" i="399" s="1"/>
  <c r="S10" i="399"/>
  <c r="L10" i="399"/>
  <c r="M10" i="399"/>
  <c r="F11" i="399"/>
  <c r="I11" i="399"/>
  <c r="J11" i="399" l="1"/>
  <c r="P10" i="399"/>
  <c r="Q10" i="399" s="1"/>
  <c r="R10" i="399" s="1"/>
  <c r="H10" i="399" s="1"/>
  <c r="D11" i="399"/>
  <c r="G11" i="399" s="1"/>
  <c r="K11" i="399" l="1"/>
  <c r="E12" i="399"/>
  <c r="F12" i="399" l="1"/>
  <c r="I12" i="399"/>
  <c r="S11" i="399"/>
  <c r="N11" i="399"/>
  <c r="O11" i="399" s="1"/>
  <c r="L11" i="399"/>
  <c r="M11" i="399"/>
  <c r="P11" i="399" l="1"/>
  <c r="Q11" i="399" s="1"/>
  <c r="R11" i="399" s="1"/>
  <c r="H11" i="399" s="1"/>
  <c r="D12" i="399"/>
  <c r="G12" i="399" s="1"/>
  <c r="J12" i="399"/>
  <c r="K12" i="399" l="1"/>
  <c r="E13" i="399"/>
  <c r="F13" i="399" l="1"/>
  <c r="I13" i="399"/>
  <c r="S12" i="399"/>
  <c r="N12" i="399"/>
  <c r="O12" i="399" s="1"/>
  <c r="L12" i="399"/>
  <c r="M12" i="399"/>
  <c r="P12" i="399" l="1"/>
  <c r="Q12" i="399" s="1"/>
  <c r="R12" i="399" s="1"/>
  <c r="H12" i="399" s="1"/>
  <c r="D13" i="399"/>
  <c r="G13" i="399" s="1"/>
  <c r="J13" i="399"/>
  <c r="K13" i="399" l="1"/>
  <c r="E14" i="399"/>
  <c r="F14" i="399" l="1"/>
  <c r="I14" i="399"/>
  <c r="N13" i="399"/>
  <c r="O13" i="399" s="1"/>
  <c r="S13" i="399"/>
  <c r="L13" i="399"/>
  <c r="M13" i="399"/>
  <c r="J14" i="399" l="1"/>
  <c r="D14" i="399"/>
  <c r="G14" i="399" s="1"/>
  <c r="P13" i="399"/>
  <c r="Q13" i="399" s="1"/>
  <c r="R13" i="399" s="1"/>
  <c r="H13" i="399" s="1"/>
  <c r="K14" i="399" l="1"/>
  <c r="E15" i="399"/>
  <c r="F15" i="399" l="1"/>
  <c r="I15" i="399"/>
  <c r="N14" i="399"/>
  <c r="O14" i="399" s="1"/>
  <c r="S14" i="399"/>
  <c r="L14" i="399"/>
  <c r="M14" i="399"/>
  <c r="P14" i="399" l="1"/>
  <c r="Q14" i="399" s="1"/>
  <c r="R14" i="399" s="1"/>
  <c r="H14" i="399" s="1"/>
  <c r="D15" i="399"/>
  <c r="G15" i="399" s="1"/>
  <c r="J15" i="399"/>
  <c r="K15" i="399" l="1"/>
  <c r="E16" i="399"/>
  <c r="F16" i="399" l="1"/>
  <c r="I16" i="399"/>
  <c r="S15" i="399"/>
  <c r="N15" i="399"/>
  <c r="O15" i="399" s="1"/>
  <c r="L15" i="399"/>
  <c r="M15" i="399"/>
  <c r="D16" i="399" l="1"/>
  <c r="G16" i="399" s="1"/>
  <c r="P15" i="399"/>
  <c r="Q15" i="399" s="1"/>
  <c r="R15" i="399" s="1"/>
  <c r="H15" i="399" s="1"/>
  <c r="J16" i="399"/>
  <c r="K16" i="399" l="1"/>
  <c r="E17" i="399"/>
  <c r="F17" i="399" l="1"/>
  <c r="I17" i="399"/>
  <c r="N16" i="399"/>
  <c r="O16" i="399" s="1"/>
  <c r="S16" i="399"/>
  <c r="L16" i="399"/>
  <c r="M16" i="399"/>
  <c r="D17" i="399" l="1"/>
  <c r="G17" i="399" s="1"/>
  <c r="P16" i="399"/>
  <c r="Q16" i="399" s="1"/>
  <c r="R16" i="399" s="1"/>
  <c r="H16" i="399" s="1"/>
  <c r="J17" i="399"/>
  <c r="E18" i="399" l="1"/>
  <c r="K17" i="399"/>
  <c r="S17" i="399" l="1"/>
  <c r="N17" i="399"/>
  <c r="O17" i="399" s="1"/>
  <c r="L17" i="399"/>
  <c r="M17" i="399"/>
  <c r="F18" i="399"/>
  <c r="I18" i="399"/>
  <c r="J18" i="399" l="1"/>
  <c r="D18" i="399"/>
  <c r="G18" i="399" s="1"/>
  <c r="P17" i="399"/>
  <c r="Q17" i="399" s="1"/>
  <c r="R17" i="399" s="1"/>
  <c r="H17" i="399" s="1"/>
  <c r="K18" i="399" l="1"/>
  <c r="E19" i="399"/>
  <c r="F19" i="399" l="1"/>
  <c r="I19" i="399"/>
  <c r="N18" i="399"/>
  <c r="O18" i="399" s="1"/>
  <c r="S18" i="399"/>
  <c r="L18" i="399"/>
  <c r="M18" i="399"/>
  <c r="P18" i="399" l="1"/>
  <c r="Q18" i="399" s="1"/>
  <c r="R18" i="399" s="1"/>
  <c r="H18" i="399" s="1"/>
  <c r="D19" i="399"/>
  <c r="G19" i="399" s="1"/>
  <c r="J19" i="399"/>
  <c r="E20" i="399" l="1"/>
  <c r="K19" i="399"/>
  <c r="S19" i="399" l="1"/>
  <c r="N19" i="399"/>
  <c r="O19" i="399" s="1"/>
  <c r="L19" i="399"/>
  <c r="M19" i="399"/>
  <c r="F20" i="399"/>
  <c r="I20" i="399"/>
  <c r="J20" i="399" l="1"/>
  <c r="D20" i="399"/>
  <c r="G20" i="399" s="1"/>
  <c r="P19" i="399"/>
  <c r="Q19" i="399" s="1"/>
  <c r="R19" i="399" s="1"/>
  <c r="H19" i="399" s="1"/>
  <c r="E21" i="399" l="1"/>
  <c r="K20" i="399"/>
  <c r="S20" i="399" l="1"/>
  <c r="N20" i="399"/>
  <c r="O20" i="399" s="1"/>
  <c r="L20" i="399"/>
  <c r="M20" i="399"/>
  <c r="F21" i="399"/>
  <c r="I21" i="399"/>
  <c r="J21" i="399" l="1"/>
  <c r="P20" i="399"/>
  <c r="Q20" i="399" s="1"/>
  <c r="R20" i="399" s="1"/>
  <c r="H20" i="399" s="1"/>
  <c r="D21" i="399"/>
  <c r="G21" i="399" s="1"/>
  <c r="E22" i="399" l="1"/>
  <c r="K21" i="399"/>
  <c r="N21" i="399" l="1"/>
  <c r="O21" i="399" s="1"/>
  <c r="S21" i="399"/>
  <c r="L21" i="399"/>
  <c r="M21" i="399"/>
  <c r="F22" i="399"/>
  <c r="I22" i="399"/>
  <c r="J22" i="399" l="1"/>
  <c r="P21" i="399"/>
  <c r="Q21" i="399" s="1"/>
  <c r="R21" i="399" s="1"/>
  <c r="H21" i="399" s="1"/>
  <c r="D22" i="399"/>
  <c r="G22" i="399" s="1"/>
  <c r="E23" i="399" l="1"/>
  <c r="K22" i="399"/>
  <c r="S22" i="399" l="1"/>
  <c r="N22" i="399"/>
  <c r="O22" i="399" s="1"/>
  <c r="L22" i="399"/>
  <c r="M22" i="399"/>
  <c r="F23" i="399"/>
  <c r="I23" i="399"/>
  <c r="J23" i="399" l="1"/>
  <c r="D23" i="399"/>
  <c r="G23" i="399" s="1"/>
  <c r="P22" i="399"/>
  <c r="Q22" i="399" s="1"/>
  <c r="R22" i="399" s="1"/>
  <c r="H22" i="399" s="1"/>
  <c r="K23" i="399" l="1"/>
  <c r="E24" i="399"/>
  <c r="F24" i="399" l="1"/>
  <c r="I24" i="399"/>
  <c r="N23" i="399"/>
  <c r="O23" i="399" s="1"/>
  <c r="S23" i="399"/>
  <c r="L23" i="399"/>
  <c r="M23" i="399"/>
  <c r="D24" i="399" l="1"/>
  <c r="G24" i="399" s="1"/>
  <c r="P23" i="399"/>
  <c r="Q23" i="399" s="1"/>
  <c r="R23" i="399" s="1"/>
  <c r="H23" i="399" s="1"/>
  <c r="J24" i="399"/>
  <c r="K24" i="399" l="1"/>
  <c r="E25" i="399"/>
  <c r="F25" i="399" l="1"/>
  <c r="I25" i="399"/>
  <c r="S24" i="399"/>
  <c r="N24" i="399"/>
  <c r="O24" i="399" s="1"/>
  <c r="L24" i="399"/>
  <c r="M24" i="399"/>
  <c r="P24" i="399" l="1"/>
  <c r="Q24" i="399" s="1"/>
  <c r="R24" i="399" s="1"/>
  <c r="H24" i="399" s="1"/>
  <c r="D25" i="399"/>
  <c r="G25" i="399" s="1"/>
  <c r="J25" i="399"/>
  <c r="K25" i="399" l="1"/>
  <c r="E26" i="399"/>
  <c r="F26" i="399" l="1"/>
  <c r="I26" i="399"/>
  <c r="N25" i="399"/>
  <c r="O25" i="399" s="1"/>
  <c r="S25" i="399"/>
  <c r="L25" i="399"/>
  <c r="M25" i="399"/>
  <c r="P25" i="399" l="1"/>
  <c r="Q25" i="399" s="1"/>
  <c r="R25" i="399" s="1"/>
  <c r="H25" i="399" s="1"/>
  <c r="D26" i="399"/>
  <c r="G26" i="399" s="1"/>
  <c r="J26" i="399"/>
  <c r="K26" i="399" l="1"/>
  <c r="E27" i="399"/>
  <c r="F27" i="399" l="1"/>
  <c r="I27" i="399"/>
  <c r="S26" i="399"/>
  <c r="N26" i="399"/>
  <c r="O26" i="399" s="1"/>
  <c r="L26" i="399"/>
  <c r="M26" i="399"/>
  <c r="P26" i="399" l="1"/>
  <c r="Q26" i="399" s="1"/>
  <c r="R26" i="399" s="1"/>
  <c r="H26" i="399" s="1"/>
  <c r="D27" i="399"/>
  <c r="G27" i="399" s="1"/>
  <c r="J27" i="399"/>
  <c r="E28" i="399" l="1"/>
  <c r="K27" i="399"/>
  <c r="N27" i="399" l="1"/>
  <c r="O27" i="399" s="1"/>
  <c r="S27" i="399"/>
  <c r="L27" i="399"/>
  <c r="M27" i="399"/>
  <c r="F28" i="399"/>
  <c r="I28" i="399"/>
  <c r="J28" i="399" l="1"/>
  <c r="D28" i="399"/>
  <c r="G28" i="399" s="1"/>
  <c r="P27" i="399"/>
  <c r="Q27" i="399" s="1"/>
  <c r="R27" i="399" s="1"/>
  <c r="H27" i="399" s="1"/>
  <c r="K28" i="399" l="1"/>
  <c r="E29" i="399"/>
  <c r="F29" i="399" l="1"/>
  <c r="I29" i="399"/>
  <c r="N28" i="399"/>
  <c r="O28" i="399" s="1"/>
  <c r="S28" i="399"/>
  <c r="L28" i="399"/>
  <c r="M28" i="399"/>
  <c r="P28" i="399" l="1"/>
  <c r="Q28" i="399" s="1"/>
  <c r="R28" i="399" s="1"/>
  <c r="H28" i="399" s="1"/>
  <c r="D29" i="399"/>
  <c r="G29" i="399" s="1"/>
  <c r="J29" i="399"/>
  <c r="K29" i="399" l="1"/>
  <c r="E30" i="399"/>
  <c r="F30" i="399" l="1"/>
  <c r="I30" i="399"/>
  <c r="S29" i="399"/>
  <c r="N29" i="399"/>
  <c r="O29" i="399" s="1"/>
  <c r="L29" i="399"/>
  <c r="M29" i="399"/>
  <c r="D30" i="399" l="1"/>
  <c r="G30" i="399" s="1"/>
  <c r="P29" i="399"/>
  <c r="Q29" i="399" s="1"/>
  <c r="R29" i="399" s="1"/>
  <c r="H29" i="399" s="1"/>
  <c r="J30" i="399"/>
  <c r="E31" i="399" l="1"/>
  <c r="K30" i="399"/>
  <c r="N30" i="399" l="1"/>
  <c r="O30" i="399" s="1"/>
  <c r="S30" i="399"/>
  <c r="L30" i="399"/>
  <c r="M30" i="399"/>
  <c r="F31" i="399"/>
  <c r="I31" i="399"/>
  <c r="J31" i="399" l="1"/>
  <c r="P30" i="399"/>
  <c r="Q30" i="399" s="1"/>
  <c r="R30" i="399" s="1"/>
  <c r="H30" i="399" s="1"/>
  <c r="D31" i="399"/>
  <c r="G31" i="399" s="1"/>
  <c r="E32" i="399" l="1"/>
  <c r="K31" i="399"/>
  <c r="N31" i="399" l="1"/>
  <c r="O31" i="399" s="1"/>
  <c r="S31" i="399"/>
  <c r="L31" i="399"/>
  <c r="M31" i="399"/>
  <c r="F32" i="399"/>
  <c r="I32" i="399"/>
  <c r="J32" i="399" l="1"/>
  <c r="D32" i="399"/>
  <c r="G32" i="399" s="1"/>
  <c r="P31" i="399"/>
  <c r="Q31" i="399" s="1"/>
  <c r="R31" i="399" s="1"/>
  <c r="H31" i="399" s="1"/>
  <c r="E33" i="399" l="1"/>
  <c r="K32" i="399"/>
  <c r="S32" i="399" l="1"/>
  <c r="N32" i="399"/>
  <c r="O32" i="399" s="1"/>
  <c r="L32" i="399"/>
  <c r="M32" i="399"/>
  <c r="F33" i="399"/>
  <c r="I33" i="399"/>
  <c r="J33" i="399" l="1"/>
  <c r="P32" i="399"/>
  <c r="Q32" i="399" s="1"/>
  <c r="R32" i="399" s="1"/>
  <c r="H32" i="399" s="1"/>
  <c r="D33" i="399"/>
  <c r="G33" i="399" s="1"/>
  <c r="E34" i="399" l="1"/>
  <c r="K33" i="399"/>
  <c r="S33" i="399" l="1"/>
  <c r="N33" i="399"/>
  <c r="O33" i="399" s="1"/>
  <c r="L33" i="399"/>
  <c r="M33" i="399"/>
  <c r="F34" i="399"/>
  <c r="I34" i="399"/>
  <c r="J34" i="399" l="1"/>
  <c r="P33" i="399"/>
  <c r="Q33" i="399" s="1"/>
  <c r="R33" i="399" s="1"/>
  <c r="H33" i="399" s="1"/>
  <c r="D34" i="399"/>
  <c r="G34" i="399" s="1"/>
  <c r="K34" i="399" l="1"/>
  <c r="E35" i="399"/>
  <c r="F35" i="399" l="1"/>
  <c r="I35" i="399"/>
  <c r="S34" i="399"/>
  <c r="N34" i="399"/>
  <c r="O34" i="399" s="1"/>
  <c r="L34" i="399"/>
  <c r="M34" i="399"/>
  <c r="D35" i="399" l="1"/>
  <c r="G35" i="399" s="1"/>
  <c r="P34" i="399"/>
  <c r="Q34" i="399" s="1"/>
  <c r="R34" i="399" s="1"/>
  <c r="H34" i="399" s="1"/>
  <c r="J35" i="399"/>
  <c r="K35" i="399" l="1"/>
  <c r="E36" i="399"/>
  <c r="F36" i="399" l="1"/>
  <c r="I36" i="399"/>
  <c r="N35" i="399"/>
  <c r="O35" i="399" s="1"/>
  <c r="S35" i="399"/>
  <c r="L35" i="399"/>
  <c r="M35" i="399"/>
  <c r="P35" i="399" l="1"/>
  <c r="Q35" i="399" s="1"/>
  <c r="R35" i="399" s="1"/>
  <c r="H35" i="399" s="1"/>
  <c r="D36" i="399"/>
  <c r="G36" i="399" s="1"/>
  <c r="J36" i="399"/>
  <c r="K36" i="399" l="1"/>
  <c r="E37" i="399"/>
  <c r="F37" i="399" l="1"/>
  <c r="I37" i="399"/>
  <c r="N36" i="399"/>
  <c r="O36" i="399" s="1"/>
  <c r="S36" i="399"/>
  <c r="L36" i="399"/>
  <c r="M36" i="399"/>
  <c r="D37" i="399" l="1"/>
  <c r="G37" i="399" s="1"/>
  <c r="P36" i="399"/>
  <c r="Q36" i="399" s="1"/>
  <c r="R36" i="399" s="1"/>
  <c r="H36" i="399" s="1"/>
  <c r="J37" i="399"/>
  <c r="E38" i="399" l="1"/>
  <c r="K37" i="399"/>
  <c r="N37" i="399" l="1"/>
  <c r="O37" i="399" s="1"/>
  <c r="S37" i="399"/>
  <c r="L37" i="399"/>
  <c r="M37" i="399"/>
  <c r="F38" i="399"/>
  <c r="I38" i="399"/>
  <c r="J38" i="399" l="1"/>
  <c r="P37" i="399"/>
  <c r="Q37" i="399" s="1"/>
  <c r="R37" i="399" s="1"/>
  <c r="H37" i="399" s="1"/>
  <c r="D38" i="399"/>
  <c r="G38" i="399" s="1"/>
  <c r="E39" i="399" l="1"/>
  <c r="K38" i="399"/>
  <c r="S38" i="399" l="1"/>
  <c r="N38" i="399"/>
  <c r="O38" i="399" s="1"/>
  <c r="L38" i="399"/>
  <c r="M38" i="399"/>
  <c r="F39" i="399"/>
  <c r="I39" i="399"/>
  <c r="J39" i="399" l="1"/>
  <c r="P38" i="399"/>
  <c r="Q38" i="399" s="1"/>
  <c r="R38" i="399" s="1"/>
  <c r="H38" i="399" s="1"/>
  <c r="D39" i="399"/>
  <c r="G39" i="399" s="1"/>
  <c r="E40" i="399" l="1"/>
  <c r="K39" i="399"/>
  <c r="S39" i="399" l="1"/>
  <c r="N39" i="399"/>
  <c r="O39" i="399" s="1"/>
  <c r="L39" i="399"/>
  <c r="M39" i="399"/>
  <c r="F40" i="399"/>
  <c r="I40" i="399"/>
  <c r="J40" i="399" l="1"/>
  <c r="P39" i="399"/>
  <c r="Q39" i="399" s="1"/>
  <c r="R39" i="399" s="1"/>
  <c r="H39" i="399" s="1"/>
  <c r="D40" i="399"/>
  <c r="G40" i="399" s="1"/>
  <c r="E41" i="399" l="1"/>
  <c r="K40" i="399"/>
  <c r="N40" i="399" l="1"/>
  <c r="O40" i="399" s="1"/>
  <c r="S40" i="399"/>
  <c r="L40" i="399"/>
  <c r="M40" i="399"/>
  <c r="F41" i="399"/>
  <c r="I41" i="399"/>
  <c r="J41" i="399" l="1"/>
  <c r="D41" i="399"/>
  <c r="G41" i="399" s="1"/>
  <c r="P40" i="399"/>
  <c r="Q40" i="399" s="1"/>
  <c r="R40" i="399" s="1"/>
  <c r="H40" i="399" s="1"/>
  <c r="K41" i="399" l="1"/>
  <c r="E42" i="399"/>
  <c r="F42" i="399" l="1"/>
  <c r="I42" i="399"/>
  <c r="N41" i="399"/>
  <c r="O41" i="399" s="1"/>
  <c r="S41" i="399"/>
  <c r="L41" i="399"/>
  <c r="M41" i="399"/>
  <c r="P41" i="399" l="1"/>
  <c r="Q41" i="399" s="1"/>
  <c r="R41" i="399" s="1"/>
  <c r="H41" i="399" s="1"/>
  <c r="D42" i="399"/>
  <c r="G42" i="399" s="1"/>
  <c r="J42" i="399"/>
  <c r="K42" i="399" l="1"/>
  <c r="E43" i="399"/>
  <c r="F43" i="399" l="1"/>
  <c r="I43" i="399"/>
  <c r="N42" i="399"/>
  <c r="O42" i="399" s="1"/>
  <c r="S42" i="399"/>
  <c r="L42" i="399"/>
  <c r="M42" i="399"/>
  <c r="D43" i="399" l="1"/>
  <c r="G43" i="399" s="1"/>
  <c r="P42" i="399"/>
  <c r="Q42" i="399" s="1"/>
  <c r="R42" i="399" s="1"/>
  <c r="H42" i="399" s="1"/>
  <c r="J43" i="399"/>
  <c r="K43" i="399" l="1"/>
  <c r="E44" i="399"/>
  <c r="F44" i="399" l="1"/>
  <c r="I44" i="399"/>
  <c r="S43" i="399"/>
  <c r="N43" i="399"/>
  <c r="O43" i="399" s="1"/>
  <c r="L43" i="399"/>
  <c r="M43" i="399"/>
  <c r="P43" i="399" l="1"/>
  <c r="Q43" i="399" s="1"/>
  <c r="R43" i="399" s="1"/>
  <c r="H43" i="399" s="1"/>
  <c r="D44" i="399"/>
  <c r="G44" i="399" s="1"/>
  <c r="J44" i="399"/>
  <c r="E45" i="399" l="1"/>
  <c r="K44" i="399"/>
  <c r="S44" i="399" l="1"/>
  <c r="N44" i="399"/>
  <c r="O44" i="399" s="1"/>
  <c r="L44" i="399"/>
  <c r="M44" i="399"/>
  <c r="F45" i="399"/>
  <c r="I45" i="399"/>
  <c r="J45" i="399" l="1"/>
  <c r="P44" i="399"/>
  <c r="Q44" i="399" s="1"/>
  <c r="R44" i="399" s="1"/>
  <c r="H44" i="399" s="1"/>
  <c r="D45" i="399"/>
  <c r="G45" i="399" s="1"/>
  <c r="E46" i="399" l="1"/>
  <c r="K45" i="399"/>
  <c r="S45" i="399" l="1"/>
  <c r="N45" i="399"/>
  <c r="O45" i="399" s="1"/>
  <c r="L45" i="399"/>
  <c r="M45" i="399"/>
  <c r="F46" i="399"/>
  <c r="I46" i="399"/>
  <c r="J46" i="399" l="1"/>
  <c r="P45" i="399"/>
  <c r="Q45" i="399" s="1"/>
  <c r="R45" i="399" s="1"/>
  <c r="H45" i="399" s="1"/>
  <c r="D46" i="399"/>
  <c r="G46" i="399" s="1"/>
  <c r="K46" i="399" l="1"/>
  <c r="E47" i="399"/>
  <c r="F47" i="399" l="1"/>
  <c r="I47" i="399"/>
  <c r="S46" i="399"/>
  <c r="N46" i="399"/>
  <c r="O46" i="399" s="1"/>
  <c r="L46" i="399"/>
  <c r="M46" i="399"/>
  <c r="D47" i="399" l="1"/>
  <c r="G47" i="399" s="1"/>
  <c r="P46" i="399"/>
  <c r="Q46" i="399" s="1"/>
  <c r="R46" i="399" s="1"/>
  <c r="H46" i="399" s="1"/>
  <c r="J47" i="399"/>
  <c r="E48" i="399" l="1"/>
  <c r="K47" i="399"/>
  <c r="S47" i="399" l="1"/>
  <c r="N47" i="399"/>
  <c r="O47" i="399" s="1"/>
  <c r="L47" i="399"/>
  <c r="M47" i="399"/>
  <c r="F48" i="399"/>
  <c r="I48" i="399"/>
  <c r="J48" i="399" l="1"/>
  <c r="D48" i="399"/>
  <c r="G48" i="399" s="1"/>
  <c r="P47" i="399"/>
  <c r="Q47" i="399" s="1"/>
  <c r="R47" i="399" s="1"/>
  <c r="H47" i="399" s="1"/>
  <c r="E49" i="399" l="1"/>
  <c r="K48" i="399"/>
  <c r="S48" i="399" l="1"/>
  <c r="N48" i="399"/>
  <c r="O48" i="399" s="1"/>
  <c r="L48" i="399"/>
  <c r="M48" i="399"/>
  <c r="F49" i="399"/>
  <c r="I49" i="399"/>
  <c r="J49" i="399" l="1"/>
  <c r="P48" i="399"/>
  <c r="Q48" i="399" s="1"/>
  <c r="R48" i="399" s="1"/>
  <c r="H48" i="399" s="1"/>
  <c r="D49" i="399"/>
  <c r="G49" i="399" s="1"/>
  <c r="K49" i="399" l="1"/>
  <c r="E50" i="399"/>
  <c r="S49" i="399" l="1"/>
  <c r="N49" i="399"/>
  <c r="O49" i="399" s="1"/>
  <c r="L49" i="399"/>
  <c r="M49" i="399"/>
  <c r="F50" i="399"/>
  <c r="I50" i="399"/>
  <c r="J50" i="399" l="1"/>
  <c r="P49" i="399"/>
  <c r="Q49" i="399" s="1"/>
  <c r="R49" i="399" s="1"/>
  <c r="H49" i="399" s="1"/>
  <c r="D50" i="399"/>
  <c r="G50" i="399" s="1"/>
  <c r="K50" i="399" l="1"/>
  <c r="E51" i="399"/>
  <c r="N50" i="399" l="1"/>
  <c r="O50" i="399" s="1"/>
  <c r="S50" i="399"/>
  <c r="L50" i="399"/>
  <c r="M50" i="399"/>
  <c r="F51" i="399"/>
  <c r="I51" i="399"/>
  <c r="J51" i="399" l="1"/>
  <c r="D51" i="399"/>
  <c r="G51" i="399" s="1"/>
  <c r="P50" i="399"/>
  <c r="Q50" i="399" s="1"/>
  <c r="R50" i="399" s="1"/>
  <c r="H50" i="399" s="1"/>
  <c r="E52" i="399" l="1"/>
  <c r="K51" i="399"/>
  <c r="N51" i="399" l="1"/>
  <c r="O51" i="399" s="1"/>
  <c r="S51" i="399"/>
  <c r="L51" i="399"/>
  <c r="M51" i="399"/>
  <c r="F52" i="399"/>
  <c r="I52" i="399"/>
  <c r="J52" i="399" l="1"/>
  <c r="P51" i="399"/>
  <c r="Q51" i="399" s="1"/>
  <c r="R51" i="399" s="1"/>
  <c r="H51" i="399" s="1"/>
  <c r="D52" i="399"/>
  <c r="G52" i="399" s="1"/>
  <c r="K52" i="399" l="1"/>
  <c r="E53" i="399"/>
  <c r="N52" i="399" l="1"/>
  <c r="O52" i="399" s="1"/>
  <c r="S52" i="399"/>
  <c r="L52" i="399"/>
  <c r="M52" i="399"/>
  <c r="F53" i="399"/>
  <c r="I53" i="399"/>
  <c r="J53" i="399" l="1"/>
  <c r="P52" i="399"/>
  <c r="Q52" i="399" s="1"/>
  <c r="R52" i="399" s="1"/>
  <c r="H52" i="399" s="1"/>
  <c r="D53" i="399"/>
  <c r="G53" i="399" s="1"/>
  <c r="K53" i="399" l="1"/>
  <c r="E54" i="399"/>
  <c r="F54" i="399" l="1"/>
  <c r="I54" i="399"/>
  <c r="N53" i="399"/>
  <c r="O53" i="399" s="1"/>
  <c r="S53" i="399"/>
  <c r="L53" i="399"/>
  <c r="M53" i="399"/>
  <c r="P53" i="399" l="1"/>
  <c r="Q53" i="399" s="1"/>
  <c r="R53" i="399" s="1"/>
  <c r="H53" i="399" s="1"/>
  <c r="D54" i="399"/>
  <c r="G54" i="399" s="1"/>
  <c r="J54" i="399"/>
  <c r="E55" i="399" l="1"/>
  <c r="K54" i="399"/>
  <c r="N54" i="399" l="1"/>
  <c r="O54" i="399" s="1"/>
  <c r="S54" i="399"/>
  <c r="L54" i="399"/>
  <c r="M54" i="399"/>
  <c r="F55" i="399"/>
  <c r="I55" i="399"/>
  <c r="J55" i="399" l="1"/>
  <c r="P54" i="399"/>
  <c r="Q54" i="399" s="1"/>
  <c r="R54" i="399" s="1"/>
  <c r="H54" i="399" s="1"/>
  <c r="D55" i="399"/>
  <c r="G55" i="399" s="1"/>
  <c r="K55" i="399" l="1"/>
  <c r="E56" i="399"/>
  <c r="F56" i="399" l="1"/>
  <c r="I56" i="399"/>
  <c r="N55" i="399"/>
  <c r="O55" i="399" s="1"/>
  <c r="S55" i="399"/>
  <c r="L55" i="399"/>
  <c r="M55" i="399"/>
  <c r="J56" i="399" l="1"/>
  <c r="P55" i="399"/>
  <c r="Q55" i="399" s="1"/>
  <c r="R55" i="399" s="1"/>
  <c r="H55" i="399" s="1"/>
  <c r="D56" i="399"/>
  <c r="G56" i="399" s="1"/>
  <c r="E57" i="399" l="1"/>
  <c r="K56" i="399"/>
  <c r="F57" i="399" l="1"/>
  <c r="I57" i="399"/>
  <c r="N56" i="399"/>
  <c r="O56" i="399" s="1"/>
  <c r="S56" i="399"/>
  <c r="M56" i="399"/>
  <c r="L56" i="399"/>
  <c r="J57" i="399" l="1"/>
  <c r="P56" i="399"/>
  <c r="Q56" i="399" s="1"/>
  <c r="R56" i="399" s="1"/>
  <c r="H56" i="399" s="1"/>
  <c r="D57" i="399"/>
  <c r="G57" i="399" s="1"/>
  <c r="K57" i="399" l="1"/>
  <c r="E58" i="399"/>
  <c r="N57" i="399" l="1"/>
  <c r="O57" i="399" s="1"/>
  <c r="S57" i="399"/>
  <c r="M57" i="399"/>
  <c r="L57" i="399"/>
  <c r="F58" i="399"/>
  <c r="I58" i="399"/>
  <c r="J58" i="399" l="1"/>
  <c r="P57" i="399"/>
  <c r="Q57" i="399" s="1"/>
  <c r="R57" i="399" s="1"/>
  <c r="H57" i="399" s="1"/>
  <c r="D58" i="399"/>
  <c r="G58" i="399" s="1"/>
  <c r="K58" i="399" l="1"/>
  <c r="E59" i="399"/>
  <c r="N58" i="399" l="1"/>
  <c r="O58" i="399" s="1"/>
  <c r="S58" i="399"/>
  <c r="L58" i="399"/>
  <c r="M58" i="399"/>
  <c r="F59" i="399"/>
  <c r="I59" i="399"/>
  <c r="J59" i="399" l="1"/>
  <c r="D59" i="399"/>
  <c r="G59" i="399" s="1"/>
  <c r="P58" i="399"/>
  <c r="Q58" i="399" s="1"/>
  <c r="R58" i="399" s="1"/>
  <c r="H58" i="399" s="1"/>
  <c r="E60" i="399" l="1"/>
  <c r="K59" i="399"/>
  <c r="F60" i="399" l="1"/>
  <c r="I60" i="399"/>
  <c r="N59" i="399"/>
  <c r="O59" i="399" s="1"/>
  <c r="S59" i="399"/>
  <c r="L59" i="399"/>
  <c r="M59" i="399"/>
  <c r="P59" i="399" l="1"/>
  <c r="Q59" i="399" s="1"/>
  <c r="R59" i="399" s="1"/>
  <c r="H59" i="399" s="1"/>
  <c r="D60" i="399"/>
  <c r="G60" i="399" s="1"/>
  <c r="J60" i="399"/>
  <c r="K60" i="399" l="1"/>
  <c r="E61" i="399"/>
  <c r="S60" i="399" l="1"/>
  <c r="N60" i="399"/>
  <c r="O60" i="399" s="1"/>
  <c r="M60" i="399"/>
  <c r="L60" i="399"/>
  <c r="F61" i="399"/>
  <c r="I61" i="399"/>
  <c r="J61" i="399" l="1"/>
  <c r="P60" i="399"/>
  <c r="Q60" i="399" s="1"/>
  <c r="R60" i="399" s="1"/>
  <c r="H60" i="399" s="1"/>
  <c r="D61" i="399"/>
  <c r="G61" i="399" s="1"/>
  <c r="E62" i="399" l="1"/>
  <c r="K61" i="399"/>
  <c r="N61" i="399" l="1"/>
  <c r="O61" i="399" s="1"/>
  <c r="S61" i="399"/>
  <c r="L61" i="399"/>
  <c r="M61" i="399"/>
  <c r="F62" i="399"/>
  <c r="I62" i="399"/>
  <c r="J62" i="399" l="1"/>
  <c r="P61" i="399"/>
  <c r="Q61" i="399" s="1"/>
  <c r="R61" i="399" s="1"/>
  <c r="H61" i="399" s="1"/>
  <c r="D62" i="399"/>
  <c r="G62" i="399" s="1"/>
  <c r="K62" i="399" l="1"/>
  <c r="E63" i="399"/>
  <c r="S62" i="399" l="1"/>
  <c r="N62" i="399"/>
  <c r="O62" i="399" s="1"/>
  <c r="L62" i="399"/>
  <c r="M62" i="399"/>
  <c r="F63" i="399"/>
  <c r="I63" i="399"/>
  <c r="J63" i="399" l="1"/>
  <c r="D63" i="399"/>
  <c r="G63" i="399" s="1"/>
  <c r="P62" i="399"/>
  <c r="Q62" i="399" s="1"/>
  <c r="R62" i="399" s="1"/>
  <c r="H62" i="399" s="1"/>
  <c r="K63" i="399" l="1"/>
  <c r="E64" i="399"/>
  <c r="F64" i="399" l="1"/>
  <c r="I64" i="399"/>
  <c r="N63" i="399"/>
  <c r="O63" i="399" s="1"/>
  <c r="S63" i="399"/>
  <c r="L63" i="399"/>
  <c r="M63" i="399"/>
  <c r="J64" i="399" l="1"/>
  <c r="P63" i="399"/>
  <c r="Q63" i="399" s="1"/>
  <c r="R63" i="399" s="1"/>
  <c r="H63" i="399" s="1"/>
  <c r="D64" i="399"/>
  <c r="G64" i="399" s="1"/>
  <c r="K64" i="399" l="1"/>
  <c r="E65" i="399"/>
  <c r="F65" i="399" l="1"/>
  <c r="I65" i="399"/>
  <c r="N64" i="399"/>
  <c r="O64" i="399" s="1"/>
  <c r="S64" i="399"/>
  <c r="L64" i="399"/>
  <c r="M64" i="399"/>
  <c r="P64" i="399" l="1"/>
  <c r="Q64" i="399" s="1"/>
  <c r="R64" i="399" s="1"/>
  <c r="H64" i="399" s="1"/>
  <c r="D65" i="399"/>
  <c r="G65" i="399" s="1"/>
  <c r="J65" i="399"/>
  <c r="K65" i="399" l="1"/>
  <c r="E66" i="399"/>
  <c r="F66" i="399" l="1"/>
  <c r="I66" i="399"/>
  <c r="N65" i="399"/>
  <c r="O65" i="399" s="1"/>
  <c r="S65" i="399"/>
  <c r="L65" i="399"/>
  <c r="M65" i="399"/>
  <c r="P65" i="399" l="1"/>
  <c r="Q65" i="399" s="1"/>
  <c r="R65" i="399" s="1"/>
  <c r="H65" i="399" s="1"/>
  <c r="D66" i="399"/>
  <c r="G66" i="399" s="1"/>
  <c r="J66" i="399"/>
  <c r="K66" i="399" l="1"/>
  <c r="E67" i="399"/>
  <c r="F67" i="399" l="1"/>
  <c r="I67" i="399"/>
  <c r="S66" i="399"/>
  <c r="N66" i="399"/>
  <c r="O66" i="399" s="1"/>
  <c r="L66" i="399"/>
  <c r="M66" i="399"/>
  <c r="P66" i="399" l="1"/>
  <c r="Q66" i="399" s="1"/>
  <c r="R66" i="399" s="1"/>
  <c r="H66" i="399" s="1"/>
  <c r="D67" i="399"/>
  <c r="G67" i="399" s="1"/>
  <c r="J67" i="399"/>
  <c r="K67" i="399" l="1"/>
  <c r="E68" i="399"/>
  <c r="F68" i="399" l="1"/>
  <c r="I68" i="399"/>
  <c r="S67" i="399"/>
  <c r="N67" i="399"/>
  <c r="O67" i="399" s="1"/>
  <c r="L67" i="399"/>
  <c r="M67" i="399"/>
  <c r="D68" i="399" l="1"/>
  <c r="G68" i="399" s="1"/>
  <c r="P67" i="399"/>
  <c r="Q67" i="399" s="1"/>
  <c r="R67" i="399" s="1"/>
  <c r="H67" i="399" s="1"/>
  <c r="J68" i="399"/>
  <c r="K68" i="399" l="1"/>
  <c r="E69" i="399"/>
  <c r="F69" i="399" l="1"/>
  <c r="I69" i="399"/>
  <c r="N68" i="399"/>
  <c r="O68" i="399" s="1"/>
  <c r="S68" i="399"/>
  <c r="L68" i="399"/>
  <c r="M68" i="399"/>
  <c r="D69" i="399" l="1"/>
  <c r="G69" i="399" s="1"/>
  <c r="P68" i="399"/>
  <c r="Q68" i="399" s="1"/>
  <c r="R68" i="399" s="1"/>
  <c r="H68" i="399" s="1"/>
  <c r="J69" i="399"/>
  <c r="E70" i="399" l="1"/>
  <c r="K69" i="399"/>
  <c r="S69" i="399" l="1"/>
  <c r="N69" i="399"/>
  <c r="O69" i="399" s="1"/>
  <c r="L69" i="399"/>
  <c r="M69" i="399"/>
  <c r="F70" i="399"/>
  <c r="I70" i="399"/>
  <c r="J70" i="399" l="1"/>
  <c r="D70" i="399"/>
  <c r="G70" i="399" s="1"/>
  <c r="P69" i="399"/>
  <c r="Q69" i="399" s="1"/>
  <c r="R69" i="399" s="1"/>
  <c r="H69" i="399" s="1"/>
  <c r="E71" i="399" l="1"/>
  <c r="K70" i="399"/>
  <c r="N70" i="399" l="1"/>
  <c r="O70" i="399" s="1"/>
  <c r="S70" i="399"/>
  <c r="L70" i="399"/>
  <c r="M70" i="399"/>
  <c r="F71" i="399"/>
  <c r="I71" i="399"/>
  <c r="J71" i="399" l="1"/>
  <c r="P70" i="399"/>
  <c r="Q70" i="399" s="1"/>
  <c r="R70" i="399" s="1"/>
  <c r="H70" i="399" s="1"/>
  <c r="D71" i="399"/>
  <c r="G71" i="399" s="1"/>
  <c r="K71" i="399" l="1"/>
  <c r="E72" i="399"/>
  <c r="F72" i="399" l="1"/>
  <c r="I72" i="399"/>
  <c r="N71" i="399"/>
  <c r="O71" i="399" s="1"/>
  <c r="S71" i="399"/>
  <c r="L71" i="399"/>
  <c r="M71" i="399"/>
  <c r="J72" i="399" l="1"/>
  <c r="D72" i="399"/>
  <c r="G72" i="399" s="1"/>
  <c r="P71" i="399"/>
  <c r="Q71" i="399" s="1"/>
  <c r="R71" i="399" s="1"/>
  <c r="H71" i="399" s="1"/>
  <c r="E73" i="399" l="1"/>
  <c r="K72" i="399"/>
  <c r="N72" i="399" l="1"/>
  <c r="O72" i="399" s="1"/>
  <c r="S72" i="399"/>
  <c r="L72" i="399"/>
  <c r="M72" i="399"/>
  <c r="F73" i="399"/>
  <c r="I73" i="399"/>
  <c r="J73" i="399" l="1"/>
  <c r="P72" i="399"/>
  <c r="Q72" i="399" s="1"/>
  <c r="R72" i="399" s="1"/>
  <c r="H72" i="399" s="1"/>
  <c r="D73" i="399"/>
  <c r="G73" i="399" s="1"/>
  <c r="K73" i="399" l="1"/>
  <c r="E74" i="399"/>
  <c r="F74" i="399" l="1"/>
  <c r="I74" i="399"/>
  <c r="N73" i="399"/>
  <c r="O73" i="399" s="1"/>
  <c r="S73" i="399"/>
  <c r="L73" i="399"/>
  <c r="M73" i="399"/>
  <c r="J74" i="399" l="1"/>
  <c r="D74" i="399"/>
  <c r="G74" i="399" s="1"/>
  <c r="P73" i="399"/>
  <c r="Q73" i="399" s="1"/>
  <c r="R73" i="399" s="1"/>
  <c r="H73" i="399" s="1"/>
  <c r="E75" i="399" l="1"/>
  <c r="K74" i="399"/>
  <c r="N74" i="399" l="1"/>
  <c r="O74" i="399" s="1"/>
  <c r="S74" i="399"/>
  <c r="L74" i="399"/>
  <c r="M74" i="399"/>
  <c r="F75" i="399"/>
  <c r="I75" i="399"/>
  <c r="J75" i="399" l="1"/>
  <c r="D75" i="399"/>
  <c r="G75" i="399" s="1"/>
  <c r="P74" i="399"/>
  <c r="Q74" i="399" s="1"/>
  <c r="R74" i="399" s="1"/>
  <c r="H74" i="399" s="1"/>
  <c r="E76" i="399" l="1"/>
  <c r="K75" i="399"/>
  <c r="N75" i="399" l="1"/>
  <c r="O75" i="399" s="1"/>
  <c r="S75" i="399"/>
  <c r="L75" i="399"/>
  <c r="M75" i="399"/>
  <c r="F76" i="399"/>
  <c r="I76" i="399"/>
  <c r="D76" i="399"/>
  <c r="G76" i="399" l="1"/>
  <c r="J76" i="399"/>
  <c r="P75" i="399"/>
  <c r="Q75" i="399" s="1"/>
  <c r="R75" i="399" s="1"/>
  <c r="H75" i="399" s="1"/>
  <c r="K76" i="399" l="1"/>
  <c r="M76" i="399" s="1"/>
  <c r="E77" i="399"/>
  <c r="D77" i="399" s="1"/>
  <c r="L76" i="399" l="1"/>
  <c r="S76" i="399"/>
  <c r="N76" i="399"/>
  <c r="O76" i="399" s="1"/>
  <c r="P76" i="399" s="1"/>
  <c r="I77" i="399"/>
  <c r="F77" i="399"/>
  <c r="J77" i="399" l="1"/>
  <c r="G77" i="399"/>
  <c r="Q76" i="399"/>
  <c r="R76" i="399" s="1"/>
  <c r="H76" i="399" s="1"/>
  <c r="K77" i="399" l="1"/>
  <c r="S77" i="399" s="1"/>
  <c r="E78" i="399"/>
  <c r="F78" i="399" s="1"/>
  <c r="L77" i="399" l="1"/>
  <c r="M77" i="399"/>
  <c r="N77" i="399"/>
  <c r="O77" i="399" s="1"/>
  <c r="P77" i="399" s="1"/>
  <c r="D78" i="399"/>
  <c r="I78" i="399"/>
  <c r="J78" i="399" l="1"/>
  <c r="Q77" i="399"/>
  <c r="R77" i="399" s="1"/>
  <c r="H77" i="399" s="1"/>
  <c r="G78" i="399"/>
  <c r="E79" i="399" s="1"/>
  <c r="D79" i="399" s="1"/>
  <c r="I79" i="399" l="1"/>
  <c r="F79" i="399"/>
  <c r="K78" i="399"/>
  <c r="L78" i="399" s="1"/>
  <c r="S78" i="399" l="1"/>
  <c r="N78" i="399"/>
  <c r="O78" i="399" s="1"/>
  <c r="P78" i="399" s="1"/>
  <c r="Q78" i="399" s="1"/>
  <c r="R78" i="399" s="1"/>
  <c r="H78" i="399" s="1"/>
  <c r="M78" i="399"/>
  <c r="G79" i="399" l="1"/>
  <c r="J79" i="399"/>
  <c r="K79" i="399" l="1"/>
  <c r="N79" i="399" s="1"/>
  <c r="O79" i="399" s="1"/>
  <c r="P79" i="399" s="1"/>
  <c r="E80" i="399"/>
  <c r="F80" i="399" s="1"/>
  <c r="L79" i="399" l="1"/>
  <c r="Q79" i="399" s="1"/>
  <c r="R79" i="399" s="1"/>
  <c r="H79" i="399" s="1"/>
  <c r="S79" i="399"/>
  <c r="M79" i="399"/>
  <c r="D80" i="399"/>
  <c r="I80" i="399"/>
  <c r="J80" i="399" s="1"/>
  <c r="G80" i="399" l="1"/>
  <c r="E81" i="399" s="1"/>
  <c r="F81" i="399" s="1"/>
  <c r="K80" i="399" l="1"/>
  <c r="N80" i="399" s="1"/>
  <c r="O80" i="399" s="1"/>
  <c r="P80" i="399" s="1"/>
  <c r="D81" i="399"/>
  <c r="I81" i="399"/>
  <c r="L80" i="399" l="1"/>
  <c r="G81" i="399" s="1"/>
  <c r="E82" i="399" s="1"/>
  <c r="F82" i="399" s="1"/>
  <c r="M80" i="399"/>
  <c r="J81" i="399"/>
  <c r="S80" i="399"/>
  <c r="K81" i="399" l="1"/>
  <c r="M81" i="399" s="1"/>
  <c r="Q80" i="399"/>
  <c r="R80" i="399" s="1"/>
  <c r="H80" i="399" s="1"/>
  <c r="D82" i="399"/>
  <c r="I82" i="399"/>
  <c r="L81" i="399" l="1"/>
  <c r="S81" i="399"/>
  <c r="N81" i="399"/>
  <c r="O81" i="399" s="1"/>
  <c r="P81" i="399" s="1"/>
  <c r="J82" i="399" l="1"/>
  <c r="G82" i="399"/>
  <c r="Q81" i="399"/>
  <c r="R81" i="399" s="1"/>
  <c r="H81" i="399" s="1"/>
  <c r="K82" i="399" l="1"/>
  <c r="N82" i="399" s="1"/>
  <c r="O82" i="399" s="1"/>
  <c r="P82" i="399" s="1"/>
  <c r="E83" i="399"/>
  <c r="F83" i="399" s="1"/>
  <c r="S82" i="399" l="1"/>
  <c r="M82" i="399"/>
  <c r="L82" i="399"/>
  <c r="Q82" i="399" s="1"/>
  <c r="R82" i="399" s="1"/>
  <c r="H82" i="399" s="1"/>
  <c r="I83" i="399"/>
  <c r="J83" i="399" s="1"/>
  <c r="D83" i="399"/>
  <c r="G83" i="399" l="1"/>
  <c r="E84" i="399" s="1"/>
  <c r="I84" i="399" s="1"/>
  <c r="K83" i="399" l="1"/>
  <c r="M83" i="399" s="1"/>
  <c r="F84" i="399"/>
  <c r="D84" i="399"/>
  <c r="N83" i="399" l="1"/>
  <c r="O83" i="399" s="1"/>
  <c r="P83" i="399" s="1"/>
  <c r="S83" i="399"/>
  <c r="L83" i="399"/>
  <c r="J84" i="399" l="1"/>
  <c r="G84" i="399"/>
  <c r="E85" i="399" s="1"/>
  <c r="I85" i="399" s="1"/>
  <c r="Q83" i="399"/>
  <c r="R83" i="399" s="1"/>
  <c r="H83" i="399" s="1"/>
  <c r="F85" i="399" l="1"/>
  <c r="K84" i="399"/>
  <c r="L84" i="399" s="1"/>
  <c r="D85" i="399"/>
  <c r="S84" i="399" l="1"/>
  <c r="N84" i="399"/>
  <c r="O84" i="399" s="1"/>
  <c r="J85" i="399" s="1"/>
  <c r="M84" i="399"/>
  <c r="P84" i="399" l="1"/>
  <c r="Q84" i="399" s="1"/>
  <c r="R84" i="399" s="1"/>
  <c r="H84" i="399" s="1"/>
  <c r="G85" i="399"/>
  <c r="E86" i="399" l="1"/>
  <c r="I86" i="399" s="1"/>
  <c r="K85" i="399"/>
  <c r="L85" i="399" s="1"/>
  <c r="D86" i="399" l="1"/>
  <c r="F86" i="399"/>
  <c r="M85" i="399"/>
  <c r="S85" i="399"/>
  <c r="N85" i="399"/>
  <c r="O85" i="399" s="1"/>
  <c r="J86" i="399" l="1"/>
  <c r="P85" i="399"/>
  <c r="Q85" i="399" s="1"/>
  <c r="R85" i="399" s="1"/>
  <c r="H85" i="399" s="1"/>
  <c r="G86" i="399"/>
  <c r="E87" i="399" l="1"/>
  <c r="K86" i="399"/>
  <c r="N86" i="399" s="1"/>
  <c r="O86" i="399" s="1"/>
  <c r="P86" i="399" l="1"/>
  <c r="F87" i="399"/>
  <c r="I87" i="399"/>
  <c r="J87" i="399" s="1"/>
  <c r="D87" i="399"/>
  <c r="S86" i="399"/>
  <c r="M86" i="399"/>
  <c r="L86" i="399"/>
  <c r="G87" i="399" l="1"/>
  <c r="Q86" i="399"/>
  <c r="R86" i="399" s="1"/>
  <c r="H86" i="399" s="1"/>
  <c r="E88" i="399" l="1"/>
  <c r="K87" i="399"/>
  <c r="M87" i="399" s="1"/>
  <c r="F88" i="399" l="1"/>
  <c r="I88" i="399"/>
  <c r="D88" i="399"/>
  <c r="L87" i="399"/>
  <c r="S87" i="399"/>
  <c r="N87" i="399"/>
  <c r="O87" i="399" s="1"/>
  <c r="G88" i="399" l="1"/>
  <c r="J88" i="399"/>
  <c r="P87" i="399"/>
  <c r="Q87" i="399" s="1"/>
  <c r="R87" i="399" s="1"/>
  <c r="H87" i="399" s="1"/>
  <c r="E89" i="399" l="1"/>
  <c r="K88" i="399"/>
  <c r="F89" i="399" l="1"/>
  <c r="I89" i="399"/>
  <c r="D89" i="399"/>
  <c r="S88" i="399"/>
  <c r="N88" i="399"/>
  <c r="O88" i="399" s="1"/>
  <c r="M88" i="399"/>
  <c r="L88" i="399"/>
  <c r="G89" i="399" l="1"/>
  <c r="J89" i="399"/>
  <c r="P88" i="399"/>
  <c r="Q88" i="399" s="1"/>
  <c r="R88" i="399" s="1"/>
  <c r="H88" i="399" s="1"/>
  <c r="E90" i="399" l="1"/>
  <c r="K89" i="399"/>
  <c r="N89" i="399" s="1"/>
  <c r="O89" i="399" s="1"/>
  <c r="F90" i="399" l="1"/>
  <c r="I90" i="399"/>
  <c r="J90" i="399" s="1"/>
  <c r="D90" i="399"/>
  <c r="L89" i="399"/>
  <c r="M89" i="399"/>
  <c r="S89" i="399"/>
  <c r="P89" i="399"/>
  <c r="G90" i="399" l="1"/>
  <c r="Q89" i="399"/>
  <c r="R89" i="399" s="1"/>
  <c r="H89" i="399" s="1"/>
  <c r="K90" i="399" l="1"/>
  <c r="S90" i="399" s="1"/>
  <c r="E91" i="399"/>
  <c r="L90" i="399" l="1"/>
  <c r="M90" i="399"/>
  <c r="N90" i="399"/>
  <c r="O90" i="399" s="1"/>
  <c r="F91" i="399"/>
  <c r="I91" i="399"/>
  <c r="D91" i="399"/>
  <c r="P90" i="399" l="1"/>
  <c r="Q90" i="399" s="1"/>
  <c r="R90" i="399" s="1"/>
  <c r="H90" i="399" s="1"/>
  <c r="J91" i="399"/>
  <c r="G91" i="399"/>
  <c r="E92" i="399" l="1"/>
  <c r="K91" i="399"/>
  <c r="M91" i="399" s="1"/>
  <c r="F92" i="399" l="1"/>
  <c r="I92" i="399"/>
  <c r="D92" i="399"/>
  <c r="N91" i="399"/>
  <c r="O91" i="399" s="1"/>
  <c r="S91" i="399"/>
  <c r="L91" i="399"/>
  <c r="J92" i="399" l="1"/>
  <c r="G92" i="399"/>
  <c r="P91" i="399"/>
  <c r="Q91" i="399" s="1"/>
  <c r="R91" i="399" s="1"/>
  <c r="H91" i="399" s="1"/>
  <c r="E93" i="399" l="1"/>
  <c r="K92" i="399"/>
  <c r="F93" i="399" l="1"/>
  <c r="I93" i="399"/>
  <c r="D93" i="399"/>
  <c r="N92" i="399"/>
  <c r="O92" i="399" s="1"/>
  <c r="S92" i="399"/>
  <c r="M92" i="399"/>
  <c r="L92" i="399"/>
  <c r="J93" i="399" l="1"/>
  <c r="G93" i="399"/>
  <c r="P92" i="399"/>
  <c r="Q92" i="399" s="1"/>
  <c r="R92" i="399" s="1"/>
  <c r="H92" i="399" s="1"/>
  <c r="E94" i="399" l="1"/>
  <c r="K93" i="399"/>
  <c r="E3" i="433"/>
  <c r="F3" i="433"/>
  <c r="E5" i="433"/>
  <c r="F5" i="433"/>
  <c r="C5" i="433"/>
  <c r="F19" i="433"/>
  <c r="E19" i="433"/>
  <c r="C19" i="433"/>
  <c r="E37" i="433"/>
  <c r="F37" i="433"/>
  <c r="C37" i="433"/>
  <c r="C3" i="433"/>
  <c r="F17" i="433"/>
  <c r="E17" i="433"/>
  <c r="C17" i="433"/>
  <c r="E33" i="433"/>
  <c r="F33" i="433"/>
  <c r="C33" i="433"/>
  <c r="F12" i="433"/>
  <c r="E12" i="433"/>
  <c r="C12" i="433"/>
  <c r="E24" i="433"/>
  <c r="F24" i="433"/>
  <c r="C24" i="433"/>
  <c r="E30" i="433"/>
  <c r="F30" i="433"/>
  <c r="C30" i="433"/>
  <c r="F40" i="433"/>
  <c r="E40" i="433"/>
  <c r="C40" i="433"/>
  <c r="E42" i="433"/>
  <c r="F42" i="433"/>
  <c r="C42" i="433"/>
  <c r="E39" i="433"/>
  <c r="F39" i="433"/>
  <c r="C39" i="433"/>
  <c r="E25" i="433"/>
  <c r="F25" i="433"/>
  <c r="C25" i="433"/>
  <c r="E41" i="433"/>
  <c r="F41" i="433"/>
  <c r="C41" i="433"/>
  <c r="E26" i="433"/>
  <c r="F26" i="433"/>
  <c r="C26" i="433"/>
  <c r="E6" i="433"/>
  <c r="F6" i="433"/>
  <c r="C6" i="433"/>
  <c r="E16" i="433"/>
  <c r="F16" i="433"/>
  <c r="C16" i="433"/>
  <c r="E38" i="433"/>
  <c r="F38" i="433"/>
  <c r="C38" i="433"/>
  <c r="E11" i="433"/>
  <c r="F11" i="433"/>
  <c r="C11" i="433"/>
  <c r="F23" i="433"/>
  <c r="E23" i="433"/>
  <c r="C23" i="433"/>
  <c r="E13" i="433"/>
  <c r="F13" i="433"/>
  <c r="C13" i="433"/>
  <c r="F31" i="433"/>
  <c r="E31" i="433"/>
  <c r="C31" i="433"/>
  <c r="E4" i="433"/>
  <c r="F4" i="433"/>
  <c r="C4" i="433"/>
  <c r="E32" i="433"/>
  <c r="F32" i="433"/>
  <c r="C32" i="433"/>
  <c r="E10" i="433"/>
  <c r="F10" i="433"/>
  <c r="C10" i="433"/>
  <c r="F20" i="433"/>
  <c r="E20" i="433"/>
  <c r="C20" i="433"/>
  <c r="F36" i="433"/>
  <c r="E36" i="433"/>
  <c r="C36" i="433"/>
  <c r="E7" i="433"/>
  <c r="F7" i="433"/>
  <c r="C7" i="433"/>
  <c r="F15" i="433"/>
  <c r="E15" i="433"/>
  <c r="C15" i="433"/>
  <c r="E29" i="433"/>
  <c r="F29" i="433"/>
  <c r="C29" i="433"/>
  <c r="F9" i="433"/>
  <c r="E9" i="433"/>
  <c r="C9" i="433"/>
  <c r="F21" i="433"/>
  <c r="E21" i="433"/>
  <c r="C21" i="433"/>
  <c r="F27" i="433"/>
  <c r="E27" i="433"/>
  <c r="C27" i="433"/>
  <c r="E35" i="433"/>
  <c r="F35" i="433"/>
  <c r="C35" i="433"/>
  <c r="E18" i="433"/>
  <c r="F18" i="433"/>
  <c r="C18" i="433"/>
  <c r="E28" i="433"/>
  <c r="F28" i="433"/>
  <c r="C28" i="433"/>
  <c r="E8" i="433"/>
  <c r="F8" i="433"/>
  <c r="C8" i="433"/>
  <c r="E14" i="433"/>
  <c r="F14" i="433"/>
  <c r="C14" i="433"/>
  <c r="E22" i="433"/>
  <c r="F22" i="433"/>
  <c r="C22" i="433"/>
  <c r="E34" i="433"/>
  <c r="F34" i="433"/>
  <c r="C34" i="433"/>
  <c r="F94" i="399" l="1"/>
  <c r="I94" i="399"/>
  <c r="D94" i="399"/>
  <c r="S93" i="399"/>
  <c r="N93" i="399"/>
  <c r="O93" i="399" s="1"/>
  <c r="L93" i="399"/>
  <c r="M93" i="399"/>
  <c r="F43" i="433"/>
  <c r="E43" i="433"/>
  <c r="G94" i="399" l="1"/>
  <c r="J94" i="399"/>
  <c r="P93" i="399"/>
  <c r="Q93" i="399" s="1"/>
  <c r="R93" i="399" s="1"/>
  <c r="H93" i="399" s="1"/>
  <c r="K94" i="399" l="1"/>
  <c r="E95" i="399"/>
  <c r="N94" i="399" l="1"/>
  <c r="O94" i="399" s="1"/>
  <c r="S94" i="399"/>
  <c r="L94" i="399"/>
  <c r="M94" i="399"/>
  <c r="F95" i="399"/>
  <c r="I95" i="399"/>
  <c r="D95" i="399"/>
  <c r="J95" i="399" l="1"/>
  <c r="G95" i="399"/>
  <c r="P94" i="399"/>
  <c r="Q94" i="399" s="1"/>
  <c r="R94" i="399" s="1"/>
  <c r="H94" i="399" s="1"/>
  <c r="E96" i="399" l="1"/>
  <c r="K95" i="399"/>
  <c r="M95" i="399" s="1"/>
  <c r="I96" i="399" l="1"/>
  <c r="F96" i="399"/>
  <c r="D96" i="399"/>
  <c r="L95" i="399"/>
  <c r="S95" i="399"/>
  <c r="N95" i="399"/>
  <c r="O95" i="399" s="1"/>
  <c r="J96" i="399" l="1"/>
  <c r="P95" i="399"/>
  <c r="Q95" i="399" s="1"/>
  <c r="R95" i="399" s="1"/>
  <c r="H95" i="399" s="1"/>
  <c r="G96" i="399"/>
  <c r="E97" i="399" l="1"/>
  <c r="K96" i="399"/>
  <c r="N96" i="399" s="1"/>
  <c r="O96" i="399" s="1"/>
  <c r="F97" i="399" l="1"/>
  <c r="I97" i="399"/>
  <c r="J97" i="399" s="1"/>
  <c r="D97" i="399"/>
  <c r="S96" i="399"/>
  <c r="P96" i="399"/>
  <c r="M96" i="399"/>
  <c r="L96" i="399"/>
  <c r="G97" i="399" l="1"/>
  <c r="Q96" i="399"/>
  <c r="R96" i="399" s="1"/>
  <c r="H96" i="399" s="1"/>
  <c r="E98" i="399" l="1"/>
  <c r="D98" i="399" s="1"/>
  <c r="K97" i="399"/>
  <c r="M97" i="399" s="1"/>
  <c r="F98" i="399" l="1"/>
  <c r="I98" i="399"/>
  <c r="L97" i="399"/>
  <c r="S97" i="399"/>
  <c r="N97" i="399"/>
  <c r="O97" i="399" s="1"/>
  <c r="G98" i="399" l="1"/>
  <c r="J98" i="399"/>
  <c r="P97" i="399"/>
  <c r="Q97" i="399" s="1"/>
  <c r="R97" i="399" s="1"/>
  <c r="H97" i="399" s="1"/>
  <c r="K98" i="399" l="1"/>
  <c r="L98" i="399" s="1"/>
  <c r="E99" i="399"/>
  <c r="F99" i="399" l="1"/>
  <c r="S98" i="399"/>
  <c r="M98" i="399"/>
  <c r="N98" i="399"/>
  <c r="O98" i="399" s="1"/>
  <c r="D99" i="399"/>
  <c r="I99" i="399"/>
  <c r="P98" i="399" l="1"/>
  <c r="Q98" i="399" s="1"/>
  <c r="R98" i="399" s="1"/>
  <c r="H98" i="399" s="1"/>
  <c r="J99" i="399"/>
  <c r="G99" i="399"/>
  <c r="E100" i="399" l="1"/>
  <c r="K99" i="399"/>
  <c r="M99" i="399" s="1"/>
  <c r="F100" i="399" l="1"/>
  <c r="D100" i="399"/>
  <c r="I100" i="399"/>
  <c r="N99" i="399"/>
  <c r="O99" i="399" s="1"/>
  <c r="L99" i="399"/>
  <c r="S99" i="399"/>
  <c r="J100" i="399" l="1"/>
  <c r="G100" i="399"/>
  <c r="E101" i="399" s="1"/>
  <c r="P99" i="399"/>
  <c r="Q99" i="399" s="1"/>
  <c r="R99" i="399" s="1"/>
  <c r="H99" i="399" s="1"/>
  <c r="K100" i="399" l="1"/>
  <c r="N100" i="399" s="1"/>
  <c r="O100" i="399" s="1"/>
  <c r="F101" i="399"/>
  <c r="D101" i="399"/>
  <c r="I101" i="399"/>
  <c r="M100" i="399" l="1"/>
  <c r="L100" i="399"/>
  <c r="G101" i="399" s="1"/>
  <c r="S100" i="399"/>
  <c r="J101" i="399"/>
  <c r="P100" i="399"/>
  <c r="K101" i="399" l="1"/>
  <c r="N101" i="399" s="1"/>
  <c r="O101" i="399" s="1"/>
  <c r="Q100" i="399"/>
  <c r="R100" i="399" s="1"/>
  <c r="H100" i="399" s="1"/>
  <c r="E102" i="399"/>
  <c r="F102" i="399" s="1"/>
  <c r="L101" i="399" l="1"/>
  <c r="M101" i="399"/>
  <c r="S101" i="399"/>
  <c r="I102" i="399"/>
  <c r="J102" i="399" s="1"/>
  <c r="D102" i="399"/>
  <c r="P101" i="399"/>
  <c r="G102" i="399" l="1"/>
  <c r="E103" i="399" s="1"/>
  <c r="D103" i="399" s="1"/>
  <c r="Q101" i="399"/>
  <c r="R101" i="399" s="1"/>
  <c r="H101" i="399" s="1"/>
  <c r="F103" i="399" l="1"/>
  <c r="I103" i="399"/>
  <c r="K102" i="399"/>
  <c r="N102" i="399" s="1"/>
  <c r="O102" i="399" s="1"/>
  <c r="J103" i="399" l="1"/>
  <c r="P102" i="399"/>
  <c r="S102" i="399"/>
  <c r="L102" i="399"/>
  <c r="G103" i="399" s="1"/>
  <c r="E104" i="399" s="1"/>
  <c r="D104" i="399" s="1"/>
  <c r="M102" i="399"/>
  <c r="W12" i="399" l="1"/>
  <c r="F104" i="399"/>
  <c r="I104" i="399"/>
  <c r="K103" i="399"/>
  <c r="M103" i="399" s="1"/>
  <c r="Q102" i="399"/>
  <c r="R102" i="399" s="1"/>
  <c r="H102" i="399" s="1"/>
  <c r="N103" i="399" l="1"/>
  <c r="O103" i="399" s="1"/>
  <c r="J104" i="399" s="1"/>
  <c r="S103" i="399"/>
  <c r="L103" i="399"/>
  <c r="G104" i="399" l="1"/>
  <c r="K104" i="399" s="1"/>
  <c r="L104" i="399" s="1"/>
  <c r="P103" i="399"/>
  <c r="Q103" i="399" s="1"/>
  <c r="R103" i="399" s="1"/>
  <c r="H103" i="399" s="1"/>
  <c r="N104" i="399" l="1"/>
  <c r="O104" i="399" s="1"/>
  <c r="P104" i="399" s="1"/>
  <c r="S104" i="399" s="1"/>
  <c r="W9" i="399" s="1"/>
  <c r="W11" i="399"/>
  <c r="M104" i="399"/>
  <c r="W10" i="399" s="1"/>
  <c r="Q104" i="399" l="1"/>
  <c r="R104" i="399" s="1"/>
  <c r="H104" i="399" s="1"/>
  <c r="W14" i="399" l="1"/>
  <c r="W15" i="399" s="1"/>
</calcChain>
</file>

<file path=xl/sharedStrings.xml><?xml version="1.0" encoding="utf-8"?>
<sst xmlns="http://schemas.openxmlformats.org/spreadsheetml/2006/main" count="9349" uniqueCount="5893">
  <si>
    <t>代码</t>
  </si>
  <si>
    <t>名称</t>
  </si>
  <si>
    <t>当前价</t>
  </si>
  <si>
    <t>涨跌幅</t>
  </si>
  <si>
    <t>振幅</t>
  </si>
  <si>
    <t>最高价</t>
  </si>
  <si>
    <t>最低价</t>
  </si>
  <si>
    <t>成交金额</t>
  </si>
  <si>
    <t>更新时间</t>
  </si>
  <si>
    <t>累计净值</t>
  </si>
  <si>
    <t>上日净值</t>
  </si>
  <si>
    <t>净值日期</t>
  </si>
  <si>
    <t>净值</t>
    <phoneticPr fontId="420" type="noConversion"/>
  </si>
  <si>
    <t>sh000016</t>
  </si>
  <si>
    <t>sh000300</t>
  </si>
  <si>
    <t>代码</t>
    <phoneticPr fontId="420" type="noConversion"/>
  </si>
  <si>
    <t>代码</t>
    <phoneticPr fontId="420" type="noConversion"/>
  </si>
  <si>
    <t>净值</t>
    <phoneticPr fontId="420" type="noConversion"/>
  </si>
  <si>
    <t>涨幅</t>
    <phoneticPr fontId="420" type="noConversion"/>
  </si>
  <si>
    <t>日期</t>
    <phoneticPr fontId="420" type="noConversion"/>
  </si>
  <si>
    <t>价格</t>
    <phoneticPr fontId="420" type="noConversion"/>
  </si>
  <si>
    <t>成交金额</t>
    <phoneticPr fontId="420" type="noConversion"/>
  </si>
  <si>
    <t>买一</t>
    <phoneticPr fontId="420" type="noConversion"/>
  </si>
  <si>
    <t>卖一</t>
    <phoneticPr fontId="420" type="noConversion"/>
  </si>
  <si>
    <t>开盘</t>
    <phoneticPr fontId="420" type="noConversion"/>
  </si>
  <si>
    <t>sz000651</t>
  </si>
  <si>
    <t>sz000963</t>
  </si>
  <si>
    <t>sz002271</t>
  </si>
  <si>
    <t>sz002415</t>
  </si>
  <si>
    <t>sz002450</t>
  </si>
  <si>
    <t>sz002508</t>
  </si>
  <si>
    <t>sz002562</t>
  </si>
  <si>
    <t>sz002601</t>
  </si>
  <si>
    <t>sz300115</t>
  </si>
  <si>
    <t>sh600340</t>
  </si>
  <si>
    <t>sh600816</t>
  </si>
  <si>
    <t>sh601166</t>
  </si>
  <si>
    <t>sh600741</t>
  </si>
  <si>
    <t>sh600028</t>
  </si>
  <si>
    <t>sh601328</t>
  </si>
  <si>
    <t>sh600104</t>
  </si>
  <si>
    <t>日期</t>
    <phoneticPr fontId="420" type="noConversion"/>
  </si>
  <si>
    <t>项目</t>
    <phoneticPr fontId="420" type="noConversion"/>
  </si>
  <si>
    <t>日期</t>
    <phoneticPr fontId="420" type="noConversion"/>
  </si>
  <si>
    <t>每天涨幅</t>
    <phoneticPr fontId="420" type="noConversion"/>
  </si>
  <si>
    <t>年度</t>
    <phoneticPr fontId="420" type="noConversion"/>
  </si>
  <si>
    <t>今天</t>
    <phoneticPr fontId="420" type="noConversion"/>
  </si>
  <si>
    <t>上周末</t>
    <phoneticPr fontId="420" type="noConversion"/>
  </si>
  <si>
    <t>周</t>
    <phoneticPr fontId="420" type="noConversion"/>
  </si>
  <si>
    <t>上月末</t>
    <phoneticPr fontId="420" type="noConversion"/>
  </si>
  <si>
    <t>日</t>
    <phoneticPr fontId="420" type="noConversion"/>
  </si>
  <si>
    <t>实际累计投入金额</t>
    <phoneticPr fontId="469" type="noConversion"/>
  </si>
  <si>
    <t>累计价值</t>
    <phoneticPr fontId="469" type="noConversion"/>
  </si>
  <si>
    <t>项目</t>
    <phoneticPr fontId="469" type="noConversion"/>
  </si>
  <si>
    <t>sh000001</t>
    <phoneticPr fontId="420" type="noConversion"/>
  </si>
  <si>
    <t>sh600566</t>
  </si>
  <si>
    <t>sh603868</t>
  </si>
  <si>
    <t>sh603228</t>
  </si>
  <si>
    <t>sh000905</t>
    <phoneticPr fontId="420" type="noConversion"/>
  </si>
  <si>
    <t>上年末</t>
    <phoneticPr fontId="420" type="noConversion"/>
  </si>
  <si>
    <t>sz002027</t>
  </si>
  <si>
    <t>sz002032</t>
  </si>
  <si>
    <t>sz002078</t>
  </si>
  <si>
    <t>sh600660</t>
  </si>
  <si>
    <t>sh601988</t>
    <phoneticPr fontId="420" type="noConversion"/>
  </si>
  <si>
    <t>sh600016</t>
    <phoneticPr fontId="420" type="noConversion"/>
  </si>
  <si>
    <t>sz000036</t>
  </si>
  <si>
    <t>sz000055</t>
  </si>
  <si>
    <t>sz000528</t>
  </si>
  <si>
    <t>sz000937</t>
  </si>
  <si>
    <t>sz000959</t>
  </si>
  <si>
    <t>sh600309</t>
  </si>
  <si>
    <t>sh600325</t>
  </si>
  <si>
    <t>sh600801</t>
  </si>
  <si>
    <t>sz002092</t>
    <phoneticPr fontId="420" type="noConversion"/>
  </si>
  <si>
    <t>sh601857</t>
    <phoneticPr fontId="420" type="noConversion"/>
  </si>
  <si>
    <t>sz000488</t>
    <phoneticPr fontId="420" type="noConversion"/>
  </si>
  <si>
    <t>sh600966</t>
    <phoneticPr fontId="420" type="noConversion"/>
  </si>
  <si>
    <t>sh600641</t>
    <phoneticPr fontId="420" type="noConversion"/>
  </si>
  <si>
    <t>sh601225</t>
  </si>
  <si>
    <t>sh601009</t>
  </si>
  <si>
    <t>sh600048</t>
  </si>
  <si>
    <t>sz000877</t>
  </si>
  <si>
    <t>sz000960</t>
  </si>
  <si>
    <t>sz002068</t>
    <phoneticPr fontId="420" type="noConversion"/>
  </si>
  <si>
    <t>月数</t>
    <phoneticPr fontId="469" type="noConversion"/>
  </si>
  <si>
    <t>月实际投入金额</t>
    <phoneticPr fontId="469" type="noConversion"/>
  </si>
  <si>
    <t>月份</t>
    <phoneticPr fontId="469" type="noConversion"/>
  </si>
  <si>
    <t>收盘</t>
    <phoneticPr fontId="469" type="noConversion"/>
  </si>
  <si>
    <t>分红</t>
    <phoneticPr fontId="469" type="noConversion"/>
  </si>
  <si>
    <t>期数</t>
    <phoneticPr fontId="469" type="noConversion"/>
  </si>
  <si>
    <t>当月应投入金额</t>
    <phoneticPr fontId="469" type="noConversion"/>
  </si>
  <si>
    <t>累计份额</t>
    <phoneticPr fontId="469" type="noConversion"/>
  </si>
  <si>
    <t>每期累计盈利</t>
    <phoneticPr fontId="469" type="noConversion"/>
  </si>
  <si>
    <t>总累计盈利</t>
    <phoneticPr fontId="469" type="noConversion"/>
  </si>
  <si>
    <t>数据</t>
    <phoneticPr fontId="469" type="noConversion"/>
  </si>
  <si>
    <t>总收益率</t>
    <phoneticPr fontId="469" type="noConversion"/>
  </si>
  <si>
    <t>sh601006</t>
    <phoneticPr fontId="420" type="noConversion"/>
  </si>
  <si>
    <t>sz000011</t>
    <phoneticPr fontId="420" type="noConversion"/>
  </si>
  <si>
    <t>sz000002</t>
  </si>
  <si>
    <t>sz000333</t>
  </si>
  <si>
    <t>sz002304</t>
  </si>
  <si>
    <t>sh600019</t>
  </si>
  <si>
    <t>sh600519</t>
  </si>
  <si>
    <t>sh600887</t>
  </si>
  <si>
    <t>sh600900</t>
  </si>
  <si>
    <t>sz002268</t>
  </si>
  <si>
    <t>sz002281</t>
  </si>
  <si>
    <t>sz002463</t>
  </si>
  <si>
    <t>sh600690</t>
  </si>
  <si>
    <t>sh600867</t>
  </si>
  <si>
    <t>sh603568</t>
  </si>
  <si>
    <t>sh603939</t>
  </si>
  <si>
    <t>sh204001</t>
    <phoneticPr fontId="420" type="noConversion"/>
  </si>
  <si>
    <t>sh600298</t>
    <phoneticPr fontId="420" type="noConversion"/>
  </si>
  <si>
    <t>sh600993</t>
    <phoneticPr fontId="420" type="noConversion"/>
  </si>
  <si>
    <t>sh600004</t>
    <phoneticPr fontId="420" type="noConversion"/>
  </si>
  <si>
    <t>sh603338</t>
    <phoneticPr fontId="420" type="noConversion"/>
  </si>
  <si>
    <t>sh603515</t>
    <phoneticPr fontId="420" type="noConversion"/>
  </si>
  <si>
    <t>sh601888</t>
    <phoneticPr fontId="420" type="noConversion"/>
  </si>
  <si>
    <t>sz000001</t>
    <phoneticPr fontId="420" type="noConversion"/>
  </si>
  <si>
    <t>sz000423</t>
    <phoneticPr fontId="420" type="noConversion"/>
  </si>
  <si>
    <t>sh600406</t>
    <phoneticPr fontId="420" type="noConversion"/>
  </si>
  <si>
    <t>sh600885</t>
    <phoneticPr fontId="420" type="noConversion"/>
  </si>
  <si>
    <t>sz000895</t>
    <phoneticPr fontId="420" type="noConversion"/>
  </si>
  <si>
    <t>sz000538</t>
    <phoneticPr fontId="420" type="noConversion"/>
  </si>
  <si>
    <t>sh600036</t>
    <phoneticPr fontId="420" type="noConversion"/>
  </si>
  <si>
    <t>sh600015</t>
    <phoneticPr fontId="420" type="noConversion"/>
  </si>
  <si>
    <t>sz000513</t>
  </si>
  <si>
    <t>sz002597</t>
  </si>
  <si>
    <t>sh600383</t>
  </si>
  <si>
    <t>sz002142</t>
  </si>
  <si>
    <t>sz002008</t>
  </si>
  <si>
    <t>sz002019</t>
  </si>
  <si>
    <t>sz002050</t>
  </si>
  <si>
    <t>sz002236</t>
  </si>
  <si>
    <t>sz002372</t>
  </si>
  <si>
    <t>sz300144</t>
  </si>
  <si>
    <t>sz300203</t>
  </si>
  <si>
    <t>sz300296</t>
  </si>
  <si>
    <t>sh600009</t>
  </si>
  <si>
    <t>sh600176</t>
  </si>
  <si>
    <t>sh600276</t>
  </si>
  <si>
    <t>sh600487</t>
  </si>
  <si>
    <t>sh600507</t>
  </si>
  <si>
    <t>sh601012</t>
  </si>
  <si>
    <t>sh601678</t>
  </si>
  <si>
    <t>月度</t>
    <phoneticPr fontId="420" type="noConversion"/>
  </si>
  <si>
    <t>平均</t>
    <phoneticPr fontId="420" type="noConversion"/>
  </si>
  <si>
    <t>sz002294</t>
  </si>
  <si>
    <t>sh600398</t>
  </si>
  <si>
    <t>sh603288</t>
  </si>
  <si>
    <t>每天涨幅</t>
    <phoneticPr fontId="420" type="noConversion"/>
  </si>
  <si>
    <t>sh161725</t>
  </si>
  <si>
    <t>每期累计分红金额</t>
    <phoneticPr fontId="469" type="noConversion"/>
  </si>
  <si>
    <t>每期累计收益率</t>
    <phoneticPr fontId="469" type="noConversion"/>
  </si>
  <si>
    <t>应到累计价值</t>
    <phoneticPr fontId="469" type="noConversion"/>
  </si>
  <si>
    <t>实际每期累计投入金额</t>
    <phoneticPr fontId="469" type="noConversion"/>
  </si>
  <si>
    <t>定投份额</t>
    <phoneticPr fontId="469" type="noConversion"/>
  </si>
  <si>
    <t>现金流</t>
    <phoneticPr fontId="469" type="noConversion"/>
  </si>
  <si>
    <t>定投金额</t>
    <phoneticPr fontId="469" type="noConversion"/>
  </si>
  <si>
    <t>年通胀率</t>
    <phoneticPr fontId="469" type="noConversion"/>
  </si>
  <si>
    <t>定投上限</t>
    <phoneticPr fontId="469" type="noConversion"/>
  </si>
  <si>
    <t>定投下限</t>
    <phoneticPr fontId="469" type="noConversion"/>
  </si>
  <si>
    <t>清仓阈值</t>
    <phoneticPr fontId="469" type="noConversion"/>
  </si>
  <si>
    <t>年化收益率</t>
    <phoneticPr fontId="469" type="noConversion"/>
  </si>
  <si>
    <t>累计最大投入</t>
    <phoneticPr fontId="469" type="noConversion"/>
  </si>
  <si>
    <t>月最大投入</t>
    <phoneticPr fontId="469" type="noConversion"/>
  </si>
  <si>
    <t>累计期数</t>
    <phoneticPr fontId="469" type="noConversion"/>
  </si>
  <si>
    <t>累计次数</t>
    <phoneticPr fontId="469" type="noConversion"/>
  </si>
  <si>
    <t>累计盈利</t>
    <phoneticPr fontId="469" type="noConversion"/>
  </si>
  <si>
    <t>总收益率</t>
    <phoneticPr fontId="469" type="noConversion"/>
  </si>
  <si>
    <t>sh601318</t>
    <phoneticPr fontId="420" type="noConversion"/>
  </si>
  <si>
    <t>13渤租债</t>
    <phoneticPr fontId="420" type="noConversion"/>
  </si>
  <si>
    <t>沪深300</t>
    <phoneticPr fontId="420" type="noConversion"/>
  </si>
  <si>
    <t>sh110058</t>
  </si>
  <si>
    <t>sh113016</t>
  </si>
  <si>
    <t>sh113527</t>
  </si>
  <si>
    <t>sz128013</t>
  </si>
  <si>
    <t>sz128015</t>
  </si>
  <si>
    <t>sz128032</t>
  </si>
  <si>
    <t>sz128062</t>
  </si>
  <si>
    <t>sh600585</t>
    <phoneticPr fontId="420" type="noConversion"/>
  </si>
  <si>
    <t>sh122071</t>
    <phoneticPr fontId="420" type="noConversion"/>
  </si>
  <si>
    <t>15渤租01</t>
    <phoneticPr fontId="420" type="noConversion"/>
  </si>
  <si>
    <t>名称</t>
    <phoneticPr fontId="420" type="noConversion"/>
  </si>
  <si>
    <t>序号</t>
    <phoneticPr fontId="420" type="noConversion"/>
  </si>
  <si>
    <t>说明</t>
    <phoneticPr fontId="420" type="noConversion"/>
  </si>
  <si>
    <t>选择比努力更重要，守拙比取巧更重要，适合自己的就是最好的。</t>
    <phoneticPr fontId="420" type="noConversion"/>
  </si>
  <si>
    <t>日期</t>
    <phoneticPr fontId="469" type="noConversion"/>
  </si>
  <si>
    <t>今天有汽模转2可以顶格申购</t>
    <phoneticPr fontId="420" type="noConversion"/>
  </si>
  <si>
    <t>今天有开润转债、麦米转债可以顶格申购</t>
    <phoneticPr fontId="420" type="noConversion"/>
  </si>
  <si>
    <t>927准时到账，出来的资金大概率的去抢071.今天还有一个联得转债可以顶格申购。</t>
    <phoneticPr fontId="420" type="noConversion"/>
  </si>
  <si>
    <t>昨天927未到账，今天也来不及了，071估计今天大跌。不过还是坚信927只不过晚几天。</t>
    <phoneticPr fontId="420" type="noConversion"/>
  </si>
  <si>
    <t>今天可以申购日月转债、淮矿转债、永创转债。上周四申购的3只可转债，8个账号总共才中了1签，中签率之低可想而知。</t>
    <phoneticPr fontId="420" type="noConversion"/>
  </si>
  <si>
    <t>美股道指、纳指、标普三大指数继续创历史新高，今天有建工、至纯等两只可转债可以申购。</t>
    <phoneticPr fontId="420" type="noConversion"/>
  </si>
  <si>
    <t>今天有新莱转债、振德转债、森特转债三个转债申购，建议顶格申购，另外今天有个克来转债上市可以吃肉。</t>
    <phoneticPr fontId="420" type="noConversion"/>
  </si>
  <si>
    <t>大盘刚站上3000点，大校就要永远再见了，雪球上《上班真的很耽误赚钱》这样的帖子也冒出来来。</t>
    <phoneticPr fontId="420" type="noConversion"/>
  </si>
  <si>
    <t>今天可以申购国轩转债和孚日转债。另外今天开始回售15康美债（122354），具体操作为：卖出100935</t>
    <phoneticPr fontId="420" type="noConversion"/>
  </si>
  <si>
    <t>今天由四只可转债可以申购：明阳转债、木森转债、仙鹤转债、鸿达转债，全力申购。另外今天还有一个海亮转债上市可以吃肉。</t>
    <phoneticPr fontId="420" type="noConversion"/>
  </si>
  <si>
    <t>受利好影响美国三大指数齐创新高，A50拉起，A股高开无疑，关注高走还是低走。今天还可以申购两个可转债：鹰19转债和金牌转债</t>
    <phoneticPr fontId="420" type="noConversion"/>
  </si>
  <si>
    <t>今天有个新北转债可以申购，还有一个常汽转债上市。周五有鹰19转债、金牌转债可以申购，下周一一下子有仙鹤转债、木森转债、明阳转债、鸿达转债四个转债。一大波转债正在路上。</t>
    <phoneticPr fontId="420" type="noConversion"/>
  </si>
  <si>
    <t>今天有一只先导转债可以申购，另外白电转债、福特转债上市可以吃肉，特别是福特转债，会有意外惊喜。</t>
    <phoneticPr fontId="420" type="noConversion"/>
  </si>
  <si>
    <t>关注今天邮储银行上市。</t>
    <phoneticPr fontId="420" type="noConversion"/>
  </si>
  <si>
    <t>今天又有两只可转债上市，赚个小钱是没问题的</t>
    <phoneticPr fontId="420" type="noConversion"/>
  </si>
  <si>
    <t>122927突然停牌，估计个人账户兑付应该没问题，今天071很有可能大跌。</t>
    <phoneticPr fontId="420" type="noConversion"/>
  </si>
  <si>
    <t>北上资金源源不断流入，特别是格力，这几天连续不断的大资金流入</t>
    <phoneticPr fontId="420" type="noConversion"/>
  </si>
  <si>
    <t>今天可以申购一个华峰转债，A+等级，溢价1.93%</t>
    <phoneticPr fontId="420" type="noConversion"/>
  </si>
  <si>
    <t>昨天大盘总算企稳，但美股又下跌了。</t>
    <phoneticPr fontId="420" type="noConversion"/>
  </si>
  <si>
    <t>今天申购克来转债，A+等级，虽然不高，但折价了4.49%。还有一个烽火转债，AAA最高等级，虽然溢价了4.46%，但高等级天然溢价。今天上市的川投转债是一只AAA等级的债券，也看好正股的稳定性，不想卖出了。</t>
    <phoneticPr fontId="420" type="noConversion"/>
  </si>
  <si>
    <t>今天是本月最后一个交易日了</t>
    <phoneticPr fontId="420" type="noConversion"/>
  </si>
  <si>
    <t>建议放弃邮储银行申购</t>
    <phoneticPr fontId="420" type="noConversion"/>
  </si>
  <si>
    <t>昨天MSCI巨资如期涌入，部分股票尾盘因为套利产生踩踏，美股三大指标再创历史新高。</t>
    <phoneticPr fontId="420" type="noConversion"/>
  </si>
  <si>
    <t>今天有三件事情要发生：浙商银行在A股上市，阿里巴巴在港股上市，MSCI加仓</t>
    <phoneticPr fontId="420" type="noConversion"/>
  </si>
  <si>
    <t>今天上市的金力转债折价5.81%，AA-评级，最低价格估计在107元以上。</t>
    <phoneticPr fontId="420" type="noConversion"/>
  </si>
  <si>
    <t>今天有两个可转债上市交易，石英转债，AA-，目前折价率3.11%，估计最低在107元左右；索发转债，AA，目前溢价率5.12%，估计最低在103元左右。</t>
    <phoneticPr fontId="420" type="noConversion"/>
  </si>
  <si>
    <t>今天可以申购的海亮转债，AA等级，折价3.63%，如果正股价不变上市起码在115左右，顶格申购。今天上市的北方转债，AA+，溢价11.19%，最低价估计在105元；迪贝转债，A+，溢价14.74%，最低价估计在103元左右；英联转债，A+，折价1.10%，最低价估计在108元左右。</t>
    <phoneticPr fontId="420" type="noConversion"/>
  </si>
  <si>
    <t>反弹如期而至，估计调整告一段落。</t>
    <phoneticPr fontId="420" type="noConversion"/>
  </si>
  <si>
    <t>昨天大盘再次站上2900</t>
    <phoneticPr fontId="420" type="noConversion"/>
  </si>
  <si>
    <t>今天有三只可转债可以打新，建议顶格申购</t>
    <phoneticPr fontId="420" type="noConversion"/>
  </si>
  <si>
    <t>今天白电转债申购，类似的AA等级可转债至少在110元左右，全力申购，今天浦发转债上市，最低不会低于103.</t>
    <phoneticPr fontId="420" type="noConversion"/>
  </si>
  <si>
    <t>2900失而复得，今天全力申购浙商银行、利德转债</t>
    <phoneticPr fontId="420" type="noConversion"/>
  </si>
  <si>
    <t>家电版块继续领跌，有望在这两天企稳</t>
    <phoneticPr fontId="420" type="noConversion"/>
  </si>
  <si>
    <t>上证指数跌破60天均线，双十一果然打折优惠</t>
    <phoneticPr fontId="420" type="noConversion"/>
  </si>
  <si>
    <t>股票期权大扩容，进一步去散户化</t>
    <phoneticPr fontId="420" type="noConversion"/>
  </si>
  <si>
    <t>网传中美贸易战利好，今天高开无疑。</t>
    <phoneticPr fontId="420" type="noConversion"/>
  </si>
  <si>
    <t>昨天大盘调整属于正常，但即使这样北上资金依然流入了18.66亿</t>
    <phoneticPr fontId="420" type="noConversion"/>
  </si>
  <si>
    <t>北上资金还是源源不断的流入</t>
    <phoneticPr fontId="420" type="noConversion"/>
  </si>
  <si>
    <t>美股A股齐涨</t>
    <phoneticPr fontId="420" type="noConversion"/>
  </si>
  <si>
    <t>格力带领家电版块大涨，高看一线。通光转债申购</t>
    <phoneticPr fontId="420" type="noConversion"/>
  </si>
  <si>
    <t>大盘继续调整，格力出人意外的翻红，外资源源不断的买入。</t>
    <phoneticPr fontId="420" type="noConversion"/>
  </si>
  <si>
    <t>大盘再次调整，格力3季度业绩不及预期</t>
    <phoneticPr fontId="420" type="noConversion"/>
  </si>
  <si>
    <t>尾盘区块链概念股大跌，概念炒作行情越来越时间段</t>
    <phoneticPr fontId="420" type="noConversion"/>
  </si>
  <si>
    <t>标普500、纳指100、苹果、微软都创历史新高</t>
    <phoneticPr fontId="420" type="noConversion"/>
  </si>
  <si>
    <t>大领导引爆区块链概念，勿追高。今天有3个可转债打新</t>
    <phoneticPr fontId="420" type="noConversion"/>
  </si>
  <si>
    <t>墨迹行情</t>
    <phoneticPr fontId="420" type="noConversion"/>
  </si>
  <si>
    <t>市场普跌，但跌幅不会深。今天申购索发转债、北方转债</t>
    <phoneticPr fontId="420" type="noConversion"/>
  </si>
  <si>
    <t>大盘勉强翻红，科创板再创新低</t>
    <phoneticPr fontId="420" type="noConversion"/>
  </si>
  <si>
    <t>今天有两个新可转债申购：太极转债、英联转债，顶格申购。今天还有两个科创板可以申购：昊海生物、致远互联。今天还有游族转债、交建股份上市。本周17个新股打新，对投资者免不了有心理影响。</t>
    <phoneticPr fontId="420" type="noConversion"/>
  </si>
  <si>
    <t>英国与欧洲达成脱欧协议，外围利好</t>
    <phoneticPr fontId="420" type="noConversion"/>
  </si>
  <si>
    <t>3000点得而复失，估计最近一段时间还是盘整</t>
    <phoneticPr fontId="420" type="noConversion"/>
  </si>
  <si>
    <t>市场再现科技消费跷跷板，今天可以申购华夏转债</t>
    <phoneticPr fontId="420" type="noConversion"/>
  </si>
  <si>
    <t>外围平稳</t>
    <phoneticPr fontId="420" type="noConversion"/>
  </si>
  <si>
    <t>受利好影响今天高开无疑。另外今天有两个新的可转债打新。</t>
    <phoneticPr fontId="420" type="noConversion"/>
  </si>
  <si>
    <t>A股红三兵后再遇利好</t>
    <phoneticPr fontId="420" type="noConversion"/>
  </si>
  <si>
    <t>美股大涨，税收政策再出利好。</t>
    <phoneticPr fontId="420" type="noConversion"/>
  </si>
  <si>
    <t>昨晚美股又大跌，估计A股又要低开了。</t>
    <phoneticPr fontId="420" type="noConversion"/>
  </si>
  <si>
    <t>长假期间外盘微跌，估计对A股影响有限</t>
    <phoneticPr fontId="420" type="noConversion"/>
  </si>
  <si>
    <t>大盘再次走低，只有银行一枝独秀。</t>
    <phoneticPr fontId="420" type="noConversion"/>
  </si>
  <si>
    <t>补上缺口，美股又走高</t>
    <phoneticPr fontId="420" type="noConversion"/>
  </si>
  <si>
    <t>虽然反弹没站上3000点，但不会有很大调整</t>
    <phoneticPr fontId="420" type="noConversion"/>
  </si>
  <si>
    <t>调整如期而来，趋势没有破坏</t>
    <phoneticPr fontId="420" type="noConversion"/>
  </si>
  <si>
    <t>今天可以申购远东转债（申购代码072406）、游族转债（申购代码072174），目前都有不同程度的折价，全仓申购</t>
    <phoneticPr fontId="420" type="noConversion"/>
  </si>
  <si>
    <t>今天可申购桃李转债</t>
    <phoneticPr fontId="420" type="noConversion"/>
  </si>
  <si>
    <t>美联储如期降息，美股走出V字</t>
    <phoneticPr fontId="420" type="noConversion"/>
  </si>
  <si>
    <t>昨天大跌，有人觉得是降息预期落空，我觉得更多的是涨多了的正常调整</t>
    <phoneticPr fontId="420" type="noConversion"/>
  </si>
  <si>
    <t>沙特油田被袭，石油大涨。</t>
    <phoneticPr fontId="420" type="noConversion"/>
  </si>
  <si>
    <t>中秋期间消息面平稳，继续看涨</t>
    <phoneticPr fontId="420" type="noConversion"/>
  </si>
  <si>
    <t>以茅台为首的白酒大跌，应该是涨多了后的正常调整</t>
    <phoneticPr fontId="420" type="noConversion"/>
  </si>
  <si>
    <t>取消QFII和RQFII额度限制，利好不断</t>
    <phoneticPr fontId="420" type="noConversion"/>
  </si>
  <si>
    <t>科技股强势，小票强势，趋势变化</t>
    <phoneticPr fontId="420" type="noConversion"/>
  </si>
  <si>
    <t>降准、外资加仓等一系列利好，大盘继续上攻</t>
    <phoneticPr fontId="420" type="noConversion"/>
  </si>
  <si>
    <t>大盘放量上攻，可惜3000点得而复失。</t>
    <phoneticPr fontId="420" type="noConversion"/>
  </si>
  <si>
    <t>继续看好后市</t>
    <phoneticPr fontId="420" type="noConversion"/>
  </si>
  <si>
    <t>外围下跌，免不了低开。</t>
    <phoneticPr fontId="420" type="noConversion"/>
  </si>
  <si>
    <t>根据最新中报更新了A股白马股</t>
    <phoneticPr fontId="420" type="noConversion"/>
  </si>
  <si>
    <t>中报公布完毕，整体情况还不错</t>
    <phoneticPr fontId="420" type="noConversion"/>
  </si>
  <si>
    <t>外围走好，今天有望企稳</t>
    <phoneticPr fontId="420" type="noConversion"/>
  </si>
  <si>
    <t>今天可以申购的晶瑞转债，评级只有A+，而且还溢价了，虽然亏损的可能性不大，但也味同鸡肋，放弃。</t>
    <phoneticPr fontId="420" type="noConversion"/>
  </si>
  <si>
    <t>昨天尾盘MSCI配置A股,不少资金做了对手盘，今天免不了调整</t>
    <phoneticPr fontId="420" type="noConversion"/>
  </si>
  <si>
    <t>昨天虽然还是下跌了，但低开高走，下跌幅度不大，显示了A股承压能力。</t>
    <phoneticPr fontId="420" type="noConversion"/>
  </si>
  <si>
    <t>贸易战升级，低开无疑，但外资加仓不断，低开高走的概率不小</t>
  </si>
  <si>
    <t>大盘调整不多</t>
    <phoneticPr fontId="420" type="noConversion"/>
  </si>
  <si>
    <t>大盘放量大涨，继续看好后市</t>
    <phoneticPr fontId="420" type="noConversion"/>
  </si>
  <si>
    <t>利好袭来，看好后市</t>
    <phoneticPr fontId="420" type="noConversion"/>
  </si>
  <si>
    <t>昨天低开高走最后收红，说明了股市真的是一个发生故事的地方</t>
    <phoneticPr fontId="420" type="noConversion"/>
  </si>
  <si>
    <t>昨天高开低走，外围大跌，今天堪忧</t>
    <phoneticPr fontId="420" type="noConversion"/>
  </si>
  <si>
    <t>外围大涨，A50也大涨，就怕高开低走</t>
    <phoneticPr fontId="420" type="noConversion"/>
  </si>
  <si>
    <t>A股大涨，但晚上美股低走</t>
    <phoneticPr fontId="420" type="noConversion"/>
  </si>
  <si>
    <t>周末消息比较平稳，大盘下跌空间有限</t>
    <phoneticPr fontId="420" type="noConversion"/>
  </si>
  <si>
    <t>A股强烈反弹，美股高开高走，还能反弹</t>
    <phoneticPr fontId="420" type="noConversion"/>
  </si>
  <si>
    <t>昨天高开低走，继续寻底</t>
    <phoneticPr fontId="420" type="noConversion"/>
  </si>
  <si>
    <t>美股反弹，A股今天也应该企稳了</t>
    <phoneticPr fontId="420" type="noConversion"/>
  </si>
  <si>
    <t>美股暴跌，今天A股大概率跌破2800</t>
    <phoneticPr fontId="420" type="noConversion"/>
  </si>
  <si>
    <t>美股连续下跌，外围再次施压</t>
    <phoneticPr fontId="420" type="noConversion"/>
  </si>
  <si>
    <t>本来昨晚美股走的蛮好，结果特不靠谱又要加税，结果就暴跌了。</t>
    <phoneticPr fontId="420" type="noConversion"/>
  </si>
  <si>
    <t>受政策影响，以房地产板块为首开始调整</t>
    <phoneticPr fontId="420" type="noConversion"/>
  </si>
  <si>
    <t>海航债低开高走，大盘还在继续盘整中。</t>
    <phoneticPr fontId="420" type="noConversion"/>
  </si>
  <si>
    <t>大盘继续盘整中，海航有一私募债技术性违约，估计今天会影响海航公募债。</t>
    <phoneticPr fontId="420" type="noConversion"/>
  </si>
  <si>
    <t>纳指和标普500再创新高，A股有望再上一层</t>
    <phoneticPr fontId="420" type="noConversion"/>
  </si>
  <si>
    <t>上证指数红三兵，是否还会拓展进一步上涨的空间？</t>
    <phoneticPr fontId="420" type="noConversion"/>
  </si>
  <si>
    <t>纳指、标普500双双创历史新高。</t>
    <phoneticPr fontId="420" type="noConversion"/>
  </si>
  <si>
    <t>大盘反弹，不过量能还是不足。</t>
    <phoneticPr fontId="420" type="noConversion"/>
  </si>
  <si>
    <t>科创板大幅度上涨，对小票的挤出效应非常明显。</t>
    <phoneticPr fontId="420" type="noConversion"/>
  </si>
  <si>
    <t>科创板上市，免不了震荡。</t>
    <phoneticPr fontId="420" type="noConversion"/>
  </si>
  <si>
    <t>大盘继续调整中，但北上资金尾盘加速流入</t>
    <phoneticPr fontId="420" type="noConversion"/>
  </si>
  <si>
    <t>继续盘整中，波动越来越小</t>
    <phoneticPr fontId="420" type="noConversion"/>
  </si>
  <si>
    <t>白马继续调整，北上资金的风口也在变化。</t>
    <phoneticPr fontId="420" type="noConversion"/>
  </si>
  <si>
    <t>受半年经济数据影响，大盘走出深V</t>
    <phoneticPr fontId="420" type="noConversion"/>
  </si>
  <si>
    <t>科创板大规模打新一周结束，大盘应该能企稳</t>
    <phoneticPr fontId="420" type="noConversion"/>
  </si>
  <si>
    <t>昨天指数虽然收红，但高开低走还是预示着人心不稳</t>
    <phoneticPr fontId="420" type="noConversion"/>
  </si>
  <si>
    <t>美股三大指数齐创历史新高，今天看我们的了</t>
    <phoneticPr fontId="420" type="noConversion"/>
  </si>
  <si>
    <t>上证指数虽然没收红，但还是走出了一个V字</t>
    <phoneticPr fontId="420" type="noConversion"/>
  </si>
  <si>
    <t>昨天大跌，但调整不会很深的</t>
    <phoneticPr fontId="420" type="noConversion"/>
  </si>
  <si>
    <t>康得新处罚结果出来，ST股估计受影响</t>
    <phoneticPr fontId="420" type="noConversion"/>
  </si>
  <si>
    <t>大盘连续三天调整，北上资金逆流而上。</t>
    <phoneticPr fontId="420" type="noConversion"/>
  </si>
  <si>
    <t>美股道指、标普500创历史新高，纳指也只有一线之遥了</t>
    <phoneticPr fontId="420" type="noConversion"/>
  </si>
  <si>
    <t>小涨小跌，继续盘整</t>
    <phoneticPr fontId="420" type="noConversion"/>
  </si>
  <si>
    <t>昨天大涨，今天有调整也正常</t>
    <phoneticPr fontId="420" type="noConversion"/>
  </si>
  <si>
    <t>G20利好，防止高开低走</t>
    <phoneticPr fontId="420" type="noConversion"/>
  </si>
  <si>
    <t>今天是上半年最后一个交易日，历史上大概率上涨</t>
    <phoneticPr fontId="420" type="noConversion"/>
  </si>
  <si>
    <t>北上资金连续三天流出</t>
    <phoneticPr fontId="420" type="noConversion"/>
  </si>
  <si>
    <t>招行因利空大跌，带动蓝筹一起下跌，不过辟谣后下午又走出V字</t>
    <phoneticPr fontId="420" type="noConversion"/>
  </si>
  <si>
    <t>大盘继续维持在3000点上，不过量能一天比一天小。</t>
    <phoneticPr fontId="420" type="noConversion"/>
  </si>
  <si>
    <t>各种利好，估计还能涨一阵</t>
    <phoneticPr fontId="420" type="noConversion"/>
  </si>
  <si>
    <t>新政创业板能借壳，今天估计中小创又要开启一轮狂欢。</t>
    <phoneticPr fontId="420" type="noConversion"/>
  </si>
  <si>
    <t>利好带来的又是高开低走</t>
    <phoneticPr fontId="420" type="noConversion"/>
  </si>
  <si>
    <t>中美元首通话，外围看好。今天大概率高开</t>
    <phoneticPr fontId="420" type="noConversion"/>
  </si>
  <si>
    <t>再次小涨小跌，科创版开板</t>
    <phoneticPr fontId="420" type="noConversion"/>
  </si>
  <si>
    <t>连续涨了两天，出现调整也属正常</t>
    <phoneticPr fontId="420" type="noConversion"/>
  </si>
  <si>
    <t>昨天出乎意料的大涨，而且量能也放大了。</t>
    <phoneticPr fontId="420" type="noConversion"/>
  </si>
  <si>
    <t>昨天虽然反弹了，但量能还是太小，难免继续调整</t>
    <phoneticPr fontId="420" type="noConversion"/>
  </si>
  <si>
    <t>趋势还是弱，但北上资金一改流出，连续4天净流入。</t>
    <phoneticPr fontId="420" type="noConversion"/>
  </si>
  <si>
    <t>高开低走，显示着投资者的心态还是不稳</t>
    <phoneticPr fontId="420" type="noConversion"/>
  </si>
  <si>
    <t>再次下跌但还是没补上225跳空缺口。</t>
    <phoneticPr fontId="420" type="noConversion"/>
  </si>
  <si>
    <t>北上资金开始出现流入迹象。</t>
    <phoneticPr fontId="420" type="noConversion"/>
  </si>
  <si>
    <t>中方发表白皮书</t>
    <phoneticPr fontId="420" type="noConversion"/>
  </si>
  <si>
    <t>指数再次下跌，今天是本月最后一个交易日，外围也不错，有望走稳</t>
    <phoneticPr fontId="420" type="noConversion"/>
  </si>
  <si>
    <t>各大指数小涨小跌，估计还是在上下两个缺口之间震荡。</t>
    <phoneticPr fontId="420" type="noConversion"/>
  </si>
  <si>
    <t>昨天尾盘MSCI配置A股导致急涨</t>
    <phoneticPr fontId="420" type="noConversion"/>
  </si>
  <si>
    <t>昨天上午上证指数触碰到2月25日的跳空缺口后立即强烈反弹，预示着人心思涨。</t>
    <phoneticPr fontId="420" type="noConversion"/>
  </si>
  <si>
    <t>富时罗素指数纳入1097只A股，活水进一步增加。</t>
    <phoneticPr fontId="420" type="noConversion"/>
  </si>
  <si>
    <t>今天很有可能去补上2月25日的跳空缺口</t>
    <phoneticPr fontId="420" type="noConversion"/>
  </si>
  <si>
    <t>袁仁国出事，看今天茅台的解读</t>
    <phoneticPr fontId="420" type="noConversion"/>
  </si>
  <si>
    <t>反弹延续</t>
    <phoneticPr fontId="420" type="noConversion"/>
  </si>
  <si>
    <t>大盘虽然收阴，但缩量反弹</t>
    <phoneticPr fontId="420" type="noConversion"/>
  </si>
  <si>
    <t>刘士余主动投案，看看今天市场有什么反映</t>
    <phoneticPr fontId="420" type="noConversion"/>
  </si>
  <si>
    <t>市场开始走稳</t>
    <phoneticPr fontId="420" type="noConversion"/>
  </si>
  <si>
    <t>昨天A股大涨，可惜量能不济。</t>
    <phoneticPr fontId="420" type="noConversion"/>
  </si>
  <si>
    <t>美股企稳，今天A股有望止跌。</t>
    <phoneticPr fontId="420" type="noConversion"/>
  </si>
  <si>
    <t>中国反击，美股大跌</t>
    <phoneticPr fontId="420" type="noConversion"/>
  </si>
  <si>
    <t>利空再来，今天难免低开</t>
    <phoneticPr fontId="420" type="noConversion"/>
  </si>
  <si>
    <t>海龟转熊，仅供参考</t>
    <phoneticPr fontId="420" type="noConversion"/>
  </si>
  <si>
    <t>昨晚外盘下跌，今天又遇到黑色星期四了。</t>
    <phoneticPr fontId="420" type="noConversion"/>
  </si>
  <si>
    <t>外盘大跌，今天难免低开</t>
    <phoneticPr fontId="420" type="noConversion"/>
  </si>
  <si>
    <t>外盘低开高走，A50反弹，今天A股有望企稳。</t>
    <phoneticPr fontId="420" type="noConversion"/>
  </si>
  <si>
    <t>估计今天凶多吉少。</t>
    <phoneticPr fontId="420" type="noConversion"/>
  </si>
  <si>
    <t>大盘六连阴，今天企稳的概率应该很大。年报季报也全部公布了，该暴雷的也爆了。</t>
    <phoneticPr fontId="420" type="noConversion"/>
  </si>
  <si>
    <t>年报季报接近尾声，亏损股创历史最高纪录。</t>
    <phoneticPr fontId="420" type="noConversion"/>
  </si>
  <si>
    <t>昨天中位数跌幅高达4%，小票跌幅巨大。但估计调整不会很深。</t>
    <phoneticPr fontId="420" type="noConversion"/>
  </si>
  <si>
    <t>茅台一季度靓丽的业绩，为站上1000元打下坚实基础。</t>
    <phoneticPr fontId="420" type="noConversion"/>
  </si>
  <si>
    <t>昨天再次调整，估计应该差不多了。</t>
    <phoneticPr fontId="420" type="noConversion"/>
  </si>
  <si>
    <t>股票策略中海康威视跌出阈值换出。</t>
    <phoneticPr fontId="420" type="noConversion"/>
  </si>
  <si>
    <t>中央政治局会议，对经济政策有微调，整体还是利好股市</t>
    <phoneticPr fontId="420" type="noConversion"/>
  </si>
  <si>
    <t>看看今天是不是会破419魔咒</t>
    <phoneticPr fontId="420" type="noConversion"/>
  </si>
  <si>
    <t>家电补贴政策利好格力、美的、海尔等家电企业。</t>
    <phoneticPr fontId="420" type="noConversion"/>
  </si>
  <si>
    <t>昨天再次大涨，今天大概率惯性冲高回落</t>
    <phoneticPr fontId="420" type="noConversion"/>
  </si>
  <si>
    <t>高开低走，再次调整。</t>
    <phoneticPr fontId="420" type="noConversion"/>
  </si>
  <si>
    <t>继续看多，短期调整不影响趋势</t>
    <phoneticPr fontId="420" type="noConversion"/>
  </si>
  <si>
    <t>涨多了调整一次也正常</t>
    <phoneticPr fontId="420" type="noConversion"/>
  </si>
  <si>
    <t>格力再次涨停带动白马蓝筹行情继续发酵。</t>
    <phoneticPr fontId="420" type="noConversion"/>
  </si>
  <si>
    <t>格力今天再涨停不好说，但大涨还是有希望的。</t>
    <phoneticPr fontId="420" type="noConversion"/>
  </si>
  <si>
    <t>格力复牌，大概率会带动家电。</t>
    <phoneticPr fontId="420" type="noConversion"/>
  </si>
  <si>
    <t>周一效应大概率重现</t>
    <phoneticPr fontId="420" type="noConversion"/>
  </si>
  <si>
    <t>上证指数站上了3200，今天是清明小长假前最后一天，震荡可能性比较大。</t>
    <phoneticPr fontId="420" type="noConversion"/>
  </si>
  <si>
    <t>今天有两只新股，两只新债申购</t>
    <phoneticPr fontId="420" type="noConversion"/>
  </si>
  <si>
    <t>周一效应再次显现，大涨后大概率会在高位盘整</t>
    <phoneticPr fontId="420" type="noConversion"/>
  </si>
  <si>
    <t>PMI指数趋好，为大盘上升打下基础。</t>
    <phoneticPr fontId="420" type="noConversion"/>
  </si>
  <si>
    <t>大盘再次跌破3000，调整不会太深</t>
    <phoneticPr fontId="420" type="noConversion"/>
  </si>
  <si>
    <t>白马再次领涨，业绩再一次成为上涨的理由</t>
    <phoneticPr fontId="420" type="noConversion"/>
  </si>
  <si>
    <t>大盘调整正常，中线继续看好</t>
    <phoneticPr fontId="420" type="noConversion"/>
  </si>
  <si>
    <r>
      <t>大盘再次站上3</t>
    </r>
    <r>
      <rPr>
        <sz val="11"/>
        <color indexed="8"/>
        <rFont val="宋体"/>
        <family val="3"/>
        <charset val="134"/>
      </rPr>
      <t>100点</t>
    </r>
    <phoneticPr fontId="420" type="noConversion"/>
  </si>
  <si>
    <t>大盘再次走出V字调整，不改向上趋势</t>
    <phoneticPr fontId="420" type="noConversion"/>
  </si>
  <si>
    <t>调整也很正常。周一大涨周二调整成为惯例。</t>
    <phoneticPr fontId="420" type="noConversion"/>
  </si>
  <si>
    <t>周一再次大涨，大消费成为资金避险目标</t>
    <phoneticPr fontId="420" type="noConversion"/>
  </si>
  <si>
    <t>科创板再次加速，重要年报频出，估计业绩又将成为股价的推手。</t>
    <phoneticPr fontId="420" type="noConversion"/>
  </si>
  <si>
    <t>创业板再次调整，大消费成为避险资金的选择。</t>
    <phoneticPr fontId="420" type="noConversion"/>
  </si>
  <si>
    <r>
      <t>创业板终于调整了。而5</t>
    </r>
    <r>
      <rPr>
        <sz val="11"/>
        <color indexed="8"/>
        <rFont val="宋体"/>
        <family val="3"/>
        <charset val="134"/>
      </rPr>
      <t>0难得开始表现</t>
    </r>
    <phoneticPr fontId="420" type="noConversion"/>
  </si>
  <si>
    <t>市场再次大涨，创业板创出反弹新高，继续维持大弱小强格局。</t>
    <phoneticPr fontId="420" type="noConversion"/>
  </si>
  <si>
    <t>两份看空报告引起的血案，是牛市中的正常调整，如果不是因为这个原因触发，也是会因为其他原因触发的。</t>
    <phoneticPr fontId="420" type="noConversion"/>
  </si>
  <si>
    <t>多重利空袭来，调整难免</t>
    <phoneticPr fontId="420" type="noConversion"/>
  </si>
  <si>
    <r>
      <t>大盘站上3</t>
    </r>
    <r>
      <rPr>
        <sz val="11"/>
        <color indexed="8"/>
        <rFont val="宋体"/>
        <family val="3"/>
        <charset val="134"/>
      </rPr>
      <t>100，每次调整几乎都是盘中完成了，可见大盘之强。</t>
    </r>
    <phoneticPr fontId="420" type="noConversion"/>
  </si>
  <si>
    <t>大盘还是非常顽强的继续上攻，只不过中小创表现更好。</t>
    <phoneticPr fontId="420" type="noConversion"/>
  </si>
  <si>
    <r>
      <t>传增值税由1</t>
    </r>
    <r>
      <rPr>
        <sz val="11"/>
        <color indexed="8"/>
        <rFont val="宋体"/>
        <family val="3"/>
        <charset val="134"/>
      </rPr>
      <t>6%下降到13%，如果属实确实是重大利好。</t>
    </r>
    <phoneticPr fontId="420" type="noConversion"/>
  </si>
  <si>
    <r>
      <t>科创板加速，市场被激活，今天很有可能跳空高开站上3</t>
    </r>
    <r>
      <rPr>
        <sz val="11"/>
        <color indexed="8"/>
        <rFont val="宋体"/>
        <family val="3"/>
        <charset val="134"/>
      </rPr>
      <t>000点。</t>
    </r>
    <phoneticPr fontId="420" type="noConversion"/>
  </si>
  <si>
    <t>北上资金继续涌入，盘中多空交织。</t>
    <phoneticPr fontId="420" type="noConversion"/>
  </si>
  <si>
    <r>
      <t>两次冲击3</t>
    </r>
    <r>
      <rPr>
        <sz val="11"/>
        <color indexed="8"/>
        <rFont val="宋体"/>
        <family val="3"/>
        <charset val="134"/>
      </rPr>
      <t>000点未果，继续调整中。</t>
    </r>
    <phoneticPr fontId="420" type="noConversion"/>
  </si>
  <si>
    <t>大盘如期调整不一定是坏事。</t>
    <phoneticPr fontId="420" type="noConversion"/>
  </si>
  <si>
    <t>大盘天量大涨，留一份清醒。</t>
    <phoneticPr fontId="420" type="noConversion"/>
  </si>
  <si>
    <t>多个利好使得大盘继续有上攻的趋势，调整不改趋势。</t>
    <phoneticPr fontId="420" type="noConversion"/>
  </si>
  <si>
    <t>大盘意外走出倒V字，不过趋势还是没破坏。</t>
    <phoneticPr fontId="420" type="noConversion"/>
  </si>
  <si>
    <t>再次走出V字，大盘还是在上升区</t>
    <phoneticPr fontId="420" type="noConversion"/>
  </si>
  <si>
    <t>继续放量，调整后还会继续上攻。</t>
    <phoneticPr fontId="420" type="noConversion"/>
  </si>
  <si>
    <t>放量大涨后如果出现大幅度回调也是正常的，周五就是一个例子。</t>
    <phoneticPr fontId="420" type="noConversion"/>
  </si>
  <si>
    <t>中美贸易战谈判虽然艰难，但朝着好的方向在发展，美股周五红盘报收，今天有望见红。</t>
    <phoneticPr fontId="420" type="noConversion"/>
  </si>
  <si>
    <t>昨天上证指数走了一根假阳线，如果算上这根假阳线已经六连阳了，调整一下有利于行情进一步展开。</t>
    <phoneticPr fontId="420" type="noConversion"/>
  </si>
  <si>
    <t>指数放量，场外资金逐步入场</t>
    <phoneticPr fontId="420" type="noConversion"/>
  </si>
  <si>
    <t>上证指数3连阳，交易量逐步放大，继续看好。</t>
    <phoneticPr fontId="420" type="noConversion"/>
  </si>
  <si>
    <t>站上半年线意味着会有一段行情，虽然可能还会有反复。</t>
    <phoneticPr fontId="420" type="noConversion"/>
  </si>
  <si>
    <t>春节长假期间外围多空交织，整体还算平稳。</t>
    <phoneticPr fontId="420" type="noConversion"/>
  </si>
  <si>
    <t>今天是春节长假最后一天，历史上大概率上涨。</t>
    <phoneticPr fontId="420" type="noConversion"/>
  </si>
  <si>
    <t>天雷滚滚，关注商誉比例过大的公司</t>
    <phoneticPr fontId="420" type="noConversion"/>
  </si>
  <si>
    <t>大强小弱趋势明显</t>
    <phoneticPr fontId="420" type="noConversion"/>
  </si>
  <si>
    <t>又是高开低走熟悉的套路。</t>
    <phoneticPr fontId="420" type="noConversion"/>
  </si>
  <si>
    <t>证监会换帅，虽然不会因此而有大的变化，但还是看好今天的行情。</t>
    <phoneticPr fontId="420" type="noConversion"/>
  </si>
  <si>
    <t>央行决定创设央行票据互换工具 为银行发行永续债提供流动性支持</t>
    <phoneticPr fontId="420" type="noConversion"/>
  </si>
  <si>
    <t>大盘沿着进二退一的小碎步上攻</t>
    <phoneticPr fontId="420" type="noConversion"/>
  </si>
  <si>
    <t>调整不改继续上攻的步伐</t>
    <phoneticPr fontId="420" type="noConversion"/>
  </si>
  <si>
    <r>
      <t>站上2</t>
    </r>
    <r>
      <rPr>
        <sz val="11"/>
        <color indexed="8"/>
        <rFont val="宋体"/>
        <family val="3"/>
        <charset val="134"/>
      </rPr>
      <t>600后调整的可能性增加</t>
    </r>
    <phoneticPr fontId="420" type="noConversion"/>
  </si>
  <si>
    <t>股指期货空头净增加，小心。</t>
    <phoneticPr fontId="420" type="noConversion"/>
  </si>
  <si>
    <t>大盘再次回调，相信还会继续上攻</t>
    <phoneticPr fontId="420" type="noConversion"/>
  </si>
  <si>
    <t>大涨后的小涨小跌都是很良好的迹象，继续看多。</t>
    <phoneticPr fontId="420" type="noConversion"/>
  </si>
  <si>
    <t>上证指数的两个小缺口还是没补上，心理影响大于实际影响。</t>
    <phoneticPr fontId="420" type="noConversion"/>
  </si>
  <si>
    <t>方星海详解A股改革思路，利好股市。</t>
    <phoneticPr fontId="420" type="noConversion"/>
  </si>
  <si>
    <t>市场还是疲软，最后一个小时一路下滑，看看美股已经五连阳了。</t>
    <phoneticPr fontId="420" type="noConversion"/>
  </si>
  <si>
    <t>利好走成一个倒V字，创业板指数甚至翻绿，调整在所难免。</t>
    <phoneticPr fontId="420" type="noConversion"/>
  </si>
  <si>
    <r>
      <t>昨天3</t>
    </r>
    <r>
      <rPr>
        <sz val="11"/>
        <color indexed="8"/>
        <rFont val="宋体"/>
        <family val="3"/>
        <charset val="134"/>
      </rPr>
      <t>54再次因风险提醒大跌，质押取消也不意味着降级，但还是有大跌的风险。</t>
    </r>
    <phoneticPr fontId="420" type="noConversion"/>
  </si>
  <si>
    <r>
      <t>昨天很难得走稳。3</t>
    </r>
    <r>
      <rPr>
        <sz val="11"/>
        <color indexed="8"/>
        <rFont val="宋体"/>
        <family val="3"/>
        <charset val="134"/>
      </rPr>
      <t>54也强烈反弹了2天，但还是有很大风险。</t>
    </r>
    <phoneticPr fontId="420" type="noConversion"/>
  </si>
  <si>
    <t>高开无疑，千万别再高开低走</t>
    <phoneticPr fontId="420" type="noConversion"/>
  </si>
  <si>
    <r>
      <t>开盘大概率破2</t>
    </r>
    <r>
      <rPr>
        <sz val="11"/>
        <color indexed="8"/>
        <rFont val="宋体"/>
        <family val="3"/>
        <charset val="134"/>
      </rPr>
      <t>449，然后反弹。</t>
    </r>
    <phoneticPr fontId="420" type="noConversion"/>
  </si>
  <si>
    <r>
      <t>A股差点破</t>
    </r>
    <r>
      <rPr>
        <sz val="11"/>
        <color indexed="8"/>
        <rFont val="宋体"/>
        <family val="3"/>
        <charset val="134"/>
      </rPr>
      <t>2449前低，美股低开高走。今天的走势会很纠结。</t>
    </r>
    <phoneticPr fontId="420" type="noConversion"/>
  </si>
  <si>
    <t>年前最后一个交易日港股美股都上涨，但康美因为信息披露问题而被证监会立案，估计债券也会下跌。但违约的可能性不大。</t>
    <phoneticPr fontId="420" type="noConversion"/>
  </si>
  <si>
    <r>
      <t>A股高开低走，美股走出深</t>
    </r>
    <r>
      <rPr>
        <sz val="11"/>
        <color indexed="8"/>
        <rFont val="宋体"/>
        <family val="3"/>
        <charset val="134"/>
      </rPr>
      <t>V，今天是今年最后一个交易日了，卖出后资金也取不出来了，估计会稳定。</t>
    </r>
    <phoneticPr fontId="420" type="noConversion"/>
  </si>
  <si>
    <t>美股节后强烈反弹，大A股千万别高开低走。</t>
    <phoneticPr fontId="420" type="noConversion"/>
  </si>
  <si>
    <r>
      <t>大A股顽强的走出了深</t>
    </r>
    <r>
      <rPr>
        <sz val="11"/>
        <color indexed="8"/>
        <rFont val="宋体"/>
        <family val="3"/>
        <charset val="134"/>
      </rPr>
      <t>V，估计会有反弹，但弱势很难改变。</t>
    </r>
    <phoneticPr fontId="420" type="noConversion"/>
  </si>
  <si>
    <t>美股半天交易继续大跌，确立了美股熊市。A股开盘免不了受影响。</t>
    <phoneticPr fontId="420" type="noConversion"/>
  </si>
  <si>
    <t>最后一周有望期望</t>
    <phoneticPr fontId="420" type="noConversion"/>
  </si>
  <si>
    <t>银行补跌，大弱小强。</t>
    <phoneticPr fontId="420" type="noConversion"/>
  </si>
  <si>
    <t>美联储如期加息，导致美股跳水，A股承压。</t>
    <phoneticPr fontId="420" type="noConversion"/>
  </si>
  <si>
    <t>大盘继续缩量调整，幅度应该不会很大。</t>
    <phoneticPr fontId="420" type="noConversion"/>
  </si>
  <si>
    <t>美股暴跌，道指、标指、纳指三大指数今年全部翻绿，A股大概率低开高走。</t>
    <phoneticPr fontId="420" type="noConversion"/>
  </si>
  <si>
    <r>
      <t>明天有纪念改革开放4</t>
    </r>
    <r>
      <rPr>
        <sz val="11"/>
        <color indexed="8"/>
        <rFont val="宋体"/>
        <family val="3"/>
        <charset val="134"/>
      </rPr>
      <t>0周年重大活动，届时大概率有利好宣布，本周会企稳。</t>
    </r>
    <phoneticPr fontId="420" type="noConversion"/>
  </si>
  <si>
    <t>昨天强烈反弹，不过下午基本在盘整，反弹趋势尚未形成。</t>
    <phoneticPr fontId="420" type="noConversion"/>
  </si>
  <si>
    <t>缩量反弹，估计年底前大概率在这个小区间内震荡</t>
    <phoneticPr fontId="420" type="noConversion"/>
  </si>
  <si>
    <t>沪市创4年地量，但也不能说明一定反弹</t>
    <phoneticPr fontId="420" type="noConversion"/>
  </si>
  <si>
    <t>补上缺口后大概率会企稳</t>
    <phoneticPr fontId="420" type="noConversion"/>
  </si>
  <si>
    <t>周五晚上美股再次大跌，不过对A股的影响越来越小了。</t>
    <phoneticPr fontId="420" type="noConversion"/>
  </si>
  <si>
    <t>提醒</t>
    <phoneticPr fontId="469" type="noConversion"/>
  </si>
  <si>
    <t>今天有新天转债、唐人转债可以申购</t>
    <phoneticPr fontId="420" type="noConversion"/>
  </si>
  <si>
    <t>今天有一只正裕转债可以顶格申购，另外今天新北转债上市，估计最起码能涨10%。现在打新债的新手增多，一上市就迫不及待的卖出，导致价格偏低。即使第一天卖出也不要一开盘就卖出</t>
    <phoneticPr fontId="420" type="noConversion"/>
  </si>
  <si>
    <t>sz123004</t>
  </si>
  <si>
    <t>sz123023</t>
  </si>
  <si>
    <t>sz123028</t>
  </si>
  <si>
    <t>sz123030</t>
  </si>
  <si>
    <t>sz123034</t>
  </si>
  <si>
    <t>sz128022</t>
  </si>
  <si>
    <t>sz128053</t>
  </si>
  <si>
    <t>sz128056</t>
  </si>
  <si>
    <t>sz128066</t>
  </si>
  <si>
    <t>sz128076</t>
  </si>
  <si>
    <t>sh113546</t>
    <phoneticPr fontId="420" type="noConversion"/>
  </si>
  <si>
    <t>sh113534</t>
    <phoneticPr fontId="420" type="noConversion"/>
  </si>
  <si>
    <t>2020年第一个交易日就迎来了降准利好，期待今天的开门红。另外今天有一个璞泰转债可以顶格申购</t>
  </si>
  <si>
    <t>sh217022</t>
  </si>
  <si>
    <t>sh501046</t>
  </si>
  <si>
    <t>sh501063</t>
  </si>
  <si>
    <t>sh501075</t>
  </si>
  <si>
    <t>sh501078</t>
  </si>
  <si>
    <t>sh501082</t>
  </si>
  <si>
    <t>sh510050</t>
  </si>
  <si>
    <t>sh510300</t>
  </si>
  <si>
    <t>sh510900</t>
  </si>
  <si>
    <t>sh512010</t>
  </si>
  <si>
    <t>sh512200</t>
  </si>
  <si>
    <t>sh512700</t>
  </si>
  <si>
    <t>sh512760</t>
  </si>
  <si>
    <t>sh513100</t>
  </si>
  <si>
    <t>sh515000</t>
  </si>
  <si>
    <t>sh513050</t>
  </si>
  <si>
    <t>sz159928</t>
  </si>
  <si>
    <t>sz161912</t>
  </si>
  <si>
    <t>sz163417</t>
  </si>
  <si>
    <t>sz164906</t>
  </si>
  <si>
    <t>sz166023</t>
  </si>
  <si>
    <t>sz166024</t>
  </si>
  <si>
    <t>sz168103</t>
  </si>
  <si>
    <t>沪深300</t>
    <phoneticPr fontId="420" type="noConversion"/>
  </si>
  <si>
    <t>每天涨幅</t>
    <phoneticPr fontId="420" type="noConversion"/>
  </si>
  <si>
    <t>美股再次大涨创历史新高，今天可以顶格申购希望转债、乐普转债、百川转债，今天还有一个鹰19转债上市，有可能会突破120元。</t>
    <phoneticPr fontId="420" type="noConversion"/>
  </si>
  <si>
    <t>今天华峰转债上市，估计在110元以上，今天还有个京沪高铁可以打新，发行市盈率突破了23倍至23.39</t>
    <phoneticPr fontId="420" type="noConversion"/>
  </si>
  <si>
    <t>今天金牌转债、明阳转债上市，最低115，最高都有可能触及120元停牌价，最近是打新可转债的高光时刻，天天都有肉吃。</t>
    <phoneticPr fontId="420" type="noConversion"/>
  </si>
  <si>
    <t>今天上市的鸿达转债很有可能又会冲击120元</t>
    <phoneticPr fontId="420" type="noConversion"/>
  </si>
  <si>
    <t>今天有只至纯转债上市，明天竟然有6只可转债上市，吃肉吃肉。</t>
    <phoneticPr fontId="420" type="noConversion"/>
  </si>
  <si>
    <t>今天6只可转债上市，多只可转债会突破120甚至130，估计价格会低开高走，慢慢吃肉别噎着。</t>
  </si>
  <si>
    <t>今天有个东财转2可以顶格申购，估计至少人手一签。今天还有个AAA的淮矿转债上市，估计又要冲击120元了。</t>
    <phoneticPr fontId="420" type="noConversion"/>
  </si>
  <si>
    <t>今天有个金银河可转债可以顶格申购，今天上市的振德转债、日月转债，大概率冲上120双双停牌半小时</t>
    <phoneticPr fontId="420" type="noConversion"/>
  </si>
  <si>
    <t>今天既没有可转债可以打新，也没有上市可以吃肉，明天有2个打新3个吃肉</t>
    <phoneticPr fontId="420" type="noConversion"/>
  </si>
  <si>
    <t>今天有柳药转债、星帅转债可以顶格申购，另外今天还有深南转债、建工转债、孚日转债三只转债同时上市交易。</t>
    <phoneticPr fontId="420" type="noConversion"/>
  </si>
  <si>
    <t>分红</t>
  </si>
  <si>
    <t>今天有个新天转债上市</t>
    <phoneticPr fontId="420" type="noConversion"/>
  </si>
  <si>
    <t>兴全合宜后天最后一个交易日，目前折价率才1.38%，考虑到机会成本，建议择机卖出。今天有两只可转债上市，明天有三只上市，后天有一只上市，感觉是过年送年货的节奏了。</t>
    <phoneticPr fontId="420" type="noConversion"/>
  </si>
  <si>
    <t>今天有3只可转债上市，另外模塑转债正股涨停，溢价变负，价格上了133，今天如果正股惯性上涨，可转债跟着上涨的时候可以择机卖出落袋为安。</t>
    <phoneticPr fontId="420" type="noConversion"/>
  </si>
  <si>
    <t>今天有个东风转债上市，另外辉丰转债可能停牌，不过也不用害怕，还有3个月就进入回售期了。</t>
    <phoneticPr fontId="420" type="noConversion"/>
  </si>
  <si>
    <t>模拟盘尾盘卖出模塑转债，今天有汽模转2、乐普转债、开润转债3只转债上市。</t>
    <phoneticPr fontId="420" type="noConversion"/>
  </si>
  <si>
    <t>今年涨幅</t>
    <phoneticPr fontId="420" type="noConversion"/>
  </si>
  <si>
    <t>迎接今天的大跌</t>
    <phoneticPr fontId="420" type="noConversion"/>
  </si>
  <si>
    <t>sh110051</t>
  </si>
  <si>
    <t>sh110059</t>
  </si>
  <si>
    <t>sh110064</t>
  </si>
  <si>
    <t>sh113017</t>
  </si>
  <si>
    <t>sh113021</t>
  </si>
  <si>
    <t>sh113024</t>
  </si>
  <si>
    <t>sh113026</t>
  </si>
  <si>
    <t>sh113508</t>
  </si>
  <si>
    <t>sh113516</t>
  </si>
  <si>
    <t>sh113525</t>
  </si>
  <si>
    <t>sh113528</t>
  </si>
  <si>
    <t>sh113532</t>
  </si>
  <si>
    <t>sh113535</t>
  </si>
  <si>
    <t>sh113545</t>
  </si>
  <si>
    <t>sh113549</t>
  </si>
  <si>
    <t>sz128064</t>
  </si>
  <si>
    <t>sz128071</t>
  </si>
  <si>
    <t>sz128082</t>
  </si>
  <si>
    <t>sz128087</t>
  </si>
  <si>
    <t>昨天基金的净值很多都没出来，场外基金部分仅供参考</t>
    <phoneticPr fontId="420" type="noConversion"/>
  </si>
  <si>
    <t>sh110047</t>
  </si>
  <si>
    <t>sh110053</t>
  </si>
  <si>
    <t>sh110060</t>
  </si>
  <si>
    <t>sh113027</t>
  </si>
  <si>
    <t>sh113030</t>
  </si>
  <si>
    <t>sh113542</t>
  </si>
  <si>
    <t>sz123011</t>
  </si>
  <si>
    <t>sz123015</t>
  </si>
  <si>
    <t>sz127007</t>
  </si>
  <si>
    <t>sz127011</t>
  </si>
  <si>
    <t>sz127014</t>
  </si>
  <si>
    <t>sz128050</t>
  </si>
  <si>
    <t>纳指再创新高，这次疫情也说明了资产配置的重要性。</t>
    <phoneticPr fontId="420" type="noConversion"/>
  </si>
  <si>
    <t>大盘继续反攻，市场主力由外资转向内资，热点也由白马转为科技。但调整不会一次到位，要做好长期准备。</t>
    <phoneticPr fontId="420" type="noConversion"/>
  </si>
  <si>
    <t>再次提醒一下，可转债中左边排序的是年初的名单，一般不要多换，右边的是当天的排名，如果现在上次可以参考，上车后也不宜多动</t>
    <phoneticPr fontId="420" type="noConversion"/>
  </si>
  <si>
    <t>“1”是自动获取指数、股票和基金实时价格的模块，“2”是自动获取基金净值模块，点击“更新”或者“更新净值”获取，自己也可以添加在第一列，注意沪市是SH开头，深市是SZ开头，平时每天的榜单因为带宏的在手机上打不开发了不带宏的，如果需要可以索取。</t>
    <phoneticPr fontId="420" type="noConversion"/>
  </si>
  <si>
    <t>可转债名单已经换入最新的，今天正裕转债上市</t>
    <phoneticPr fontId="420" type="noConversion"/>
  </si>
  <si>
    <t>26天没新的可转债申购了，今天可以顶格申购恩捷转债、奥瑞转债</t>
    <phoneticPr fontId="420" type="noConversion"/>
  </si>
  <si>
    <t>银行等大蓝筹补涨，创业板调整，注意风险。</t>
    <phoneticPr fontId="420" type="noConversion"/>
  </si>
  <si>
    <t>短短几天，符合条件的可转债就少了7只。另外国泰、广发的外汇额度用完无法申购纳指的，可以选择大成（000834）、华安（040046）、易方达（161130）的纳指100基金</t>
    <phoneticPr fontId="420" type="noConversion"/>
  </si>
  <si>
    <t>今天银河转债、东财转2上市，又可以吃到点肉，特别是东财转2这种人手一手的可转债。</t>
    <phoneticPr fontId="420" type="noConversion"/>
  </si>
  <si>
    <t>今天博威转债上市，估计要上120元</t>
    <phoneticPr fontId="420" type="noConversion"/>
  </si>
  <si>
    <t>昨天普涨，最近表现弱的板块也不用急，会轮到的。</t>
    <phoneticPr fontId="420" type="noConversion"/>
  </si>
  <si>
    <t>符合条件的可转债只有39只了。康美债公布了20万以下全部兑付和50万以下全部兑付两个方案投票</t>
    <phoneticPr fontId="420" type="noConversion"/>
  </si>
  <si>
    <t>昨天创业板调整，很多人觉得是短期的，我也是这样认为的，但最后总有一次是真的。</t>
    <phoneticPr fontId="420" type="noConversion"/>
  </si>
  <si>
    <t>两个品种净值一样一个溢价高涨的一个不涨，如果认为是前者好的适合炒股打板不适合做投资。</t>
    <phoneticPr fontId="420" type="noConversion"/>
  </si>
  <si>
    <t>康美债投票截止到今天下午3点前，持有该债的尽快参与投票</t>
    <phoneticPr fontId="420" type="noConversion"/>
  </si>
  <si>
    <t>全球股市受疫情影响大跌，看看A股今天是否能独善其身？</t>
    <phoneticPr fontId="420" type="noConversion"/>
  </si>
  <si>
    <t>美股继续暴跌，A股今天继续受考验。</t>
    <phoneticPr fontId="420" type="noConversion"/>
  </si>
  <si>
    <t>创业板科技股大跌，我们不知道这次是不是狼来了，但最终狼总会来的。卖出16南山01避税换入16南山05</t>
    <phoneticPr fontId="420" type="noConversion"/>
  </si>
  <si>
    <t>美股再次大跌，道指本周4个交易日大跌了11.13%。</t>
    <phoneticPr fontId="420" type="noConversion"/>
  </si>
  <si>
    <t>可转债换债，可以按照表格中的前20平均买入，和上次相比，卖出了5只可转债的平均涨幅度都在9%以上。也可以根据自己的日期按照每天发布的右边的榜单从前面开始买入。今天还有两只可转债可以顶格申购</t>
    <phoneticPr fontId="420" type="noConversion"/>
  </si>
  <si>
    <t>美股报复性反弹，债券名单中添加18华汽02，普通投资者可以买。</t>
    <phoneticPr fontId="420" type="noConversion"/>
  </si>
  <si>
    <t>美联储降息，美股反弹后再次大跌。可转债剩下33只</t>
    <phoneticPr fontId="420" type="noConversion"/>
  </si>
  <si>
    <t>美股暴跌后再次暴涨，上证指数第47次站上3000，入选可转债剩下31只。</t>
    <phoneticPr fontId="420" type="noConversion"/>
  </si>
  <si>
    <t>sh019536</t>
  </si>
  <si>
    <t>sh019547</t>
  </si>
  <si>
    <t>今天加入两只长周期的国债，虽然现在ytm只有3%多，因为在降息周期，所以骑乘效应导致了今年这些国债也大涨了8%多。美股再次暴跌，不过对A股的影响越来越小。</t>
    <phoneticPr fontId="420" type="noConversion"/>
  </si>
  <si>
    <t>外围大跌，A股47次跌破3000，但A股今明会有反弹。可转债和国债是最近比较好的选择。</t>
    <phoneticPr fontId="420" type="noConversion"/>
  </si>
  <si>
    <t>A股如期反弹，外围也有期望迹象。</t>
    <phoneticPr fontId="420" type="noConversion"/>
  </si>
  <si>
    <t>昨天A股美股都在调整，今天有6只可转债打新。</t>
    <phoneticPr fontId="420" type="noConversion"/>
  </si>
  <si>
    <t>美股再次暴跌，不要轻易重仓抄底。今天可转债按照模型有个中来转债因为强赎被手动剔除，目前的行情坚守可转债是最好的策略了。</t>
    <phoneticPr fontId="420" type="noConversion"/>
  </si>
  <si>
    <t>央行降准，美股周五大涨，但盘前又是大跌。市场不稳定时不要轻易操作。</t>
    <phoneticPr fontId="420" type="noConversion"/>
  </si>
  <si>
    <t>sh113537</t>
    <phoneticPr fontId="420" type="noConversion"/>
  </si>
  <si>
    <t>美股再次熔断，A股一起下跌，前期涨幅过大的板块相对风险大。</t>
    <phoneticPr fontId="420" type="noConversion"/>
  </si>
  <si>
    <t>可转债名单又增加到43只了，游资明显进入了可转债在炒作，切勿跟风。</t>
    <phoneticPr fontId="420" type="noConversion"/>
  </si>
  <si>
    <t>sh113519</t>
    <phoneticPr fontId="420" type="noConversion"/>
  </si>
  <si>
    <t>美股再次熔断，A股免不了受影响，坚守策略，迎接春天的到来。</t>
    <phoneticPr fontId="420" type="noConversion"/>
  </si>
  <si>
    <t>sh110063</t>
  </si>
  <si>
    <t>美股反弹，有走稳迹象，A股也接近底部了。</t>
    <phoneticPr fontId="420" type="noConversion"/>
  </si>
  <si>
    <t>管理层加严可转债监管，今天可转债可能会受影响。短暂调整不改可转债价值。</t>
    <phoneticPr fontId="420" type="noConversion"/>
  </si>
  <si>
    <t>美国放大招无限宽松依然难改下跌，昨天可转债调整反而是机会。</t>
    <phoneticPr fontId="420" type="noConversion"/>
  </si>
  <si>
    <t>昨天今飞冲高卖出，模拟盘上没改。最新可转债榜单缩小到27只，其中中信、苏农、浦发、苏银都是银行可转债，其特点是涨跌都比较小。</t>
    <phoneticPr fontId="420" type="noConversion"/>
  </si>
  <si>
    <t>G20视频会议放水利好，美股再次反弹。今天大概率反弹，勿追高。</t>
    <phoneticPr fontId="420" type="noConversion"/>
  </si>
  <si>
    <t>周五美股再次暴跌，外围不稳，A股大概率回去补缺口</t>
    <phoneticPr fontId="420" type="noConversion"/>
  </si>
  <si>
    <t>sh113524</t>
    <phoneticPr fontId="420" type="noConversion"/>
  </si>
  <si>
    <t>最近可转债走弱，其实从长期来说是好事情，因为有更多的品种可以选择了。投资是一次长跑，投资可转债更是如此。</t>
    <phoneticPr fontId="420" type="noConversion"/>
  </si>
  <si>
    <t>sh110066</t>
    <phoneticPr fontId="420" type="noConversion"/>
  </si>
  <si>
    <t>今天如期换可转债，实盘操作不一定到月底，可以选一个适合自己的日子，比如发薪日。换债还是建议先卖出涨多的，买入跌多的品种，慢慢换，不急。</t>
    <phoneticPr fontId="420" type="noConversion"/>
  </si>
  <si>
    <t>美股大跌，A股免不了又要承压。</t>
    <phoneticPr fontId="420" type="noConversion"/>
  </si>
  <si>
    <t>新债给我们带来了新的希望，刚上市的盛屯转债、新春转债都列入了榜单，而且还排名在最前面</t>
    <phoneticPr fontId="420" type="noConversion"/>
  </si>
  <si>
    <t>美股大幅度反弹，A股今天高开后防止低走</t>
    <phoneticPr fontId="420" type="noConversion"/>
  </si>
  <si>
    <t>可转债逐步恢复正常，满意的收益在于长期的坚持。今天百达转债和科达转债上市。</t>
    <phoneticPr fontId="420" type="noConversion"/>
  </si>
  <si>
    <t>今天三只可转债上市，三只可转债申购</t>
    <phoneticPr fontId="420" type="noConversion"/>
  </si>
  <si>
    <t>11海航02（122071）还有1.12年到期，税后年化收益率接近14%。如果能持有到期，10万以下还是很安全的。</t>
    <phoneticPr fontId="420" type="noConversion"/>
  </si>
  <si>
    <t>可转债在退潮中，高溢价高价的可转债更甚。</t>
    <phoneticPr fontId="420" type="noConversion"/>
  </si>
  <si>
    <t>市场缩量调整，底部应该不远了，疫情期间还是看好食品和药品这些刚需。</t>
    <phoneticPr fontId="420" type="noConversion"/>
  </si>
  <si>
    <t>美股大涨，格力公布业绩下滑，海航集团债券强行延期一年，今天可能会对071有个冲击。</t>
    <phoneticPr fontId="420" type="noConversion"/>
  </si>
  <si>
    <t>sh110068</t>
    <phoneticPr fontId="420" type="noConversion"/>
  </si>
  <si>
    <t>年报季报接近位数，注意踩雷。</t>
    <phoneticPr fontId="420" type="noConversion"/>
  </si>
  <si>
    <t>游资再次回到可转债，切勿追高上当。</t>
    <phoneticPr fontId="420" type="noConversion"/>
  </si>
  <si>
    <t>政治局会议释放信号，降准降息预期加强。</t>
    <phoneticPr fontId="420" type="noConversion"/>
  </si>
  <si>
    <t>石油继续暴跌，都迭出负价格了。场外基金的模拟盘转正。</t>
    <phoneticPr fontId="420" type="noConversion"/>
  </si>
  <si>
    <t>今天在场外基金中增加了2019年晨星奖广发稳健增长(270002)和2020年晨星奖南方成长(202023)</t>
    <phoneticPr fontId="420" type="noConversion"/>
  </si>
  <si>
    <t>sh110065</t>
    <phoneticPr fontId="420" type="noConversion"/>
  </si>
  <si>
    <t>sh113033</t>
    <phoneticPr fontId="420" type="noConversion"/>
  </si>
  <si>
    <t>美股再次大涨，昨天A股也涨势良好。年报季报接近尾声，注意避免踩雷。</t>
    <phoneticPr fontId="420" type="noConversion"/>
  </si>
  <si>
    <t>给辉丰数日子，不放弃，不重仓，平常心对待。</t>
    <phoneticPr fontId="420" type="noConversion"/>
  </si>
  <si>
    <t>sh501188</t>
  </si>
  <si>
    <t>周五可转债两极分化，高价债因前期炒作厉害而价值回归加速下跌，低价债相对抗跌。</t>
    <phoneticPr fontId="420" type="noConversion"/>
  </si>
  <si>
    <t>创业板试点注册制</t>
    <phoneticPr fontId="420" type="noConversion"/>
  </si>
  <si>
    <t>截止到昨天，模拟盘中场内基金、场外基金今年均转正，今年股票、债券、可转债、场内基金、场外基金5个模拟盘只有股票还浮亏，本月股票、场内、场外基金均跑赢沪深300，反而是前期强势的可转债、债券出现了下跌。</t>
    <phoneticPr fontId="420" type="noConversion"/>
  </si>
  <si>
    <t>年报季报最后一天公布完毕，该暴雷的都暴雷了。</t>
    <phoneticPr fontId="420" type="noConversion"/>
  </si>
  <si>
    <t>sh113034</t>
    <phoneticPr fontId="420" type="noConversion"/>
  </si>
  <si>
    <t>可转债模拟盘清单已经换。</t>
    <phoneticPr fontId="420" type="noConversion"/>
  </si>
  <si>
    <t>外盘低开高走，估计今天低开后会企稳。071变Q债不能买入，不建议割肉。可转债换榜单，只是一个参考，没必要都今天换。</t>
    <phoneticPr fontId="420" type="noConversion"/>
  </si>
  <si>
    <t>071如期暴跌，但成交非常少。过程可能有点难受，但一年后还是会按照100元加上利息兑付的。和071不同的是泰晶转债这样的双高债，一纸通告可能使得双高债再也回不去了。</t>
    <phoneticPr fontId="420" type="noConversion"/>
  </si>
  <si>
    <t>泰晶如期暴跌，抵御诱惑，坚守双低债。071一个下午没有一分钱成交，耐心持有。</t>
    <phoneticPr fontId="420" type="noConversion"/>
  </si>
  <si>
    <t>外围走稳，市场有望站上2900甚至更高。</t>
    <phoneticPr fontId="420" type="noConversion"/>
  </si>
  <si>
    <t>A股冲高回落，美股涨跌互现</t>
    <phoneticPr fontId="420" type="noConversion"/>
  </si>
  <si>
    <t>最近债券、可转债都走低，债性品种和股性品种不同，估值是有底的，越是跌越要有信心。</t>
    <phoneticPr fontId="420" type="noConversion"/>
  </si>
  <si>
    <t>sh113577</t>
  </si>
  <si>
    <t>sh110070</t>
  </si>
  <si>
    <t>sz128105</t>
  </si>
  <si>
    <t>sz127016</t>
  </si>
  <si>
    <t>最近新高不断，切勿追高。</t>
    <phoneticPr fontId="420" type="noConversion"/>
  </si>
  <si>
    <t>可转债溢价率中位数从最高的31.9%跌到26.15%，跌去5.55%，从另外一个角度来说更加安全了。</t>
    <phoneticPr fontId="420" type="noConversion"/>
  </si>
  <si>
    <t>sh110048</t>
    <phoneticPr fontId="420" type="noConversion"/>
  </si>
  <si>
    <t>sh110052</t>
    <phoneticPr fontId="420" type="noConversion"/>
  </si>
  <si>
    <t>485111</t>
  </si>
  <si>
    <t>217022</t>
  </si>
  <si>
    <t>000032</t>
  </si>
  <si>
    <t>000191</t>
  </si>
  <si>
    <t>050011</t>
  </si>
  <si>
    <t>206018</t>
  </si>
  <si>
    <t>鹏华产业债债券</t>
  </si>
  <si>
    <t>2019年激进债券</t>
  </si>
  <si>
    <t>2019年普通债券</t>
  </si>
  <si>
    <t>2019年纯债型</t>
  </si>
  <si>
    <t>2020年激进债券</t>
  </si>
  <si>
    <t>2020年普通债券</t>
  </si>
  <si>
    <t>2020年纯债型</t>
  </si>
  <si>
    <t>163402</t>
  </si>
  <si>
    <t>110011</t>
  </si>
  <si>
    <t>兴全趋势投资混合(LOF)</t>
  </si>
  <si>
    <t>2019年激进配置</t>
    <phoneticPr fontId="420" type="noConversion"/>
  </si>
  <si>
    <t>2020年激进配置</t>
    <phoneticPr fontId="420" type="noConversion"/>
  </si>
  <si>
    <t>2019年混合型</t>
  </si>
  <si>
    <t>2020年混合型</t>
  </si>
  <si>
    <t>股票仓位大于70%</t>
    <phoneticPr fontId="420" type="noConversion"/>
  </si>
  <si>
    <t>股票仓位小于70%</t>
    <phoneticPr fontId="420" type="noConversion"/>
  </si>
  <si>
    <t>股票仓位大于10%</t>
    <phoneticPr fontId="420" type="noConversion"/>
  </si>
  <si>
    <t>股票仓位小于10%</t>
    <phoneticPr fontId="420" type="noConversion"/>
  </si>
  <si>
    <t>股票仓位0</t>
    <phoneticPr fontId="420" type="noConversion"/>
  </si>
  <si>
    <t>晨星奖奖项</t>
    <phoneticPr fontId="420" type="noConversion"/>
  </si>
  <si>
    <t>股票仓位</t>
    <phoneticPr fontId="420" type="noConversion"/>
  </si>
  <si>
    <t>sz163402</t>
  </si>
  <si>
    <t>sz110011</t>
  </si>
  <si>
    <t>sz485111</t>
  </si>
  <si>
    <t>sz050011</t>
  </si>
  <si>
    <t>sz217022</t>
  </si>
  <si>
    <t>sz206018</t>
  </si>
  <si>
    <t>sz000032</t>
  </si>
  <si>
    <t>sz000191</t>
  </si>
  <si>
    <t>增加了晨星奖，在目前的震荡市，低仓位的混合型比激进型好。债券里的低仓位的普通债券、纯债比高仓位的激进债券好</t>
    <phoneticPr fontId="420" type="noConversion"/>
  </si>
  <si>
    <t>sz128094</t>
  </si>
  <si>
    <t>sz128057</t>
  </si>
  <si>
    <t>sz128103</t>
  </si>
  <si>
    <t>sz128083</t>
  </si>
  <si>
    <t>sz127006</t>
  </si>
  <si>
    <t>可转债继续下跌，影响的只是我们到达目的地的路径而不是目标。</t>
    <phoneticPr fontId="420" type="noConversion"/>
  </si>
  <si>
    <t>美股因为疫苗利空尾盘下跌，A股开盘免不了受影响。</t>
    <phoneticPr fontId="420" type="noConversion"/>
  </si>
  <si>
    <t>昨天市场调整，银行一枝独秀，晚上美股创反弹以来新高。继续高看一线</t>
    <phoneticPr fontId="420" type="noConversion"/>
  </si>
  <si>
    <t>sh113550</t>
    <phoneticPr fontId="420" type="noConversion"/>
  </si>
  <si>
    <t>今天三个可转债上市后基本上要到下个月再有新债了，昨天可转债基本企稳</t>
    <phoneticPr fontId="420" type="noConversion"/>
  </si>
  <si>
    <t>sh110045</t>
  </si>
  <si>
    <t>sh110067</t>
  </si>
  <si>
    <t>sz123035</t>
  </si>
  <si>
    <t>富时罗素指数进一步扩容，A股跌幅不会很大。</t>
    <phoneticPr fontId="420" type="noConversion"/>
  </si>
  <si>
    <t>股市有走稳迹象，但可转债还在继续调整之中。</t>
    <phoneticPr fontId="420" type="noConversion"/>
  </si>
  <si>
    <t>股票仓位大于70%</t>
    <phoneticPr fontId="420" type="noConversion"/>
  </si>
  <si>
    <t>可转债经过11天连续下跌后，昨天终于出现了反弹。和一个月前比，投资可转债其实更加安全，只不过需要时间来证明。</t>
    <phoneticPr fontId="420" type="noConversion"/>
  </si>
  <si>
    <t>本月第一次出现可转债的正股下跌，可转债上涨的现象。</t>
    <phoneticPr fontId="420" type="noConversion"/>
  </si>
  <si>
    <t>sh110057</t>
    <phoneticPr fontId="420" type="noConversion"/>
  </si>
  <si>
    <t>格力电器</t>
    <phoneticPr fontId="420" type="noConversion"/>
  </si>
  <si>
    <t>天山股份</t>
    <phoneticPr fontId="420" type="noConversion"/>
  </si>
  <si>
    <t>信立泰</t>
    <phoneticPr fontId="420" type="noConversion"/>
  </si>
  <si>
    <t>海康威视</t>
    <phoneticPr fontId="420" type="noConversion"/>
  </si>
  <si>
    <t>长盈精密</t>
    <phoneticPr fontId="420" type="noConversion"/>
  </si>
  <si>
    <t>宋城演艺</t>
    <phoneticPr fontId="420" type="noConversion"/>
  </si>
  <si>
    <t>社会责任</t>
    <phoneticPr fontId="420" type="noConversion"/>
  </si>
  <si>
    <t>H股ETF</t>
    <phoneticPr fontId="420" type="noConversion"/>
  </si>
  <si>
    <t>sh600570</t>
    <phoneticPr fontId="420" type="noConversion"/>
  </si>
  <si>
    <t>金禾实业</t>
    <phoneticPr fontId="420" type="noConversion"/>
  </si>
  <si>
    <t>医药ETF</t>
    <phoneticPr fontId="420" type="noConversion"/>
  </si>
  <si>
    <t>方大集团</t>
    <phoneticPr fontId="420" type="noConversion"/>
  </si>
  <si>
    <t>金轮转债</t>
    <phoneticPr fontId="420" type="noConversion"/>
  </si>
  <si>
    <t>苏 泊 尔</t>
    <phoneticPr fontId="420" type="noConversion"/>
  </si>
  <si>
    <t>中国互联</t>
    <phoneticPr fontId="420" type="noConversion"/>
  </si>
  <si>
    <t>丽珠集团</t>
    <phoneticPr fontId="420" type="noConversion"/>
  </si>
  <si>
    <t>东阿阿胶</t>
    <phoneticPr fontId="420" type="noConversion"/>
  </si>
  <si>
    <t>云南白药</t>
    <phoneticPr fontId="420" type="noConversion"/>
  </si>
  <si>
    <t>华东医药</t>
    <phoneticPr fontId="420" type="noConversion"/>
  </si>
  <si>
    <t>大族激光</t>
    <phoneticPr fontId="420" type="noConversion"/>
  </si>
  <si>
    <t>亿帆医药</t>
    <phoneticPr fontId="420" type="noConversion"/>
  </si>
  <si>
    <t>黑猫股份</t>
    <phoneticPr fontId="420" type="noConversion"/>
  </si>
  <si>
    <t>东方雨虹</t>
    <phoneticPr fontId="420" type="noConversion"/>
  </si>
  <si>
    <t>洋河股份</t>
    <phoneticPr fontId="420" type="noConversion"/>
  </si>
  <si>
    <t>海能达</t>
    <phoneticPr fontId="420" type="noConversion"/>
  </si>
  <si>
    <t>今飞转债</t>
    <phoneticPr fontId="420" type="noConversion"/>
  </si>
  <si>
    <t>聚光科技</t>
    <phoneticPr fontId="420" type="noConversion"/>
  </si>
  <si>
    <t>纳指ETF</t>
    <phoneticPr fontId="420" type="noConversion"/>
  </si>
  <si>
    <t>华锋转债</t>
    <phoneticPr fontId="420" type="noConversion"/>
  </si>
  <si>
    <t>银行、保险、券商金三胖走稳，外资重新流入</t>
    <phoneticPr fontId="420" type="noConversion"/>
  </si>
  <si>
    <t>sh110055</t>
  </si>
  <si>
    <t>sh113530</t>
  </si>
  <si>
    <t>sz123007</t>
  </si>
  <si>
    <t>sz123010</t>
  </si>
  <si>
    <t>sz123027</t>
  </si>
  <si>
    <t>sz123033</t>
  </si>
  <si>
    <t>sz128025</t>
  </si>
  <si>
    <t>sz128063</t>
  </si>
  <si>
    <t>sz128069</t>
  </si>
  <si>
    <t>sz128070</t>
  </si>
  <si>
    <t>sz128072</t>
  </si>
  <si>
    <t>sz128073</t>
  </si>
  <si>
    <t>sh113559</t>
  </si>
  <si>
    <t>sh113561</t>
  </si>
  <si>
    <t>sh113567</t>
  </si>
  <si>
    <t>sh113569</t>
  </si>
  <si>
    <t>sh113570</t>
  </si>
  <si>
    <t>sh113573</t>
  </si>
  <si>
    <t>sh113574</t>
  </si>
  <si>
    <t>sh113576</t>
  </si>
  <si>
    <t>sh113580</t>
  </si>
  <si>
    <t>sz123039</t>
  </si>
  <si>
    <t>sz123042</t>
  </si>
  <si>
    <t>sz123043</t>
  </si>
  <si>
    <t>sz123044</t>
  </si>
  <si>
    <t>sz123045</t>
  </si>
  <si>
    <t>sz123048</t>
  </si>
  <si>
    <t>sz123050</t>
  </si>
  <si>
    <t>sz128101</t>
  </si>
  <si>
    <t>增加了可转债的死守模式，具体介绍见培训资料</t>
    <phoneticPr fontId="420" type="noConversion"/>
  </si>
  <si>
    <t>茅台站上1400，带动白酒食品等上涨</t>
    <phoneticPr fontId="420" type="noConversion"/>
  </si>
  <si>
    <t>食品医药连续走强后调整在所难免</t>
    <phoneticPr fontId="420" type="noConversion"/>
  </si>
  <si>
    <t>最近几天一直是低估的金融股走强，是暂时的还是反转有待观察。</t>
    <phoneticPr fontId="420" type="noConversion"/>
  </si>
  <si>
    <t>昨天银行地产再次走弱，现在说反转还是为时过早。从6月3日到6月19日在央广经济之声《书里淘金》节目连续13期播出我的《聪明的定投》对话介绍，欢迎收听</t>
    <phoneticPr fontId="420" type="noConversion"/>
  </si>
  <si>
    <t>sz161729</t>
  </si>
  <si>
    <t>sh501054</t>
  </si>
  <si>
    <t>sh501077</t>
  </si>
  <si>
    <t>sh501079</t>
  </si>
  <si>
    <t>场内广发纳指溢价消失，换回广发纳指，另外列出了10个封基供参考。</t>
    <phoneticPr fontId="420" type="noConversion"/>
  </si>
  <si>
    <t>纳指突破一万，外资源源不断的流入。</t>
    <phoneticPr fontId="420" type="noConversion"/>
  </si>
  <si>
    <t>华宝中证医疗上折，发文中特别强调分级基金年底转型。可以关注折价率超过12%的医药800B（150149）、健康B（150220）等高折价率分级B，具体见我今天的文章</t>
    <phoneticPr fontId="420" type="noConversion"/>
  </si>
  <si>
    <t>美股暴跌，但盘后有所反弹，对今天A股影响肯定会有，不比惊慌失措。</t>
    <phoneticPr fontId="420" type="noConversion"/>
  </si>
  <si>
    <t>洪涛和华锋调整转股价，估计今天会上涨2%-3%，北京疫情如果今天低开也不用惊慌。</t>
    <phoneticPr fontId="420" type="noConversion"/>
  </si>
  <si>
    <t>昨晚美股又神奇的翻红了，债券已经连续反弹了一周了。医药股逆势大涨，切勿追高。</t>
    <phoneticPr fontId="420" type="noConversion"/>
  </si>
  <si>
    <t>大涨过后，调整在所难免，切勿追高</t>
    <phoneticPr fontId="420" type="noConversion"/>
  </si>
  <si>
    <t>让金融给企业让利1.5万亿，今天银行低开在所难免</t>
    <phoneticPr fontId="420" type="noConversion"/>
  </si>
  <si>
    <t>sz000568</t>
  </si>
  <si>
    <t>sz000661</t>
  </si>
  <si>
    <t>sz000858</t>
  </si>
  <si>
    <t>sz002311</t>
  </si>
  <si>
    <t>sz002352</t>
  </si>
  <si>
    <t>sz002475</t>
  </si>
  <si>
    <t>sz002607</t>
  </si>
  <si>
    <t>sz300015</t>
  </si>
  <si>
    <t>sz300122</t>
  </si>
  <si>
    <t>sz300413</t>
  </si>
  <si>
    <t>sz300750</t>
  </si>
  <si>
    <t>sz300760</t>
  </si>
  <si>
    <t>sh600031</t>
  </si>
  <si>
    <t>sh601933</t>
  </si>
  <si>
    <t>sh603259</t>
  </si>
  <si>
    <t>sh603708</t>
  </si>
  <si>
    <t>昨天银行跌幅不大，反而是前期强势的医药跌幅较大，不过这也正常，说明银行让利市场已经有预期，而医药上涨过快调整也很正常。</t>
    <phoneticPr fontId="420" type="noConversion"/>
  </si>
  <si>
    <t>医药800B</t>
    <phoneticPr fontId="420" type="noConversion"/>
  </si>
  <si>
    <t>7月1日起新三板打新，估计一手党抢跑</t>
    <phoneticPr fontId="420" type="noConversion"/>
  </si>
  <si>
    <t>最近上市的几只可转债收益巨大，但存量可转债还是低迷，需要我们耐心持有，另外不建议全仓。</t>
    <phoneticPr fontId="420" type="noConversion"/>
  </si>
  <si>
    <t>昨天创业板创近5年新高，晚上纳指和前5大公司全部创出历史新高，尾盘有所回落。</t>
    <phoneticPr fontId="420" type="noConversion"/>
  </si>
  <si>
    <t>今天有三只新股和三只新可转债可以打，其中本钢转债因溢价过高我打算放弃，如果不放弃也可以。</t>
    <phoneticPr fontId="420" type="noConversion"/>
  </si>
  <si>
    <t>sh113572</t>
  </si>
  <si>
    <t>银行发券商牌照结果银行没涨还是医药涨，券商却跌的稀里哗啦的。</t>
    <phoneticPr fontId="420" type="noConversion"/>
  </si>
  <si>
    <t>今天两只新三板打新建议一手党，时间上尽早。</t>
    <phoneticPr fontId="420" type="noConversion"/>
  </si>
  <si>
    <t>昨天房地产领涨，医药领跌。说热点转换言之过早。</t>
    <phoneticPr fontId="420" type="noConversion"/>
  </si>
  <si>
    <t>昨天继续前天的趋势大涨。可转债也开始上涨，切忌多动。</t>
    <phoneticPr fontId="420" type="noConversion"/>
  </si>
  <si>
    <t>牛市似乎来了，抱紧筹码，多看少动。现在远远没到止盈了结的时候了。</t>
    <phoneticPr fontId="420" type="noConversion"/>
  </si>
  <si>
    <t>市场暴涨，切勿多动。</t>
    <phoneticPr fontId="420" type="noConversion"/>
  </si>
  <si>
    <t>昨天高开低走，大家坐稳。</t>
    <phoneticPr fontId="420" type="noConversion"/>
  </si>
  <si>
    <t>还是那句老话：坐稳抱紧筹码</t>
    <phoneticPr fontId="420" type="noConversion"/>
  </si>
  <si>
    <t>第一次调整都没来呢</t>
    <phoneticPr fontId="420" type="noConversion"/>
  </si>
  <si>
    <t>上周五的调整不改牛市趋势，最多算是一次小狗来了。</t>
    <phoneticPr fontId="420" type="noConversion"/>
  </si>
  <si>
    <t>昨天A股继续大涨，美股高开低走尾盘跳水，估计今天A股会借势洗牌。</t>
    <phoneticPr fontId="420" type="noConversion"/>
  </si>
  <si>
    <t>昨天如期调整，尾盘走出V字说明市场还是非常强势，调整在盘中或者1、2天就完成了。</t>
    <phoneticPr fontId="420" type="noConversion"/>
  </si>
  <si>
    <t>大盘来回震荡，调整不改牛市趋势。普通投资者抱紧筹码。</t>
    <phoneticPr fontId="420" type="noConversion"/>
  </si>
  <si>
    <t>sh113589</t>
    <phoneticPr fontId="420" type="noConversion"/>
  </si>
  <si>
    <t>调整如期来临，估计会有一段时间。不善于做短线的大部分投资者还是坐稳了。</t>
    <phoneticPr fontId="420" type="noConversion"/>
  </si>
  <si>
    <t>险企权益投资上限从30%提升到45%，给大家一个想象空间。债券的交易所和银行两个市场互联互通有利于市场流动性和价格发现。</t>
    <phoneticPr fontId="420" type="noConversion"/>
  </si>
  <si>
    <t>昨天估值相对低的品种涨的比较好。下半年很有可能会有风格切换。</t>
    <phoneticPr fontId="420" type="noConversion"/>
  </si>
  <si>
    <t>今天上证指数修改，按照我的估算不会有大的影响，最大的影响是心理作用。前天医药食品走弱周期走强，昨天正好相反，短期的风格很难预测。</t>
    <phoneticPr fontId="420" type="noConversion"/>
  </si>
  <si>
    <t>领事馆事件最多影响开盘，A50盘后一小时大跌后收复了大部分。</t>
    <phoneticPr fontId="420" type="noConversion"/>
  </si>
  <si>
    <t>昨天大盘果然如期震荡，晚上美股大跌，估计又要影响我们的开盘。</t>
    <phoneticPr fontId="420" type="noConversion"/>
  </si>
  <si>
    <t>辉丰转债今日开始回售，32只新三板精选层上市，因为盘子很小，不用担心对市场造成冲击。</t>
    <phoneticPr fontId="420" type="noConversion"/>
  </si>
  <si>
    <t>sz128116</t>
  </si>
  <si>
    <t>sz128117</t>
  </si>
  <si>
    <t>sz123057</t>
  </si>
  <si>
    <t>新三板精选层的表现确实始料未及，好在中签的也不多。昨天的缩量弱反弹估计维持一段时间。</t>
    <phoneticPr fontId="420" type="noConversion"/>
  </si>
  <si>
    <t>昨天A股没有补上缺口，说明目前市场还是较强势，晚上美股下跌，免不了又要影响我们的开盘了。</t>
    <phoneticPr fontId="420" type="noConversion"/>
  </si>
  <si>
    <t>最近有一批定开封基到期定开，嘉实瑞享是8月3日、银华明择时8月25日、社会责任时9月21日，可以在到期前折价率小卖出。折价率大赎回，等再次封闭有较大折价的时候买入。</t>
    <phoneticPr fontId="420" type="noConversion"/>
  </si>
  <si>
    <t>昨天大涨后的正常调整，结束后还会重拾升势，周末大跌近期大概率不会再来。</t>
    <phoneticPr fontId="420" type="noConversion"/>
  </si>
  <si>
    <t>可转债轮动模式换债,银华明择快要到期了，等折价率缩小的时候择机卖出</t>
    <phoneticPr fontId="420" type="noConversion"/>
  </si>
  <si>
    <t>昨天再次显示牛市周一效应，但还是要注意风险。</t>
    <phoneticPr fontId="420" type="noConversion"/>
  </si>
  <si>
    <t>昨天银保地强势反弹，是否有持续性有待观察。</t>
    <phoneticPr fontId="420" type="noConversion"/>
  </si>
  <si>
    <t>芯片股高开低走挤出银保地，行情应该还没走完。</t>
    <phoneticPr fontId="420" type="noConversion"/>
  </si>
  <si>
    <t>昨天医药食品下跌，尾盘券商拉起，估计还是赌业绩，长期趋势是否有变有待观察。</t>
    <phoneticPr fontId="420" type="noConversion"/>
  </si>
  <si>
    <t>外界的很多利空更多是心理上的，切勿追高杀跌。</t>
    <phoneticPr fontId="420" type="noConversion"/>
  </si>
  <si>
    <t>柚子再次涉足小盘可转债，切勿追热点，继续持有双低。</t>
    <phoneticPr fontId="420" type="noConversion"/>
  </si>
  <si>
    <t>昨天尾盘跳水，晚上美股下跌，社融数据不及预期，今天有可能惯性低开。</t>
    <phoneticPr fontId="420" type="noConversion"/>
  </si>
  <si>
    <t>昨天再次调整，时间和空间不会很大。华汽债大跌，是风险也是机会，其中127893回售到期只有1年多，税后YTM高达56.79%，而且还是普通人可以买的债券，如果要买入务必控制仓位。</t>
    <phoneticPr fontId="420" type="noConversion"/>
  </si>
  <si>
    <t>市场再次弱势调整，多空来回争夺。华汽债停牌，深成指AB公告年底完成转型</t>
    <phoneticPr fontId="420" type="noConversion"/>
  </si>
  <si>
    <t>hk03888</t>
    <phoneticPr fontId="420" type="noConversion"/>
  </si>
  <si>
    <t>gb_baba</t>
  </si>
  <si>
    <t>gb_aapl</t>
    <phoneticPr fontId="420" type="noConversion"/>
  </si>
  <si>
    <t>今天的版本已经由5群的van修改后支持了港美股，谢谢van！</t>
    <phoneticPr fontId="420" type="noConversion"/>
  </si>
  <si>
    <t>sh113037</t>
    <phoneticPr fontId="420" type="noConversion"/>
  </si>
  <si>
    <t>sh601601</t>
  </si>
  <si>
    <t>sh600346</t>
  </si>
  <si>
    <t>sh601336</t>
  </si>
  <si>
    <t>sh601668</t>
  </si>
  <si>
    <t>sz000338</t>
    <phoneticPr fontId="420" type="noConversion"/>
  </si>
  <si>
    <t>昨天大盘大涨，市场风格有转变迹象，突破前期高点还是有点犹豫。昨天医药股换了银保地，晚上纳指又创历史新高。</t>
    <phoneticPr fontId="420" type="noConversion"/>
  </si>
  <si>
    <t>sh113595</t>
    <phoneticPr fontId="420" type="noConversion"/>
  </si>
  <si>
    <t>昨天再次冲击3458未果，但两难未缩小。新基金募集再次出现天量超募，短期不要追高，中长期依然看好。</t>
    <phoneticPr fontId="420" type="noConversion"/>
  </si>
  <si>
    <t>三次冲击3546未果，终于一泄如注，不过也不用悲观，调整后还会继续上涨。</t>
    <phoneticPr fontId="420" type="noConversion"/>
  </si>
  <si>
    <t>做了一次创业板破颈线位后是否破位下跌，61%的人回答是，偏悲观的人还是偏多。</t>
    <phoneticPr fontId="420" type="noConversion"/>
  </si>
  <si>
    <t>sh113597</t>
    <phoneticPr fontId="420" type="noConversion"/>
  </si>
  <si>
    <t>今天开启了创业板注册制。</t>
    <phoneticPr fontId="420" type="noConversion"/>
  </si>
  <si>
    <t>创业板注册制平稳，纳指再创历史新高。可转债最新轮动名单只剩下31只了。</t>
    <phoneticPr fontId="420" type="noConversion"/>
  </si>
  <si>
    <t>创业板又被恶炒，这次创业板被恶炒的不是业绩而是小盘股，切勿追高。</t>
    <phoneticPr fontId="420" type="noConversion"/>
  </si>
  <si>
    <t>sh113593</t>
    <phoneticPr fontId="420" type="noConversion"/>
  </si>
  <si>
    <t>大盘再次无故下跌，说明了最近一段时间在区间震荡上不上下不下。纳指再创历史新高</t>
    <phoneticPr fontId="420" type="noConversion"/>
  </si>
  <si>
    <t>中报发布进入密集期，大部分中报还是比较理想的，不错的业绩为市场提供了坚实的基础。</t>
    <phoneticPr fontId="420" type="noConversion"/>
  </si>
  <si>
    <t>今天是本月最后一个交易日了。</t>
    <phoneticPr fontId="420" type="noConversion"/>
  </si>
  <si>
    <t>可转债轮动日。8月份还是一个收获的月份。</t>
    <phoneticPr fontId="420" type="noConversion"/>
  </si>
  <si>
    <t>继续盘整，昨天尾盘拉起但量能不足。</t>
    <phoneticPr fontId="420" type="noConversion"/>
  </si>
  <si>
    <t>创业板中的小票低价票活跃，不建议跟进。</t>
    <phoneticPr fontId="420" type="noConversion"/>
  </si>
  <si>
    <t>美股暴跌，A股今天免不了受影响。</t>
    <phoneticPr fontId="420" type="noConversion"/>
  </si>
  <si>
    <t>美股再创下跌，A股也受影响，消费股调整。</t>
    <phoneticPr fontId="420" type="noConversion"/>
  </si>
  <si>
    <t>龙头股调整，不会一直这样的，无妨。</t>
    <phoneticPr fontId="420" type="noConversion"/>
  </si>
  <si>
    <t>美股再度暴跌，A股开盘免不了受影响。</t>
    <phoneticPr fontId="420" type="noConversion"/>
  </si>
  <si>
    <t>sh113594</t>
    <phoneticPr fontId="420" type="noConversion"/>
  </si>
  <si>
    <t>美股大涨，不出意外A股高开，勿追高。</t>
    <phoneticPr fontId="420" type="noConversion"/>
  </si>
  <si>
    <t>sh113036</t>
    <phoneticPr fontId="420" type="noConversion"/>
  </si>
  <si>
    <t>美股再次高开低走，不出意外今天A股又要受影响了。</t>
    <phoneticPr fontId="420" type="noConversion"/>
  </si>
  <si>
    <t>sh113600</t>
    <phoneticPr fontId="420" type="noConversion"/>
  </si>
  <si>
    <t>8月份社融大超预期，资金还是在源源不断的进来，只不过品种在慢慢起变化。</t>
    <phoneticPr fontId="420" type="noConversion"/>
  </si>
  <si>
    <t>A股美股双双上涨，甲骨文和tiktok达成协议，希望能找到双方都能接受的合作协议。</t>
    <phoneticPr fontId="420" type="noConversion"/>
  </si>
  <si>
    <t>sh113596</t>
  </si>
  <si>
    <t>sh110072</t>
  </si>
  <si>
    <t>sh113601</t>
  </si>
  <si>
    <t>sz128128</t>
  </si>
  <si>
    <t>昨天各大指数普涨，但下跌股票数量大于上涨数量，可转债对应的正股下跌中位数也是-0.10%，可转债涨少跌多也很正常。</t>
    <phoneticPr fontId="420" type="noConversion"/>
  </si>
  <si>
    <t>昨天可转债对应的正股下跌中位数是0.71%，而可转债下跌中位数是0.47%，所以可转债的下午完全是因为正股的下跌导致的，可转债本身并没什么异常，还是要坚持长期无脑轮动。</t>
    <phoneticPr fontId="420" type="noConversion"/>
  </si>
  <si>
    <t>sh600926</t>
    <phoneticPr fontId="420" type="noConversion"/>
  </si>
  <si>
    <t>sh113039</t>
    <phoneticPr fontId="420" type="noConversion"/>
  </si>
  <si>
    <t>sh110071</t>
    <phoneticPr fontId="420" type="noConversion"/>
  </si>
  <si>
    <t>sh113599</t>
    <phoneticPr fontId="420" type="noConversion"/>
  </si>
  <si>
    <t>美股再次下跌，消费股也开始进入调整。相对来说银行地产保险因为估值相对低而抗跌。</t>
    <phoneticPr fontId="420" type="noConversion"/>
  </si>
  <si>
    <t>国联国金合并，三傻雄起，tiktok、微信在美国峰回路转，一切似乎都在走好。</t>
    <phoneticPr fontId="420" type="noConversion"/>
  </si>
  <si>
    <t>sh110074</t>
    <phoneticPr fontId="420" type="noConversion"/>
  </si>
  <si>
    <t>道指大跌，但纳指企稳。A股昨天缩量下跌</t>
    <phoneticPr fontId="420" type="noConversion"/>
  </si>
  <si>
    <t>A股再次缩量调整，晚上美股反弹，国庆前还有6个交易日，节前盘整节后上涨的可能性比较大。</t>
    <phoneticPr fontId="420" type="noConversion"/>
  </si>
  <si>
    <t>美股再次大跌，今天A股又要经受考验了。</t>
    <phoneticPr fontId="420" type="noConversion"/>
  </si>
  <si>
    <t>A股下跌别慌，如果要买配售蚂蚁的新基金，还不如买打折的老基金。</t>
    <phoneticPr fontId="420" type="noConversion"/>
  </si>
  <si>
    <t>三季报预告预喜预悲各半，节前三个交易日调整快结束。</t>
    <phoneticPr fontId="420" type="noConversion"/>
  </si>
  <si>
    <t>外盘连续上涨，A股继续缩量调整，千万不要倒在黎明前。</t>
    <phoneticPr fontId="420" type="noConversion"/>
  </si>
  <si>
    <t>节前最后一个交易日，大概率上涨。</t>
    <phoneticPr fontId="420" type="noConversion"/>
  </si>
  <si>
    <t>长假期间外围大涨，今天大概率高开，勿追。可转债月底月初示范轮动。</t>
    <phoneticPr fontId="420" type="noConversion"/>
  </si>
  <si>
    <t>周末又是各大利好，看好10月行情。</t>
    <phoneticPr fontId="420" type="noConversion"/>
  </si>
  <si>
    <t>市场连续2天大涨改变人气，但调整在所难免，切勿追高。</t>
    <phoneticPr fontId="420" type="noConversion"/>
  </si>
  <si>
    <t>沪指三连阳，格力再回购，隆基欲减持。大股东都是和股价逆向操作。</t>
    <phoneticPr fontId="420" type="noConversion"/>
  </si>
  <si>
    <t>三季度季报陆续公布，市场又将迎来一波业绩行情。</t>
    <phoneticPr fontId="420" type="noConversion"/>
  </si>
  <si>
    <t>银行保险反弹独缺地产，耐心等待价值回归。</t>
    <phoneticPr fontId="420" type="noConversion"/>
  </si>
  <si>
    <t>老大们集体学习量子科技，估计今天相关股票又要疯，这种消息类的事情前车之鉴不少。</t>
    <phoneticPr fontId="420" type="noConversion"/>
  </si>
  <si>
    <t>游族转债</t>
    <phoneticPr fontId="420" type="noConversion"/>
  </si>
  <si>
    <t>昨天高开低走也反应了人心的浮动，大趋势依然看好。</t>
    <phoneticPr fontId="420" type="noConversion"/>
  </si>
  <si>
    <t>市场虽然反弹但量能严重萎缩，耐心持有。</t>
    <phoneticPr fontId="420" type="noConversion"/>
  </si>
  <si>
    <t>银行保险走强，市场继续调整。</t>
    <phoneticPr fontId="420" type="noConversion"/>
  </si>
  <si>
    <t>正元妖债停牌，高价可转债切勿追高。</t>
    <phoneticPr fontId="420" type="noConversion"/>
  </si>
  <si>
    <t>管理层密集出台可转债政策，市场调整尚未结束。</t>
    <phoneticPr fontId="420" type="noConversion"/>
  </si>
  <si>
    <t>市场补上了10月9日最后一个跳空缺口后，似乎有望期望。今天发行的新三板尚可申购</t>
    <phoneticPr fontId="420" type="noConversion"/>
  </si>
  <si>
    <t>市场逐渐走稳，蚂蚁吸金效应慢慢降低，但量能还是不够。</t>
    <phoneticPr fontId="420" type="noConversion"/>
  </si>
  <si>
    <t>美股大跌，最多影响的是A股的开盘。</t>
    <phoneticPr fontId="420" type="noConversion"/>
  </si>
  <si>
    <t>昨天市场低开高走，基金重仓股走强。</t>
    <phoneticPr fontId="420" type="noConversion"/>
  </si>
  <si>
    <t>今天可转债轮动换债了</t>
    <phoneticPr fontId="420" type="noConversion"/>
  </si>
  <si>
    <t>汽模转2</t>
    <phoneticPr fontId="420" type="noConversion"/>
  </si>
  <si>
    <t>sh113565</t>
    <phoneticPr fontId="420" type="noConversion"/>
  </si>
  <si>
    <t>柚子全面撤退可转债，小票可转债留下一地鸡毛。坚持双低轮动不动摇。</t>
    <phoneticPr fontId="420" type="noConversion"/>
  </si>
  <si>
    <t>蚂蚁暂缓上市，再加上美国大选不确定性，股市难免震荡，不要随波逐流，绑紧安全带多看少动。</t>
    <phoneticPr fontId="420" type="noConversion"/>
  </si>
  <si>
    <t>虽然美国大选结果还没有定，但美股特别是科技股暴涨，估计会给A股打出上涨空间。蚂蚁暂停上市成为银行上涨的导火索。</t>
    <phoneticPr fontId="420" type="noConversion"/>
  </si>
  <si>
    <t>市场连续上涨，昨晚美股再次上涨，注意部分股票大涨后可能的快速回落</t>
    <phoneticPr fontId="420" type="noConversion"/>
  </si>
  <si>
    <t>sh113584</t>
    <phoneticPr fontId="420" type="noConversion"/>
  </si>
  <si>
    <t>可转债轮动模式修改了参数，把过去PB&gt;0改成了PB&gt;0.8,主要的目的是剔除了部分惰性可转债，回测下来效果更好。PB&lt;2是为了防止熊市的，如果你确定未来是牛市也可以不用这个条件，收益率会更高。总体来说现在这个策略是一个比较安全的策略，但并不是收益率最高的策略。</t>
    <phoneticPr fontId="420" type="noConversion"/>
  </si>
  <si>
    <t>市场放量大涨，但前期大涨的家电、汽车相对落后，轮动上涨趋势明显。下个热点很有可能是低估的顺周期板块</t>
    <phoneticPr fontId="420" type="noConversion"/>
  </si>
  <si>
    <t>大涨后的调整也属于正常，互联网反垄断法征求意见出台，对相关企业的影响也是暂时的。</t>
    <phoneticPr fontId="420" type="noConversion"/>
  </si>
  <si>
    <t>美股科技股企稳，阿里美股也上涨，科技股受内外利空影响只是暂时的。今天起增加了一共“激进轮到可转债”，和原来的不同就是不限制PB&lt;2,牛市效果更好，但熊市里的风险大。</t>
    <phoneticPr fontId="420" type="noConversion"/>
  </si>
  <si>
    <t>苏宁回购10亿债券，今天债券应该能企稳</t>
    <phoneticPr fontId="420" type="noConversion"/>
  </si>
  <si>
    <t>sz169103</t>
  </si>
  <si>
    <t>sh501065</t>
  </si>
  <si>
    <t>sh501066</t>
  </si>
  <si>
    <t>sh501087</t>
  </si>
  <si>
    <t>sz162605</t>
  </si>
  <si>
    <t>sz162703</t>
  </si>
  <si>
    <t>sz163406</t>
  </si>
  <si>
    <t>sz166006</t>
  </si>
  <si>
    <t>增加了2021年十大封基、十大开基</t>
    <phoneticPr fontId="420" type="noConversion"/>
  </si>
  <si>
    <t>RCEP利好引发周一上涨，但愿不要再涨一天跌四天。</t>
    <phoneticPr fontId="420" type="noConversion"/>
  </si>
  <si>
    <t>三傻如期反弹，持续性如何有待观察。</t>
    <phoneticPr fontId="420" type="noConversion"/>
  </si>
  <si>
    <t>三傻已经三连阳了，关注顺周期里的成长股。</t>
    <phoneticPr fontId="420" type="noConversion"/>
  </si>
  <si>
    <t>市场破周四魔咒，三傻已经四连阳了。周末难免震荡。</t>
    <phoneticPr fontId="420" type="noConversion"/>
  </si>
  <si>
    <t>sh113606</t>
    <phoneticPr fontId="420" type="noConversion"/>
  </si>
  <si>
    <t>16冀中01</t>
    <phoneticPr fontId="420" type="noConversion"/>
  </si>
  <si>
    <t>18苏宁04</t>
    <phoneticPr fontId="420" type="noConversion"/>
  </si>
  <si>
    <t>金融委提出打击逃废债，利好债市，可转债也会有一定的利好。</t>
    <phoneticPr fontId="420" type="noConversion"/>
  </si>
  <si>
    <t xml:space="preserve">      时间</t>
  </si>
  <si>
    <t>市值</t>
    <phoneticPr fontId="469" type="noConversion"/>
  </si>
  <si>
    <t>资金进出</t>
    <phoneticPr fontId="469" type="noConversion"/>
  </si>
  <si>
    <t>净值</t>
    <phoneticPr fontId="469" type="noConversion"/>
  </si>
  <si>
    <t>收益率</t>
    <phoneticPr fontId="469" type="noConversion"/>
  </si>
  <si>
    <t>累计</t>
    <phoneticPr fontId="469" type="noConversion"/>
  </si>
  <si>
    <t>应网友要求，今天增加了一个账户统计的模板供大家选用。</t>
    <phoneticPr fontId="420" type="noConversion"/>
  </si>
  <si>
    <t>A股正常调整，美股道指创历史新高。耐心持有</t>
    <phoneticPr fontId="420" type="noConversion"/>
  </si>
  <si>
    <t>A股高开低走再次调整，估计要有几天的波动。</t>
    <phoneticPr fontId="420" type="noConversion"/>
  </si>
  <si>
    <t>A股上涨空间有限，逢高降低股票仓位，增加可转债仓位。</t>
    <phoneticPr fontId="420" type="noConversion"/>
  </si>
  <si>
    <t>sh113608</t>
    <phoneticPr fontId="420" type="noConversion"/>
  </si>
  <si>
    <t>今天是11月最后一天，可转债到了轮动日，不过大家不要在同一天轮动导致拥挤。</t>
    <phoneticPr fontId="420" type="noConversion"/>
  </si>
  <si>
    <t>昨天市场大起大落，勿用担心。今天有4只可转债可以顶格申购。</t>
    <phoneticPr fontId="420" type="noConversion"/>
  </si>
  <si>
    <t>市场神奇大涨，上证指数有望今天创出年内新高。</t>
    <phoneticPr fontId="420" type="noConversion"/>
  </si>
  <si>
    <t>沪指盘中创2年多新高，虽然最后没有站稳，但年内依然有动力上涨，继续关注低估的三傻特别是地产。</t>
    <phoneticPr fontId="420" type="noConversion"/>
  </si>
  <si>
    <t>沪指继续小阴小阳，多空双方小心翼翼。</t>
    <phoneticPr fontId="420" type="noConversion"/>
  </si>
  <si>
    <t>估计继续盘整的可能性比较大。</t>
    <phoneticPr fontId="420" type="noConversion"/>
  </si>
  <si>
    <t>金融地产调整，不改其价值。</t>
    <phoneticPr fontId="420" type="noConversion"/>
  </si>
  <si>
    <t>市场继续调整，可转债也萎靡，耐心是市场里的最好的安慰剂。</t>
    <phoneticPr fontId="420" type="noConversion"/>
  </si>
  <si>
    <t>昨天市场继续下跌，但大趋势并没改变。</t>
    <phoneticPr fontId="420" type="noConversion"/>
  </si>
  <si>
    <t>大盘三连阴后企稳，维持继续震荡观点不变，切勿追高杀跌。</t>
    <phoneticPr fontId="420" type="noConversion"/>
  </si>
  <si>
    <t>今天申购大秦转债，权衡利弊，最后还是决定顶格申购。</t>
    <phoneticPr fontId="420" type="noConversion"/>
  </si>
  <si>
    <t>退市规则修订稿出来，利好白马利空抄小炒差。</t>
    <phoneticPr fontId="420" type="noConversion"/>
  </si>
  <si>
    <t>sh113588</t>
    <phoneticPr fontId="420" type="noConversion"/>
  </si>
  <si>
    <t>双低可转债因为鸿达转债的利空大跌，应该是机会而不是离场的信号。</t>
    <phoneticPr fontId="420" type="noConversion"/>
  </si>
  <si>
    <t>双低可转债继续惯性下跌，只不过跌幅小于对应的正股了。</t>
    <phoneticPr fontId="420" type="noConversion"/>
  </si>
  <si>
    <t>sh113598</t>
    <phoneticPr fontId="420" type="noConversion"/>
  </si>
  <si>
    <t>sh110077</t>
    <phoneticPr fontId="420" type="noConversion"/>
  </si>
  <si>
    <t>大盘反弹，双低可转债总算止跌。美股再创历史新高。</t>
    <phoneticPr fontId="420" type="noConversion"/>
  </si>
  <si>
    <t>中央经济工作会议召开，为明年经济工作定调。高瓴资本入股隆基。</t>
    <phoneticPr fontId="420" type="noConversion"/>
  </si>
  <si>
    <t>创业板大涨，今天如果回调也是非常正常的。</t>
    <phoneticPr fontId="420" type="noConversion"/>
  </si>
  <si>
    <t>昨天的调整不幸被我提前说中，调整调整市场会更加健康，不过小票今年差不多跌回去了。这也是最近可转债行情不好的一个重要原因。</t>
    <phoneticPr fontId="420" type="noConversion"/>
  </si>
  <si>
    <t>sh113609</t>
    <phoneticPr fontId="420" type="noConversion"/>
  </si>
  <si>
    <t>市场反弹，但可转债继续调整，历史在不断重复中。</t>
    <phoneticPr fontId="420" type="noConversion"/>
  </si>
  <si>
    <t>sh113563</t>
    <phoneticPr fontId="420" type="noConversion"/>
  </si>
  <si>
    <t>sh113610</t>
    <phoneticPr fontId="420" type="noConversion"/>
  </si>
  <si>
    <t>周五市场低开高走，可转债也一并反弹。今年余下的4个交易日估计不太可能有大跌了。</t>
    <phoneticPr fontId="420" type="noConversion"/>
  </si>
  <si>
    <t>美股三大指数齐齐创历史新高，阿里止跌。可转债受正股影响继续下跌。</t>
    <phoneticPr fontId="420" type="noConversion"/>
  </si>
  <si>
    <t>今天3点前平均买入10大开基，场内已经有10大封基了。打算明年一年不动。</t>
    <phoneticPr fontId="420" type="noConversion"/>
  </si>
  <si>
    <t>今年最后一个交易日，历史上涨多跌少。</t>
    <phoneticPr fontId="420" type="noConversion"/>
  </si>
  <si>
    <t>sh113509</t>
  </si>
  <si>
    <t>sh113526</t>
  </si>
  <si>
    <t>sh113543</t>
  </si>
  <si>
    <t>sh113575</t>
  </si>
  <si>
    <t>sh113582</t>
  </si>
  <si>
    <t>sh113585</t>
  </si>
  <si>
    <t>sz123002</t>
  </si>
  <si>
    <t>sz123022</t>
  </si>
  <si>
    <t>sz123046</t>
  </si>
  <si>
    <t>sz123058</t>
  </si>
  <si>
    <t>sz123062</t>
  </si>
  <si>
    <t>sz123070</t>
  </si>
  <si>
    <t>sz123079</t>
  </si>
  <si>
    <t>sz127015</t>
  </si>
  <si>
    <t>sz128017</t>
  </si>
  <si>
    <t>sz128029</t>
  </si>
  <si>
    <t>sz128030</t>
  </si>
  <si>
    <t>sz128040</t>
  </si>
  <si>
    <t>sz128095</t>
  </si>
  <si>
    <t>sz128106</t>
  </si>
  <si>
    <t>sz128108</t>
  </si>
  <si>
    <t>sz128119</t>
  </si>
  <si>
    <t>根据昨天发文的回撤，把激进轮动可转债改成溢价率因子轮动，并且在业绩中同时统计激进、普通、死守三种可转债模式，场外场内正式启动2021年十大开基和封基</t>
    <phoneticPr fontId="420" type="noConversion"/>
  </si>
  <si>
    <t>长信转债</t>
    <phoneticPr fontId="420" type="noConversion"/>
  </si>
  <si>
    <t>希望转债</t>
    <phoneticPr fontId="420" type="noConversion"/>
  </si>
  <si>
    <t>蓝帆转债</t>
    <phoneticPr fontId="420" type="noConversion"/>
  </si>
  <si>
    <t>市场冰火两重天，多看少动。</t>
    <phoneticPr fontId="420" type="noConversion"/>
  </si>
  <si>
    <t>航新转债</t>
    <phoneticPr fontId="420" type="noConversion"/>
  </si>
  <si>
    <t>市场继续两级分化，北上资金开始逆向留出</t>
    <phoneticPr fontId="420" type="noConversion"/>
  </si>
  <si>
    <t>明电转债</t>
    <phoneticPr fontId="420" type="noConversion"/>
  </si>
  <si>
    <t>sh113612</t>
    <phoneticPr fontId="420" type="noConversion"/>
  </si>
  <si>
    <t>已经五连阳了，该调整了。</t>
  </si>
  <si>
    <t>大盘六连阳就是不调整，指数涨个股跌两级分化严重。</t>
    <phoneticPr fontId="420" type="noConversion"/>
  </si>
  <si>
    <t>周五市场暴跌，北上资金逆流大举买入。目前市场很难有深度调整。</t>
    <phoneticPr fontId="420" type="noConversion"/>
  </si>
  <si>
    <t>市场再次走弱，银行四连阳。</t>
    <phoneticPr fontId="420" type="noConversion"/>
  </si>
  <si>
    <t>大涨后勿追高，防止回落</t>
    <phoneticPr fontId="420" type="noConversion"/>
  </si>
  <si>
    <t>市场正常调整，机构有换仓迹象。双低可转债继续下跌，不建议抄底加仓。</t>
    <phoneticPr fontId="420" type="noConversion"/>
  </si>
  <si>
    <t>sh113615</t>
    <phoneticPr fontId="420" type="noConversion"/>
  </si>
  <si>
    <t>市场走出前一段时间的相反行情，涨了个股跌了指数。不过趋势很难完全逆转的。</t>
    <phoneticPr fontId="420" type="noConversion"/>
  </si>
  <si>
    <t>超声转债</t>
    <phoneticPr fontId="420" type="noConversion"/>
  </si>
  <si>
    <t>sh113044</t>
    <phoneticPr fontId="420" type="noConversion"/>
  </si>
  <si>
    <t>天壕转债</t>
    <phoneticPr fontId="420" type="noConversion"/>
  </si>
  <si>
    <t>银行因为招行等业绩预告走强，虽然不好说趋势确立，但相对消费、医药等有优势</t>
    <phoneticPr fontId="420" type="noConversion"/>
  </si>
  <si>
    <t>昨天“意外”走强，银行趋势确立，白酒继续调整，资金继续朝着低洼地填补。</t>
    <phoneticPr fontId="420" type="noConversion"/>
  </si>
  <si>
    <t>资金流向港股市场，多只港股ETF高溢价，套利资金蜂拥而来，切勿追高。</t>
    <phoneticPr fontId="420" type="noConversion"/>
  </si>
  <si>
    <t>再次回到指数涨个股跌的节奏，南下资金还是蜂拥而去，注意港股ETF的高溢价</t>
    <phoneticPr fontId="420" type="noConversion"/>
  </si>
  <si>
    <t>十大封基中的科创富国、交银瑞丰，因为今年的净值表现也不错，已经溢价了，勿追。</t>
    <phoneticPr fontId="420" type="noConversion"/>
  </si>
  <si>
    <t>可转债两级分化严重，好的可转债不断的被强赎，低价的可转债不断的在下跌。但总有一天会到一个阈值开始筑底反弹的。</t>
    <phoneticPr fontId="420" type="noConversion"/>
  </si>
  <si>
    <t>市场继续两级分化，指数继续上涨，而大部分个股继续下跌。</t>
    <phoneticPr fontId="420" type="noConversion"/>
  </si>
  <si>
    <t>昨天市场调整很正常，涨了那么多不调整才是不正常的。</t>
    <phoneticPr fontId="420" type="noConversion"/>
  </si>
  <si>
    <t>昨天虽然收红了，但缩量了，估计还会调整。尽可能少操作。</t>
    <phoneticPr fontId="420" type="noConversion"/>
  </si>
  <si>
    <t>sz127020</t>
  </si>
  <si>
    <t>sz128109</t>
  </si>
  <si>
    <t>市场大幅度调整，不改向上趋势。</t>
    <phoneticPr fontId="420" type="noConversion"/>
  </si>
  <si>
    <t>周末利好较多，今天大概率反弹，不过不要去追高。行情一定会有反复的。</t>
    <phoneticPr fontId="420" type="noConversion"/>
  </si>
  <si>
    <t>sh113043</t>
    <phoneticPr fontId="420" type="noConversion"/>
  </si>
  <si>
    <t>sh110062</t>
    <phoneticPr fontId="420" type="noConversion"/>
  </si>
  <si>
    <t>sh110073</t>
    <phoneticPr fontId="420" type="noConversion"/>
  </si>
  <si>
    <t>sh113579</t>
    <phoneticPr fontId="420" type="noConversion"/>
  </si>
  <si>
    <t>sh113602</t>
    <phoneticPr fontId="420" type="noConversion"/>
  </si>
  <si>
    <t>sh113607</t>
    <phoneticPr fontId="420" type="noConversion"/>
  </si>
  <si>
    <t>昨天我的齐翔转2换了春秋转债，市场继续抱团反弹，双低可转债因正股继续寻底中</t>
    <phoneticPr fontId="420" type="noConversion"/>
  </si>
  <si>
    <t>sh113614</t>
    <phoneticPr fontId="420" type="noConversion"/>
  </si>
  <si>
    <t>今年指数继续上涨，基金开始分红不断，昨天泓德丰泽分红0.27元，小票继续在寻底中。</t>
    <phoneticPr fontId="420" type="noConversion"/>
  </si>
  <si>
    <t>sh113618</t>
    <phoneticPr fontId="420" type="noConversion"/>
  </si>
  <si>
    <t>两级分化日趋严重，小票日益走低。目前依然看不出止跌迹象。</t>
    <phoneticPr fontId="420" type="noConversion"/>
  </si>
  <si>
    <t>上周五我换了可转债，不过最近激进模式也是波动巨大。最主要原因还是对应的正股的下跌。</t>
    <phoneticPr fontId="420" type="noConversion"/>
  </si>
  <si>
    <t>sh110076</t>
    <phoneticPr fontId="420" type="noConversion"/>
  </si>
  <si>
    <t>小盘个股依然没有止跌，昨天指数这样大涨，个股的中位数涨幅竟然是0.想抄底可转债的似乎还要耐心等待。</t>
    <phoneticPr fontId="420" type="noConversion"/>
  </si>
  <si>
    <t>今天是春节前最后一个交易日，应该是平稳度过，今年行情比较好，春节长假大家互相一交流，节后大概率开门红。持股过节。另外低溢价可转债昨天已经把溢价高的换出，换入溢价低的。</t>
    <phoneticPr fontId="420" type="noConversion"/>
  </si>
  <si>
    <t>sh113042</t>
    <phoneticPr fontId="420" type="noConversion"/>
  </si>
  <si>
    <t>春节长假期间港美股等外围市场大涨，今天高开是肯定的，只不过空仓轻仓的人不要去追涨。</t>
    <phoneticPr fontId="420" type="noConversion"/>
  </si>
  <si>
    <t>昨天的行情只不过是前期极端行情的一次纠正，这次纠正有多长？还要观察</t>
    <phoneticPr fontId="420" type="noConversion"/>
  </si>
  <si>
    <t>sh113619</t>
    <phoneticPr fontId="420" type="noConversion"/>
  </si>
  <si>
    <t>交银瑞丰、经典成长等高溢价封基勿追高</t>
    <phoneticPr fontId="420" type="noConversion"/>
  </si>
  <si>
    <t>sh113041</t>
    <phoneticPr fontId="420" type="noConversion"/>
  </si>
  <si>
    <t>sh501092</t>
    <phoneticPr fontId="420" type="noConversion"/>
  </si>
  <si>
    <t>交银瑞丰、经典成长换成研究优选、交银瑞思，可转债也换回了普通策略</t>
    <phoneticPr fontId="420" type="noConversion"/>
  </si>
  <si>
    <t>昨天美股大跌，结果鲍威尔一表态，美股又神奇的涨回去了。我的可转债实盘目前一半激进策略一半普通轮动策略</t>
    <phoneticPr fontId="420" type="noConversion"/>
  </si>
  <si>
    <t>A股继续下跌，但昨晚美股反弹了。时刻保持良好心态，不要在失态时操作。</t>
    <phoneticPr fontId="420" type="noConversion"/>
  </si>
  <si>
    <t>昨晚美股大跌，今天A股又面临考验</t>
    <phoneticPr fontId="420" type="noConversion"/>
  </si>
  <si>
    <t>新的一个月，新的开始！</t>
    <phoneticPr fontId="420" type="noConversion"/>
  </si>
  <si>
    <t>昨天市场反弹不宜过份解读，保持平常心。</t>
    <phoneticPr fontId="420" type="noConversion"/>
  </si>
  <si>
    <t>A股美股同时下跌，只有时间慢慢化解。</t>
    <phoneticPr fontId="420" type="noConversion"/>
  </si>
  <si>
    <t>昨天A股反弹美股下跌，今天A股又要经受考验了。富时中国A50指数纳入三一重工、紫金矿业、恒力石化；删除民生银行、中国建筑、光大银行。三一和恒力本来就是我们的重仓股</t>
    <phoneticPr fontId="420" type="noConversion"/>
  </si>
  <si>
    <t>A股美股一起下跌，市场迎来了艰难时刻。</t>
    <phoneticPr fontId="420" type="noConversion"/>
  </si>
  <si>
    <t>美国通过1.9万亿放水计划，A股大概率高开，还是这句话：切勿追高。</t>
    <phoneticPr fontId="420" type="noConversion"/>
  </si>
  <si>
    <t>昨天A股再次高开低走，美股科技股也和传统股两极分化走势。</t>
    <phoneticPr fontId="420" type="noConversion"/>
  </si>
  <si>
    <t>美股强烈反弹，希望今天A股有个像样的反弹。</t>
    <phoneticPr fontId="420" type="noConversion"/>
  </si>
  <si>
    <t>昨天弱反弹缩量严重，大盘进入去年下半年平台，阶段性底部应该不远了。</t>
    <phoneticPr fontId="420" type="noConversion"/>
  </si>
  <si>
    <t>连续2天的反弹，使得部分人乐观过度。接下来的行情大概率会进入到一个盘整。</t>
    <phoneticPr fontId="420" type="noConversion"/>
  </si>
  <si>
    <t>sh110061</t>
    <phoneticPr fontId="420" type="noConversion"/>
  </si>
  <si>
    <t>美股继续创新高。雪球有人质疑牧原，</t>
    <phoneticPr fontId="420" type="noConversion"/>
  </si>
  <si>
    <t>sh118000</t>
    <phoneticPr fontId="420" type="noConversion"/>
  </si>
  <si>
    <t>抱团股再次下跌，底部应该不远了。美股再创历史新高。</t>
    <phoneticPr fontId="420" type="noConversion"/>
  </si>
  <si>
    <t>市场缩量反弹，继续盘整中。</t>
    <phoneticPr fontId="420" type="noConversion"/>
  </si>
  <si>
    <t>美联储美股低开高走，道指标普500继续创历史新高，估计A股今天也会走好。</t>
    <phoneticPr fontId="420" type="noConversion"/>
  </si>
  <si>
    <t>美股道指小跌纳指大跌，A股开盘难免受影响。</t>
    <phoneticPr fontId="420" type="noConversion"/>
  </si>
  <si>
    <t>周五A股收盘后A50小涨0.50%，美股道指跌纳指涨。今天估计开盘会平稳。</t>
    <phoneticPr fontId="420" type="noConversion"/>
  </si>
  <si>
    <t>昨天A股虽然上涨，但量能还是不济。估计盘整的概率还是大。</t>
    <phoneticPr fontId="420" type="noConversion"/>
  </si>
  <si>
    <t>昨天国证2000也跌了不少，这是双低可转债下跌的主要原因。</t>
    <phoneticPr fontId="420" type="noConversion"/>
  </si>
  <si>
    <t>昨天A股再次下跌，过度恐慌是不可取的。</t>
    <phoneticPr fontId="420" type="noConversion"/>
  </si>
  <si>
    <t>A股小涨小跌，北上资金继续流入。美股低开高走。</t>
    <phoneticPr fontId="420" type="noConversion"/>
  </si>
  <si>
    <t>A50周五3点收盘后涨了约0.7%，周末也没有什么大的利空，今天大概率高开，还是这句话，不要追高。</t>
    <phoneticPr fontId="420" type="noConversion"/>
  </si>
  <si>
    <t>昨天美股低开高走。A股继续盘整中。</t>
    <phoneticPr fontId="420" type="noConversion"/>
  </si>
  <si>
    <t>昨天指数涨的不错，不过还是要留一份清醒。</t>
    <phoneticPr fontId="420" type="noConversion"/>
  </si>
  <si>
    <t>兴全合润混合(LOF)</t>
  </si>
  <si>
    <t>2021年激进配置</t>
  </si>
  <si>
    <t>股票仓位大于70%</t>
  </si>
  <si>
    <t>嘉实增长混合</t>
  </si>
  <si>
    <t>2021年混合型</t>
  </si>
  <si>
    <t>股票仓位小于70%</t>
  </si>
  <si>
    <t>2021年激进债券</t>
    <phoneticPr fontId="469" type="noConversion"/>
  </si>
  <si>
    <t>股票仓位大于10%</t>
  </si>
  <si>
    <t>2021年普通债券</t>
    <phoneticPr fontId="469" type="noConversion"/>
  </si>
  <si>
    <t>股票仓位小于10%</t>
  </si>
  <si>
    <t>股票仓位0</t>
  </si>
  <si>
    <t>2021年纯债型</t>
    <phoneticPr fontId="469" type="noConversion"/>
  </si>
  <si>
    <t>昨天又是行情反过来了，短期的风格不好琢磨。尽可能多看少动。</t>
    <phoneticPr fontId="420" type="noConversion"/>
  </si>
  <si>
    <t>十大开基中今年已经有一半转正，最好的王崇的交银新成长今年净值已经涨了6.32%。今天大盘估计又是高开，勿以跌悲，勿以涨喜。</t>
    <phoneticPr fontId="420" type="noConversion"/>
  </si>
  <si>
    <t>sh113620</t>
    <phoneticPr fontId="420" type="noConversion"/>
  </si>
  <si>
    <t>深交所主板中小板合并，美股继续新高，一季度季报拉开序幕</t>
    <phoneticPr fontId="420" type="noConversion"/>
  </si>
  <si>
    <t>今天有个东财转3可以打新，估计接近人手一签，而且期望收益率较高，勿忘。</t>
    <phoneticPr fontId="420" type="noConversion"/>
  </si>
  <si>
    <t>钢铁港口等股票大涨，追高慎重。</t>
    <phoneticPr fontId="420" type="noConversion"/>
  </si>
  <si>
    <t>市场风格一天一个样，还是尽可能看中长期的风格，最终还是长期的业绩是股价的驱动力。</t>
    <phoneticPr fontId="420" type="noConversion"/>
  </si>
  <si>
    <t>抱团股经过下跌后估值下降，但整体还是偏高。估计会有一个较长时间的调整。但幅度不会很大了。目前市场整体风格还是偏小盘股，双低可转债是目前比较好的选择。</t>
    <phoneticPr fontId="420" type="noConversion"/>
  </si>
  <si>
    <t>市场再次下跌，有一个重要原因是对未来货币政策的悲观。</t>
    <phoneticPr fontId="420" type="noConversion"/>
  </si>
  <si>
    <t>北上资金连续两天一改流出大幅度买进，说明底部不远但筑底过程还是会漫长而曲折的。</t>
    <phoneticPr fontId="420" type="noConversion"/>
  </si>
  <si>
    <t>sh113046</t>
    <phoneticPr fontId="420" type="noConversion"/>
  </si>
  <si>
    <t>经过最新的回测，轮动可转债改成了经典双低排名，没有剔除惰性债等。</t>
    <phoneticPr fontId="420" type="noConversion"/>
  </si>
  <si>
    <t>美股道指、标普500、纳指100齐创历史新高。A股上涨不追高，下跌不杀跌。</t>
    <phoneticPr fontId="420" type="noConversion"/>
  </si>
  <si>
    <t>今天有7只股票打新，1只可转债打新，勿忘。</t>
    <phoneticPr fontId="420" type="noConversion"/>
  </si>
  <si>
    <t>大涨勿追，大跌勿惧。</t>
    <phoneticPr fontId="420" type="noConversion"/>
  </si>
  <si>
    <t>今天温氏、盛虹上市、后天东财3、杭银、万讯、九典上市，可转债密集上市，有可能会有低估的机会。</t>
    <phoneticPr fontId="420" type="noConversion"/>
  </si>
  <si>
    <t>昨天又是医药和酿酒等上涨，市场进入上有压力下有支撑区，来回震荡成为常态。</t>
    <phoneticPr fontId="420" type="noConversion"/>
  </si>
  <si>
    <t>今天6只可转债上市，多只可转债会突破120甚至130，估计价格会低开高走，慢慢吃肉别噎着。</t>
    <phoneticPr fontId="420" type="noConversion"/>
  </si>
  <si>
    <t>本周是年报季报公布的最后一周了，重仓个股的需要密切关注，如果有大涨或者大跌的可能都是业绩的提前反映。</t>
    <phoneticPr fontId="420" type="noConversion"/>
  </si>
  <si>
    <t>昨天高开低走，我开始减仓Q债加仓可转债。</t>
    <phoneticPr fontId="420" type="noConversion"/>
  </si>
  <si>
    <t>茅台季报不及预期，看今天对白酒和大盘的影响。</t>
    <phoneticPr fontId="420" type="noConversion"/>
  </si>
  <si>
    <t>我的可转债做了一次全面的轮动，封基里加入了2只折价的创业板基金</t>
    <phoneticPr fontId="420" type="noConversion"/>
  </si>
  <si>
    <t>今天是长假前最后一天，年报季报也全部公布了，上涨的可能性较大。</t>
    <phoneticPr fontId="420" type="noConversion"/>
  </si>
  <si>
    <t>sz161005</t>
  </si>
  <si>
    <t>sz159939</t>
  </si>
  <si>
    <t>sz163415</t>
  </si>
  <si>
    <t>sz161716</t>
  </si>
  <si>
    <t>sz161725</t>
  </si>
  <si>
    <t>从4月30日A股收盘后到今天，A50下跌了0.89%、道指上涨了1.05%、恒指下跌了1.07%。</t>
    <phoneticPr fontId="420" type="noConversion"/>
  </si>
  <si>
    <t>昨天市场个股表现好于指数，创业板因疫苗利空消息大跌。</t>
    <phoneticPr fontId="420" type="noConversion"/>
  </si>
  <si>
    <t>现在对市场有个解释：因为中国疫情控制的较好，所以意味着流动性收紧，导致股市下跌；因为全球疫情再起，所以外围继续放水，导致股市继续上涨，反正涨跌都有理由。</t>
    <phoneticPr fontId="420" type="noConversion"/>
  </si>
  <si>
    <t>煤飞色舞继续起舞，涨的涨跌的跌。美股也是道指上涨纳指下跌。</t>
    <phoneticPr fontId="420" type="noConversion"/>
  </si>
  <si>
    <t>借反弹减了一点股票仓位，加到可转债上去了。目前股票42.86%、可转债32.94%、债券14.25%、基金9.95%</t>
    <phoneticPr fontId="420" type="noConversion"/>
  </si>
  <si>
    <t>美股大跌，今天A股开盘又要受影响了。</t>
    <phoneticPr fontId="420" type="noConversion"/>
  </si>
  <si>
    <t>美股又涨了，看A股跟不跟？</t>
    <phoneticPr fontId="420" type="noConversion"/>
  </si>
  <si>
    <t>叶飞概念股又起波澜，不要直接碰小盘股，对应的可转债安全的多。</t>
    <phoneticPr fontId="420" type="noConversion"/>
  </si>
  <si>
    <t>受叶飞概念影响，双低可转债出现较大下跌，相信只是暂时现象。</t>
    <phoneticPr fontId="420" type="noConversion"/>
  </si>
  <si>
    <t>沪指三连阳，一而再，三而竭。</t>
    <phoneticPr fontId="420" type="noConversion"/>
  </si>
  <si>
    <t>sh600438</t>
    <phoneticPr fontId="420" type="noConversion"/>
  </si>
  <si>
    <t>死守模式因为持有特一反超轮动模式。</t>
    <phoneticPr fontId="420" type="noConversion"/>
  </si>
  <si>
    <t>白酒、券商等大涨，晚上美股大涨，今天有望走好。</t>
    <phoneticPr fontId="420" type="noConversion"/>
  </si>
  <si>
    <t>易会满发声，证券业四年来助力企业股权融资超5万亿，A股的第一目的还是融资，我们要认清现实。</t>
    <phoneticPr fontId="420" type="noConversion"/>
  </si>
  <si>
    <t>A股美股继续反弹，但趋势还是在盘整中。</t>
    <phoneticPr fontId="420" type="noConversion"/>
  </si>
  <si>
    <t>A股大涨，北上资金净买入217亿创历史新高。还是提醒大家不要追高。</t>
    <phoneticPr fontId="420" type="noConversion"/>
  </si>
  <si>
    <t>昨天补涨特征明显，地产都连涨了2天了。</t>
    <phoneticPr fontId="420" type="noConversion"/>
  </si>
  <si>
    <t>重磅会议警示：不要赌人民币升值，估计今天股市会有所反映。</t>
    <phoneticPr fontId="420" type="noConversion"/>
  </si>
  <si>
    <t>今天开始申购REITs，个人不建议申购。</t>
    <phoneticPr fontId="420" type="noConversion"/>
  </si>
  <si>
    <t>sh688185</t>
    <phoneticPr fontId="420" type="noConversion"/>
  </si>
  <si>
    <t>三胎政策出台，相关概念股多为炒作。</t>
    <phoneticPr fontId="420" type="noConversion"/>
  </si>
  <si>
    <t>sh113624</t>
    <phoneticPr fontId="420" type="noConversion"/>
  </si>
  <si>
    <t>sh513330</t>
    <phoneticPr fontId="420" type="noConversion"/>
  </si>
  <si>
    <t>中证1000、国证2000创今年新高，对应的双低可转债也创了新高。由于新债源源不断的加入双低，目前的投资价值尚可。</t>
    <phoneticPr fontId="420" type="noConversion"/>
  </si>
  <si>
    <t>市场虽然调整，但成交额连续过万亿。香港从8月1日起印花税提高到0.13%。</t>
    <phoneticPr fontId="420" type="noConversion"/>
  </si>
  <si>
    <t>上海本地股受消息面影响大涨，多只股票涨停。不过这种来的快去的也快。</t>
    <phoneticPr fontId="420" type="noConversion"/>
  </si>
  <si>
    <t>A50收盘后缓慢上涨，周末消息平静，应该有个不错的开盘。</t>
    <phoneticPr fontId="420" type="noConversion"/>
  </si>
  <si>
    <t>sh113621</t>
    <phoneticPr fontId="420" type="noConversion"/>
  </si>
  <si>
    <t>全国人大常委会拟授权上海市人大制定浦东新区法规，浦东发展有个新的开端</t>
    <phoneticPr fontId="420" type="noConversion"/>
  </si>
  <si>
    <t>白酒出现大面积跌停，一线白酒相对抗跌。</t>
    <phoneticPr fontId="420" type="noConversion"/>
  </si>
  <si>
    <t>PPI创新高而CPI低迷，前端资源类涨价会传递到后端。</t>
    <phoneticPr fontId="420" type="noConversion"/>
  </si>
  <si>
    <t>北上资金继续大举流入隆基股份等股票。</t>
    <phoneticPr fontId="420" type="noConversion"/>
  </si>
  <si>
    <t>昨晚标普500和纳指100创出了历史新高。</t>
    <phoneticPr fontId="420" type="noConversion"/>
  </si>
  <si>
    <t>A股再次调整，相信调整深度不会大</t>
    <phoneticPr fontId="420" type="noConversion"/>
  </si>
  <si>
    <t>调整继续勿慌</t>
    <phoneticPr fontId="420" type="noConversion"/>
  </si>
  <si>
    <t>sh111000</t>
    <phoneticPr fontId="420" type="noConversion"/>
  </si>
  <si>
    <t>A股反弹，半导体大涨创历史新高，晚上美股纳指100也创历史新高</t>
    <phoneticPr fontId="420" type="noConversion"/>
  </si>
  <si>
    <t>reits上市，关注其机会</t>
    <phoneticPr fontId="420" type="noConversion"/>
  </si>
  <si>
    <t>sh113040</t>
    <phoneticPr fontId="420" type="noConversion"/>
  </si>
  <si>
    <t>sh113048</t>
    <phoneticPr fontId="420" type="noConversion"/>
  </si>
  <si>
    <t>9只reits上市全面溢价，如果手头有reits的建议尽快卖出。</t>
    <phoneticPr fontId="420" type="noConversion"/>
  </si>
  <si>
    <t>sh506003</t>
  </si>
  <si>
    <t>sh506000</t>
  </si>
  <si>
    <t>sh506002</t>
  </si>
  <si>
    <t>sh506006</t>
  </si>
  <si>
    <t>sh506001</t>
  </si>
  <si>
    <t>sh506005</t>
  </si>
  <si>
    <t>关注折价的科创板创业板基金的机会。</t>
    <phoneticPr fontId="420" type="noConversion"/>
  </si>
  <si>
    <t>sz123063</t>
    <phoneticPr fontId="420" type="noConversion"/>
  </si>
  <si>
    <t>sz128134</t>
    <phoneticPr fontId="420" type="noConversion"/>
  </si>
  <si>
    <t>今天可转债轮动改成五因子轮动，具体说明见：https://xueqiu.com/6146592061/187100387</t>
    <phoneticPr fontId="420" type="noConversion"/>
  </si>
  <si>
    <t>大部分中报预告报喜，中报行情即将拉开</t>
    <phoneticPr fontId="420" type="noConversion"/>
  </si>
  <si>
    <t>猪肉出现强烈反弹。</t>
    <phoneticPr fontId="420" type="noConversion"/>
  </si>
  <si>
    <t>sh601899</t>
    <phoneticPr fontId="420" type="noConversion"/>
  </si>
  <si>
    <t>昨天出现调整也属正常，一是连续上涨多日，二是半年末资金紧张。</t>
    <phoneticPr fontId="420" type="noConversion"/>
  </si>
  <si>
    <t>sz123031</t>
    <phoneticPr fontId="420" type="noConversion"/>
  </si>
  <si>
    <t>sh603737</t>
    <phoneticPr fontId="420" type="noConversion"/>
  </si>
  <si>
    <t>半年结束，整体表现可以用一句话来描述：（双创）50大幅度跑赢了（上证）50，成长大幅度跑赢了价值。</t>
    <phoneticPr fontId="420" type="noConversion"/>
  </si>
  <si>
    <t>昨天尾盘拉白马，是否持续有待观察</t>
    <phoneticPr fontId="420" type="noConversion"/>
  </si>
  <si>
    <t>今天还有可能惯性调整</t>
    <phoneticPr fontId="420" type="noConversion"/>
  </si>
  <si>
    <t>sz160325</t>
    <phoneticPr fontId="420" type="noConversion"/>
  </si>
  <si>
    <t>sz149021</t>
    <phoneticPr fontId="420" type="noConversion"/>
  </si>
  <si>
    <t>两级分化严重，激进轮动方案更新</t>
    <phoneticPr fontId="420" type="noConversion"/>
  </si>
  <si>
    <t>国办印发从严打击证券违法活动意义，长多短空</t>
    <phoneticPr fontId="420" type="noConversion"/>
  </si>
  <si>
    <t>国常会适时用降准的利好不宜过份解读。</t>
    <phoneticPr fontId="420" type="noConversion"/>
  </si>
  <si>
    <t>银行大跌，晚上美股下跌，中概股再度大跌。</t>
    <phoneticPr fontId="420" type="noConversion"/>
  </si>
  <si>
    <t>sz123025</t>
    <phoneticPr fontId="420" type="noConversion"/>
  </si>
  <si>
    <t>受降准影响，今天高开无疑，勿追高。</t>
    <phoneticPr fontId="420" type="noConversion"/>
  </si>
  <si>
    <t>三傻和双创严重背离</t>
    <phoneticPr fontId="420" type="noConversion"/>
  </si>
  <si>
    <t>昨天盘中创业板指超过上证指数</t>
    <phoneticPr fontId="420" type="noConversion"/>
  </si>
  <si>
    <t>sh603501</t>
    <phoneticPr fontId="420" type="noConversion"/>
  </si>
  <si>
    <t>sz300782</t>
    <phoneticPr fontId="420" type="noConversion"/>
  </si>
  <si>
    <t>sh603605</t>
    <phoneticPr fontId="420" type="noConversion"/>
  </si>
  <si>
    <t>最近可转债激进轮动表现太好，要有均值回归的准备</t>
    <phoneticPr fontId="420" type="noConversion"/>
  </si>
  <si>
    <t>昨天可转债跌多涨少，我们的组合是考钧达的出色表现才勉强保持正收益，务必做好调整甚至割肉的准备。</t>
    <phoneticPr fontId="420" type="noConversion"/>
  </si>
  <si>
    <t>宁德时代等北上资金开始流出，注意创业板风险</t>
    <phoneticPr fontId="420" type="noConversion"/>
  </si>
  <si>
    <t>昨晚美股大跌，今天A股估计开盘又要受影响</t>
    <phoneticPr fontId="420" type="noConversion"/>
  </si>
  <si>
    <t>三孩生育配套政策出台，郑州等多地暴雨，小心出行。</t>
    <phoneticPr fontId="420" type="noConversion"/>
  </si>
  <si>
    <t>创业板指创六年新高，成长向左，蓝筹向右的趋势继续着</t>
    <phoneticPr fontId="420" type="noConversion"/>
  </si>
  <si>
    <t>可转债不断创出新高，但也要保持清醒。切勿追高。</t>
    <phoneticPr fontId="420" type="noConversion"/>
  </si>
  <si>
    <t>可转债价格已经到了历史比较高位，防止追高被套。</t>
    <phoneticPr fontId="420" type="noConversion"/>
  </si>
  <si>
    <t>A股大跌，可能还要惯性下跌，坚守相对有价值的可转债。</t>
    <phoneticPr fontId="420" type="noConversion"/>
  </si>
  <si>
    <t>sh600196</t>
    <phoneticPr fontId="420" type="noConversion"/>
  </si>
  <si>
    <t>A股继续放量大跌，估计开盘还是会惯性下跌。</t>
    <phoneticPr fontId="420" type="noConversion"/>
  </si>
  <si>
    <t>昨天3点收盘后A50大涨2.91%，今天高开无疑，大涨勿追。今天增加了可转债一栏是我实盘最新持有的品种，供参考。</t>
    <phoneticPr fontId="420" type="noConversion"/>
  </si>
  <si>
    <t>昨天大涨，希望今年本月最后一个交易日平稳度过</t>
    <phoneticPr fontId="420" type="noConversion"/>
  </si>
  <si>
    <t>激进策略表现不错，务必注意其风险。</t>
    <phoneticPr fontId="420" type="noConversion"/>
  </si>
  <si>
    <t>昨天放量大涨，我还是把它看作是一次反弹。</t>
    <phoneticPr fontId="420" type="noConversion"/>
  </si>
  <si>
    <t>有色和芯片股暴跌，但说见顶为时尚早。</t>
    <phoneticPr fontId="420" type="noConversion"/>
  </si>
  <si>
    <t>中小创再次大涨，可转债一起吃肉，不过还是要注意风险，尽可能在长期趋势上涨，短期下跌的时候入场。正所谓线上阴线买。</t>
    <phoneticPr fontId="420" type="noConversion"/>
  </si>
  <si>
    <t>昨天市场普跌，应该属于正常调整。</t>
    <phoneticPr fontId="420" type="noConversion"/>
  </si>
  <si>
    <t>普通轮动可转债做了升级</t>
    <phoneticPr fontId="420" type="noConversion"/>
  </si>
  <si>
    <t>茅涨宁跌，但我相信趋势不会一下子改变的。</t>
    <phoneticPr fontId="420" type="noConversion"/>
  </si>
  <si>
    <t>sz000739</t>
    <phoneticPr fontId="420" type="noConversion"/>
  </si>
  <si>
    <t>白酒受申遗利好影响大幅度反弹，但还是维持反弹判断不变</t>
    <phoneticPr fontId="420" type="noConversion"/>
  </si>
  <si>
    <t>关于公告强赎后的卖出操作：公告强赎后一般期权价值急剧下降，按照以往的数据回测，在第一时间卖出为佳，但因为大家都这样想，所以会导致第二天特别是开盘的时候可转债价格明显弱于正股价格，从而导致转股溢价率为负数，这个时候不要急于卖出，一般可以等待一下或者到第二天，当转股溢价率转平的时候再卖出。</t>
    <phoneticPr fontId="420" type="noConversion"/>
  </si>
  <si>
    <t>可转债新手必读增添了内容</t>
    <phoneticPr fontId="420" type="noConversion"/>
  </si>
  <si>
    <t>激进可转债连续大涨，积累了一定的风险，要新上车的慎重考虑。</t>
    <phoneticPr fontId="420" type="noConversion"/>
  </si>
  <si>
    <t>今天有三只可转债打新，现在只要无脑顶格打新就可以了。</t>
    <phoneticPr fontId="420" type="noConversion"/>
  </si>
  <si>
    <t>创业板有见顶的迹象，不宜追高。</t>
    <phoneticPr fontId="420" type="noConversion"/>
  </si>
  <si>
    <t>大跌勿悲，大涨勿喜。</t>
    <phoneticPr fontId="420" type="noConversion"/>
  </si>
  <si>
    <t>券商、三傻爆发，热点转移。</t>
    <phoneticPr fontId="420" type="noConversion"/>
  </si>
  <si>
    <t>闻泰转债上市，估计能上130元。李大霄因多日万亿成交提醒市场风险。</t>
    <phoneticPr fontId="420" type="noConversion"/>
  </si>
  <si>
    <t>A50盘后反弹，消息面上偏多，今天开盘大概率高开。</t>
    <phoneticPr fontId="420" type="noConversion"/>
  </si>
  <si>
    <t>sz002529</t>
  </si>
  <si>
    <t>sz002572</t>
  </si>
  <si>
    <t>sz002583</t>
  </si>
  <si>
    <t>sz002714</t>
  </si>
  <si>
    <t>sz112188</t>
  </si>
  <si>
    <t>sz112279</t>
  </si>
  <si>
    <t>sz112292</t>
  </si>
  <si>
    <t>sz112432</t>
  </si>
  <si>
    <t>sz112733</t>
  </si>
  <si>
    <t>sz112743</t>
  </si>
  <si>
    <t>sz112799</t>
  </si>
  <si>
    <t>sz112800</t>
  </si>
  <si>
    <t>sz123012</t>
  </si>
  <si>
    <t>sz123029</t>
  </si>
  <si>
    <t>sz123038</t>
  </si>
  <si>
    <t>sz123049</t>
  </si>
  <si>
    <t>sz123051</t>
  </si>
  <si>
    <t>sz123052</t>
  </si>
  <si>
    <t>sz123053</t>
  </si>
  <si>
    <t>sz123054</t>
  </si>
  <si>
    <t>sz123056</t>
  </si>
  <si>
    <t>sz123059</t>
  </si>
  <si>
    <t>sz123060</t>
  </si>
  <si>
    <t>sz123061</t>
  </si>
  <si>
    <t>sz123064</t>
  </si>
  <si>
    <t>sz123065</t>
  </si>
  <si>
    <t>sz123067</t>
  </si>
  <si>
    <t>sz123068</t>
  </si>
  <si>
    <t>sz123069</t>
  </si>
  <si>
    <t>sz123071</t>
  </si>
  <si>
    <t>sz123072</t>
  </si>
  <si>
    <t>sz123073</t>
  </si>
  <si>
    <t>sz123074</t>
  </si>
  <si>
    <t>sz123075</t>
  </si>
  <si>
    <t>sz123076</t>
  </si>
  <si>
    <t>sz123077</t>
  </si>
  <si>
    <t>sz123078</t>
  </si>
  <si>
    <t>sz123080</t>
  </si>
  <si>
    <t>sz123081</t>
  </si>
  <si>
    <t>sz123082</t>
  </si>
  <si>
    <t>sz123083</t>
  </si>
  <si>
    <t>sz123084</t>
  </si>
  <si>
    <t>sz123085</t>
  </si>
  <si>
    <t>sz123086</t>
  </si>
  <si>
    <t>sz123087</t>
  </si>
  <si>
    <t>sz123088</t>
  </si>
  <si>
    <t>sz123089</t>
  </si>
  <si>
    <t>sz123090</t>
  </si>
  <si>
    <t>sz123092</t>
  </si>
  <si>
    <t>sz123093</t>
  </si>
  <si>
    <t>sz123094</t>
  </si>
  <si>
    <t>sz123096</t>
  </si>
  <si>
    <t>sz123097</t>
  </si>
  <si>
    <t>sz123099</t>
  </si>
  <si>
    <t>sz123100</t>
  </si>
  <si>
    <t>sz123101</t>
  </si>
  <si>
    <t>sz123102</t>
  </si>
  <si>
    <t>sz123103</t>
  </si>
  <si>
    <t>sz123104</t>
  </si>
  <si>
    <t>sz123109</t>
  </si>
  <si>
    <t>sz123112</t>
  </si>
  <si>
    <t>sz127013</t>
  </si>
  <si>
    <t>sz127017</t>
  </si>
  <si>
    <t>sz127018</t>
  </si>
  <si>
    <t>sz127019</t>
  </si>
  <si>
    <t>sz127021</t>
  </si>
  <si>
    <t>sz127022</t>
  </si>
  <si>
    <t>sz127024</t>
  </si>
  <si>
    <t>sz127025</t>
  </si>
  <si>
    <t>sz127026</t>
  </si>
  <si>
    <t>sz127027</t>
  </si>
  <si>
    <t>sz127028</t>
  </si>
  <si>
    <t>sz127029</t>
  </si>
  <si>
    <t>sz127033</t>
  </si>
  <si>
    <t>sz127034</t>
  </si>
  <si>
    <t>sz127035</t>
  </si>
  <si>
    <t>sz128034</t>
  </si>
  <si>
    <t>sz128039</t>
  </si>
  <si>
    <t>sz128048</t>
  </si>
  <si>
    <t>sz128074</t>
  </si>
  <si>
    <t>sz128081</t>
  </si>
  <si>
    <t>sz128090</t>
  </si>
  <si>
    <t>sz128097</t>
  </si>
  <si>
    <t>sz128118</t>
  </si>
  <si>
    <t>sz128120</t>
  </si>
  <si>
    <t>sz128122</t>
  </si>
  <si>
    <t>sz128123</t>
  </si>
  <si>
    <t>sz128124</t>
  </si>
  <si>
    <t>sz128125</t>
  </si>
  <si>
    <t>sz128127</t>
  </si>
  <si>
    <t>sz128129</t>
  </si>
  <si>
    <t>sz128130</t>
  </si>
  <si>
    <t>sz128131</t>
  </si>
  <si>
    <t>sz128132</t>
  </si>
  <si>
    <t>sz128133</t>
  </si>
  <si>
    <t>sz128137</t>
  </si>
  <si>
    <t>sz128138</t>
  </si>
  <si>
    <t>sz128140</t>
  </si>
  <si>
    <t>sz128141</t>
  </si>
  <si>
    <t>sz128143</t>
  </si>
  <si>
    <t>sz128144</t>
  </si>
  <si>
    <t>sz149019</t>
  </si>
  <si>
    <t>sz150149</t>
  </si>
  <si>
    <t>sz159941</t>
  </si>
  <si>
    <t>sz161040</t>
  </si>
  <si>
    <t>sz161128</t>
  </si>
  <si>
    <t>sz161130</t>
  </si>
  <si>
    <t>sz168207</t>
  </si>
  <si>
    <t>sz300059</t>
  </si>
  <si>
    <t>sz300274</t>
  </si>
  <si>
    <t>sz300450</t>
  </si>
  <si>
    <t>sz300454</t>
  </si>
  <si>
    <t>sz399006</t>
  </si>
  <si>
    <t>sz002360</t>
  </si>
  <si>
    <t>sz002806</t>
  </si>
  <si>
    <t>sz002860</t>
  </si>
  <si>
    <t>sz002865</t>
  </si>
  <si>
    <t>sz300665</t>
  </si>
  <si>
    <t>sh600231</t>
  </si>
  <si>
    <t>sh603165</t>
  </si>
  <si>
    <t>sh603663</t>
  </si>
  <si>
    <t>sh603896</t>
  </si>
  <si>
    <t>sh603989</t>
  </si>
  <si>
    <t>昨天反弹后还是需要谨慎</t>
    <phoneticPr fontId="420" type="noConversion"/>
  </si>
  <si>
    <t>可转债新高，中证1000、国证2000新高，新高之下还是要注意回调。</t>
    <phoneticPr fontId="420" type="noConversion"/>
  </si>
  <si>
    <t>热点快速切换，像我们这样没能力去追热点的，还不如守拙。</t>
    <phoneticPr fontId="420" type="noConversion"/>
  </si>
  <si>
    <t>昨天做了一次激进轮动，打算持有这20只可转债一个月后再轮动了。除了强赎需要卖出外尽可能减少操作。</t>
    <phoneticPr fontId="420" type="noConversion"/>
  </si>
  <si>
    <t>三祥转债公告要强赎，尽早卖出，但如果转债明显弱于正股的，可以先等等。</t>
    <phoneticPr fontId="420" type="noConversion"/>
  </si>
  <si>
    <t>昨天下午冲高卖出三祥，今天是8月份最后一个交易日，但愿能平稳度过。</t>
    <phoneticPr fontId="420" type="noConversion"/>
  </si>
  <si>
    <t>开学了，新的一个月，新的开始！</t>
    <phoneticPr fontId="420" type="noConversion"/>
  </si>
  <si>
    <t>昨天激进策略遇到回撤，涨了那么多天遇到几天回撤也正常</t>
    <phoneticPr fontId="420" type="noConversion"/>
  </si>
  <si>
    <t>sz159766</t>
  </si>
  <si>
    <t>sz159881</t>
  </si>
  <si>
    <t>sz159930</t>
  </si>
  <si>
    <t>sz159945</t>
  </si>
  <si>
    <t>sz159990</t>
  </si>
  <si>
    <t>sz159993</t>
  </si>
  <si>
    <t>sh510170</t>
  </si>
  <si>
    <t>sh510200</t>
  </si>
  <si>
    <t>sh510410</t>
  </si>
  <si>
    <t>sh510880</t>
  </si>
  <si>
    <t>sh512400</t>
  </si>
  <si>
    <t>sh512880</t>
  </si>
  <si>
    <t>sh515210</t>
  </si>
  <si>
    <t>sh515220</t>
  </si>
  <si>
    <t>sh515600</t>
  </si>
  <si>
    <t>sh516650</t>
  </si>
  <si>
    <t>sh516780</t>
  </si>
  <si>
    <t>sh516950</t>
  </si>
  <si>
    <t>sh516970</t>
  </si>
  <si>
    <t>sh516980</t>
  </si>
  <si>
    <t>可转债再创新高，新高勿追，以防回撤。场内基金试点ETF轮动。</t>
    <phoneticPr fontId="420" type="noConversion"/>
  </si>
  <si>
    <t>成交量居高不下，资金有从楼市倒股市搬家的迹象。</t>
    <phoneticPr fontId="420" type="noConversion"/>
  </si>
  <si>
    <t>sh502000</t>
    <phoneticPr fontId="420" type="noConversion"/>
  </si>
  <si>
    <t>sz161039</t>
  </si>
  <si>
    <t>七连阴后创业板指强烈反弹，不过我还是中期看弱。</t>
    <phoneticPr fontId="420" type="noConversion"/>
  </si>
  <si>
    <t>市场反弹，勿追高</t>
    <phoneticPr fontId="420" type="noConversion"/>
  </si>
  <si>
    <t>今天是永冠转债最后一个交易日</t>
    <phoneticPr fontId="420" type="noConversion"/>
  </si>
  <si>
    <t>sz300382</t>
  </si>
  <si>
    <t>sh600755</t>
  </si>
  <si>
    <t>sh601619</t>
  </si>
  <si>
    <t>sh603055</t>
  </si>
  <si>
    <t>sh603897</t>
  </si>
  <si>
    <t>sz000060</t>
    <phoneticPr fontId="420" type="noConversion"/>
  </si>
  <si>
    <t>sz000761</t>
    <phoneticPr fontId="420" type="noConversion"/>
  </si>
  <si>
    <t>sz002002</t>
    <phoneticPr fontId="420" type="noConversion"/>
  </si>
  <si>
    <t>煤炭ETF今年第一个翻番，今日瑞丰转债申购、牧原转债上市。</t>
    <phoneticPr fontId="420" type="noConversion"/>
  </si>
  <si>
    <t>台风来了，火车都停运了。滞留在杭州回不去了.</t>
    <phoneticPr fontId="420" type="noConversion"/>
  </si>
  <si>
    <t>沪指六连阳，周期股狂欢。</t>
    <phoneticPr fontId="420" type="noConversion"/>
  </si>
  <si>
    <t>调整如期而来，理性的思考，一个策略没有下跌，策略会很快的失效了。</t>
    <phoneticPr fontId="420" type="noConversion"/>
  </si>
  <si>
    <t>华自取消于宁德的订单，今天暴跌在所难免。我们无法预料这样的利空，但可以守住自己的贪婪之心，坚持分散投资。</t>
    <phoneticPr fontId="420" type="noConversion"/>
  </si>
  <si>
    <t>市场下跌勿虑，继续看好中小指数</t>
    <phoneticPr fontId="420" type="noConversion"/>
  </si>
  <si>
    <t>sh113628</t>
    <phoneticPr fontId="420" type="noConversion"/>
  </si>
  <si>
    <t>时达公布强赎，持有的择机卖出。今天受港股及外盘影响低开无疑，但有可能低开高走。</t>
    <phoneticPr fontId="420" type="noConversion"/>
  </si>
  <si>
    <t>sz000683</t>
  </si>
  <si>
    <t>sz002136</t>
  </si>
  <si>
    <t>sz002182</t>
  </si>
  <si>
    <t>sz002386</t>
  </si>
  <si>
    <t>sz002408</t>
  </si>
  <si>
    <t>sz300142</t>
  </si>
  <si>
    <t>sh600075</t>
  </si>
  <si>
    <t>sh600096</t>
  </si>
  <si>
    <t>sh600141</t>
  </si>
  <si>
    <t>sh600470</t>
  </si>
  <si>
    <t>sh600581</t>
  </si>
  <si>
    <t>sh600596</t>
  </si>
  <si>
    <t>sh603867</t>
  </si>
  <si>
    <t>川恒转债今天上市交易，第一天勿卖出。</t>
    <phoneticPr fontId="420" type="noConversion"/>
  </si>
  <si>
    <t>sz002165</t>
    <phoneticPr fontId="420" type="noConversion"/>
  </si>
  <si>
    <t>市场继续反弹，以平常心对待。</t>
    <phoneticPr fontId="420" type="noConversion"/>
  </si>
  <si>
    <t>国贸转债强赎，海航债10万以下全额兑付，有海航债的可以参与投票</t>
    <phoneticPr fontId="420" type="noConversion"/>
  </si>
  <si>
    <t>sh512890</t>
  </si>
  <si>
    <t>sh516570</t>
  </si>
  <si>
    <t>sh515100</t>
  </si>
  <si>
    <t>sh515510</t>
  </si>
  <si>
    <t>sh512260</t>
  </si>
  <si>
    <t>sh516910</t>
  </si>
  <si>
    <t>sh512040</t>
  </si>
  <si>
    <t>sh516010</t>
  </si>
  <si>
    <t>sh515110</t>
  </si>
  <si>
    <t>国证2000跌破60天均线勉强拉起，可转债跌幅较大。</t>
    <phoneticPr fontId="420" type="noConversion"/>
  </si>
  <si>
    <t>sz123014</t>
    <phoneticPr fontId="420" type="noConversion"/>
  </si>
  <si>
    <t>美股大跌，开盘免不了受影响。今天逆回购1天算8天。</t>
    <phoneticPr fontId="420" type="noConversion"/>
  </si>
  <si>
    <t>市场再次下跌，希望今天节前最后一个交易日能回点血。</t>
    <phoneticPr fontId="420" type="noConversion"/>
  </si>
  <si>
    <t>外围市场神奇反弹，防止高开低走。</t>
    <phoneticPr fontId="420" type="noConversion"/>
  </si>
  <si>
    <t>sh600377</t>
    <phoneticPr fontId="420" type="noConversion"/>
  </si>
  <si>
    <t>sz160926</t>
    <phoneticPr fontId="420" type="noConversion"/>
  </si>
  <si>
    <t>sz161914</t>
    <phoneticPr fontId="420" type="noConversion"/>
  </si>
  <si>
    <t>sz162720</t>
    <phoneticPr fontId="420" type="noConversion"/>
  </si>
  <si>
    <t>sh501085</t>
    <phoneticPr fontId="420" type="noConversion"/>
  </si>
  <si>
    <t>今天有三只新三板打新</t>
    <phoneticPr fontId="420" type="noConversion"/>
  </si>
  <si>
    <t>美股下跌，今天开盘免不了受影响。</t>
    <phoneticPr fontId="420" type="noConversion"/>
  </si>
  <si>
    <t>昨天市场下跌，今天新三板打新资金出来估计会止跌。</t>
    <phoneticPr fontId="420" type="noConversion"/>
  </si>
  <si>
    <t>市场探底反弹，</t>
    <phoneticPr fontId="420" type="noConversion"/>
  </si>
  <si>
    <t>搜于特预告第三季度亏损6.64亿到9.64亿，不过可转债价格也已经非常低了，而且溢价也不高，看今天市场表现了。</t>
    <phoneticPr fontId="420" type="noConversion"/>
  </si>
  <si>
    <t>今天瑞丰转债上市，众兴菌业终止收购圣窑酒业股权。</t>
    <phoneticPr fontId="420" type="noConversion"/>
  </si>
  <si>
    <t>昨天国证2000大涨，可转债也涨了不少。涨涨跌跌都正常，短线趋势很难判断。</t>
    <phoneticPr fontId="420" type="noConversion"/>
  </si>
  <si>
    <t>国证2000逐步走稳，可转债也同步有走稳迹象</t>
    <phoneticPr fontId="420" type="noConversion"/>
  </si>
  <si>
    <t>今天泉峰转债上市，华自转债公告强赎，19华菱EB、20华菱EB最后一个交易日</t>
    <phoneticPr fontId="420" type="noConversion"/>
  </si>
  <si>
    <t>昨天北上资金百亿净买入。</t>
    <phoneticPr fontId="420" type="noConversion"/>
  </si>
  <si>
    <t>sz002594</t>
  </si>
  <si>
    <t>sz300014</t>
  </si>
  <si>
    <t>sz300124</t>
  </si>
  <si>
    <t>sh600030</t>
  </si>
  <si>
    <t>sh603290</t>
  </si>
  <si>
    <t>sh688111</t>
  </si>
  <si>
    <t>今天申购帝欧转债，新三板锦好医疗上市。北上资金大幅度买入，看好后市。</t>
    <phoneticPr fontId="420" type="noConversion"/>
  </si>
  <si>
    <t>今天有中大转债申购、科达自控、晶赛科技两只新三板打新申购。</t>
    <phoneticPr fontId="420" type="noConversion"/>
  </si>
  <si>
    <t>昨晚纳指100盘中创出历史新高，今天有个赛伍转债申购。</t>
    <phoneticPr fontId="420" type="noConversion"/>
  </si>
  <si>
    <t>今天申购宏发转债</t>
    <phoneticPr fontId="420" type="noConversion"/>
  </si>
  <si>
    <t>今天可以申购耐普转债，创业板强瑞技术我放弃申购。</t>
    <phoneticPr fontId="420" type="noConversion"/>
  </si>
  <si>
    <t>sh501207</t>
    <phoneticPr fontId="420" type="noConversion"/>
  </si>
  <si>
    <t>今天建议打主板的镇洋发展，新三板的中寰股份、首华转债。2只创业板和1只科创板我放弃了。</t>
    <phoneticPr fontId="420" type="noConversion"/>
  </si>
  <si>
    <t>今天申购的希望转2有望比较高的中签率，而两只创业板金浦园林和力诺特波的价格比较便宜，未超过三高标准。我都会申购。今天收盘后必须留出1050元以上为明天申购新三板吉冈精密做准备，这只股票很有可能是最后一只一手党了。</t>
    <phoneticPr fontId="420" type="noConversion"/>
  </si>
  <si>
    <t>今天两只科创板申购我放弃了，昨天大盘下跌完全是情绪宣泄，不用害怕。</t>
    <phoneticPr fontId="420" type="noConversion"/>
  </si>
  <si>
    <t>今天有两只股票和一只可转债打新，浙江黎明是主板肯定要打，科创板澳华内镜市值比较低，发行价也低，我也准备打。另外锦鸡转债肯定无脑打。</t>
    <phoneticPr fontId="420" type="noConversion"/>
  </si>
  <si>
    <t>今天有两只创业板一只科创板，因为“三高”指标尚可，我打算参与打新。</t>
    <phoneticPr fontId="420" type="noConversion"/>
  </si>
  <si>
    <t>今天的新股打新盛美上海和新点软件因为“三高”(高价、高市值、高市盈率）全部具备而放弃，打雅创电子和安旭生物。另外山玻转债和皖天转债还是无脑打。</t>
    <phoneticPr fontId="420" type="noConversion"/>
  </si>
  <si>
    <t>今天打新的欧玛软件，虽然市盈率略高，但价格低、盘子小，我会打的，另外今天还有一个新三板禾昌聚合上市，估计有50%左右的盈利。</t>
    <phoneticPr fontId="420" type="noConversion"/>
  </si>
  <si>
    <t>sz128121</t>
    <phoneticPr fontId="420" type="noConversion"/>
  </si>
  <si>
    <t>可转债连续多日高歌猛进，注意回撤。特别是慎重加仓。</t>
    <phoneticPr fontId="420" type="noConversion"/>
  </si>
  <si>
    <t>今天有主板的富佳股份和创业板的正强股份可以打，可转债有设研转债、苏租转债、麒麟转债可以打。我都会全力参与。</t>
    <phoneticPr fontId="420" type="noConversion"/>
  </si>
  <si>
    <t>sh163376</t>
    <phoneticPr fontId="420" type="noConversion"/>
  </si>
  <si>
    <t>sh163377</t>
    <phoneticPr fontId="420" type="noConversion"/>
  </si>
  <si>
    <t>sz149037</t>
    <phoneticPr fontId="420" type="noConversion"/>
  </si>
  <si>
    <t>下周一北交所开市，资金有可能被吸引过去。关注成交量</t>
    <phoneticPr fontId="420" type="noConversion"/>
  </si>
  <si>
    <t>可转债热火朝天，加仓注意风险，最好是逢低逆势加仓，长期投资</t>
    <phoneticPr fontId="420" type="noConversion"/>
  </si>
  <si>
    <t>新股转暖，今天的科创板云路股份我会申购的。</t>
    <phoneticPr fontId="420" type="noConversion"/>
  </si>
  <si>
    <t>今天申购主板的华塑股份、创业板的金钟股份，和可转债的鹤21转债、博杰转债，我会全力申购的。</t>
    <phoneticPr fontId="420" type="noConversion"/>
  </si>
  <si>
    <t>今天可以申购的主板三羊马、科创板炬芯科技我会参与的。</t>
    <phoneticPr fontId="420" type="noConversion"/>
  </si>
  <si>
    <t>昨天市场调整，但我们的可转债还是非常顽强的，整体基本没有下跌。</t>
    <phoneticPr fontId="420" type="noConversion"/>
  </si>
  <si>
    <t>今天申购观想科技、鼎阳科技、芯导科技，我会申购的。</t>
    <phoneticPr fontId="420" type="noConversion"/>
  </si>
  <si>
    <t>sh501095</t>
  </si>
  <si>
    <t>sh501208</t>
  </si>
  <si>
    <t>sh501083</t>
  </si>
  <si>
    <t>今天申购创业板洁雅股份、喜悦智行，我会申购的。昨天可转债又是高歌猛进，再创新高。新入市的务必做好较大回撤的准备。</t>
    <phoneticPr fontId="420" type="noConversion"/>
  </si>
  <si>
    <t>新三板最后一个一手党吉冈精密上市，吃完大肉散伙！</t>
    <phoneticPr fontId="420" type="noConversion"/>
  </si>
  <si>
    <t>今天创业板建研设计、科创板华强科技打新，我会参加的。</t>
    <phoneticPr fontId="420" type="noConversion"/>
  </si>
  <si>
    <t>今天创业板粤万年青、达嘉维康、迈赫股份打新，我会参与的。</t>
    <phoneticPr fontId="420" type="noConversion"/>
  </si>
  <si>
    <t>受南非新冠变异病毒影响，全球股市下跌，今天A股开盘免不了受影响，不过不会很大。今天创业板炬芯科技和华兴转债可以申购，我会申购的。</t>
    <phoneticPr fontId="420" type="noConversion"/>
  </si>
  <si>
    <t>今天创业板通灵股份、家联科技，可转债科沃转债申购，我会申购的。可转债每日新高，再次提醒风险，没有只涨不跌的品种。</t>
    <phoneticPr fontId="420" type="noConversion"/>
  </si>
  <si>
    <t>今天科创板东芯股份、迪哲医药打新，我会申购的。</t>
    <phoneticPr fontId="420" type="noConversion"/>
  </si>
  <si>
    <t>今天主板梦天家居、科创板百济神州打新，虽然百济神州价格很高，我还是会申购的。</t>
    <phoneticPr fontId="420" type="noConversion"/>
  </si>
  <si>
    <t>今天科创板嘉和美康、奥飞转债打新，我会申购的。可转债涨幅大于正股，行情太热，注意风险。</t>
    <phoneticPr fontId="420" type="noConversion"/>
  </si>
  <si>
    <t>今天主板物产环能、创业板华研精机、迪阿股份打新，我会打的。</t>
    <phoneticPr fontId="420" type="noConversion"/>
  </si>
  <si>
    <t>央行下调存款准备金的利好不宜高估，今天的明月镜片我会打的。</t>
    <phoneticPr fontId="420" type="noConversion"/>
  </si>
  <si>
    <t>今天主板永安期货、创业板风光股份、可转债特纸转债、珀莱转债打新，我会参加的。</t>
    <phoneticPr fontId="420" type="noConversion"/>
  </si>
  <si>
    <t>今天创业板百诚医药、科创板禾迈股份打新，我只打百诚医药，放弃557.80元高价股的禾迈股份</t>
    <phoneticPr fontId="420" type="noConversion"/>
  </si>
  <si>
    <t>今天创业板雅艺科技、亨迪药业，科创板南网科技、可转债升21转债打新，我都会参加的。</t>
    <phoneticPr fontId="420" type="noConversion"/>
  </si>
  <si>
    <t>今天创业板超达装备、光庭信息、可转债甬金转债申购，我会参加的。最近可转债太热，要上车的务必注意风险：如果刚上车就遇到暴跌10%以上你有心理准备吗？</t>
    <phoneticPr fontId="420" type="noConversion"/>
  </si>
  <si>
    <t>三星强赎公告已发，开盘如果踩踏导致折价率大幅度变负，可以等收盘前卖出。今天有一只创业板凯旺科技打新，我会参加的。</t>
    <phoneticPr fontId="420" type="noConversion"/>
  </si>
  <si>
    <t>今天主板长江材料、内蒙新华、创业板善水科技、科创板炬光科技打新，我会参加的。</t>
    <phoneticPr fontId="420" type="noConversion"/>
  </si>
  <si>
    <t>再次说明：这只是一个分享，不保证一定盈利。特别是在策略表现很好的时候，追进去有巨大的风险。</t>
    <phoneticPr fontId="420" type="noConversion"/>
  </si>
  <si>
    <t>轮动模式不用和我同一天，，雪球上的组合也仅仅是参考，主要还是根据我每天提供的排行榜，很多网友的实际收益都超过我的原版，而且很多人同一天轮动很容易产生踩踏。建议选择自己的发薪日或者自己容易记忆的日期</t>
    <phoneticPr fontId="420" type="noConversion"/>
  </si>
  <si>
    <t>目前可转债的出色表现不可能长期维持，一定要做好调整的准备。策略表现特别好的时候往往蕴藏着巨大的风险，而跌幅较大的时候往往是机会。</t>
    <phoneticPr fontId="420" type="noConversion"/>
  </si>
  <si>
    <t>今天更新了可转债新手必读，今天科创板概伦电子、统联精密打新，我会参加的。</t>
    <phoneticPr fontId="420" type="noConversion"/>
  </si>
  <si>
    <t>今天创业板优宁维、奥尼电子，科创板南模生物、可转债回盛转债打新，我会参加的。</t>
    <phoneticPr fontId="420" type="noConversion"/>
  </si>
  <si>
    <t>最近可转债缩量的厉害，反而是需要坚持的时候</t>
    <phoneticPr fontId="420" type="noConversion"/>
  </si>
  <si>
    <t>今天创业板天源环保、科创板品高股份、春立医疗打新，我会参加的。</t>
    <phoneticPr fontId="420" type="noConversion"/>
  </si>
  <si>
    <t>今天主板中国移动、汇通集团，可转债佩蒂转债、华翔转债打新，我会参加的。北交所的威博液压因为需要资金打新，我没有现金而放弃了。</t>
    <phoneticPr fontId="420" type="noConversion"/>
  </si>
  <si>
    <t>今天是长城转债最后交易日。</t>
    <phoneticPr fontId="420" type="noConversion"/>
  </si>
  <si>
    <t>今天是科创板国芯科技，可转债杭锅转债打新，我会参加的。</t>
    <phoneticPr fontId="420" type="noConversion"/>
  </si>
  <si>
    <t>今天是创业板三维天地、科创板亚虹医药、可转债兴业转债、贵燃转债、卡倍转债打新，我会参加的，一天三只可转债打新也难得，但愿有更多的可转债上来。</t>
    <phoneticPr fontId="420" type="noConversion"/>
  </si>
  <si>
    <t>今天泰林转债打新，我会参与的。其实现在的可转债打新比股票打新更加无脑，根本不值得去研究要不要打。</t>
    <phoneticPr fontId="420" type="noConversion"/>
  </si>
  <si>
    <t>今天主板泰慕士、创业板招标股份、可转债台21转债打新，我会参加的。今天最后3个交易日！</t>
    <phoneticPr fontId="420" type="noConversion"/>
  </si>
  <si>
    <t>今天创业板唯科科技打新，我会参加的。今天的逆回购是平时的4倍，有现金的可以参加。今天市场如果再跌，收盘前也会大概率企稳的。</t>
    <phoneticPr fontId="420" type="noConversion"/>
  </si>
  <si>
    <t>sz123018</t>
    <phoneticPr fontId="420" type="noConversion"/>
  </si>
  <si>
    <t>sz127042</t>
    <phoneticPr fontId="420" type="noConversion"/>
  </si>
  <si>
    <t>今天天岳先进、科耀科技打新，我会参加的。今天是今年最后一个交易日，希望大家都能圆满收官！</t>
    <phoneticPr fontId="420" type="noConversion"/>
  </si>
  <si>
    <t>不辣</t>
    <phoneticPr fontId="420" type="noConversion"/>
  </si>
  <si>
    <t>微辣</t>
    <phoneticPr fontId="420" type="noConversion"/>
  </si>
  <si>
    <t>中辣</t>
    <phoneticPr fontId="420" type="noConversion"/>
  </si>
  <si>
    <t>重辣</t>
    <phoneticPr fontId="420" type="noConversion"/>
  </si>
  <si>
    <t>不辣</t>
  </si>
  <si>
    <t>重辣</t>
  </si>
  <si>
    <t>中辣</t>
  </si>
  <si>
    <t>微辣</t>
  </si>
  <si>
    <t>组合网址：</t>
    <phoneticPr fontId="420" type="noConversion"/>
  </si>
  <si>
    <t>https://xueqiu.com/P/ZH3026542</t>
  </si>
  <si>
    <t>https://xueqiu.com/P/ZH1745688</t>
  </si>
  <si>
    <t>sz002709</t>
    <phoneticPr fontId="420" type="noConversion"/>
  </si>
  <si>
    <t>sz002812</t>
  </si>
  <si>
    <t>sh600588</t>
    <phoneticPr fontId="420" type="noConversion"/>
  </si>
  <si>
    <t>sh603260</t>
  </si>
  <si>
    <t>sz002241</t>
    <phoneticPr fontId="420" type="noConversion"/>
  </si>
  <si>
    <t>今天创业板星辉环材、科创板迈威生物、翱捷科技、可转债博瑞转债打新，我会参加的，北交所沪江材料我因为没现金放弃。</t>
    <phoneticPr fontId="420" type="noConversion"/>
  </si>
  <si>
    <t>sz123116</t>
    <phoneticPr fontId="420" type="noConversion"/>
  </si>
  <si>
    <t>sz002709</t>
  </si>
  <si>
    <t>sz002241</t>
  </si>
  <si>
    <t>sz002460</t>
  </si>
  <si>
    <t>sz123127</t>
    <phoneticPr fontId="420" type="noConversion"/>
  </si>
  <si>
    <t>sz123118</t>
  </si>
  <si>
    <t>sh113629</t>
  </si>
  <si>
    <t>sz123129</t>
  </si>
  <si>
    <t>今天主板兰州银行、创业板佳缘科技、德石股份、可转债隆22打新，我会参加的。今天增加了一个强赎预警表，</t>
    <phoneticPr fontId="420" type="noConversion"/>
  </si>
  <si>
    <t>创业版益客食品打新，我会参与的。钧达强赎公告已发，今天开盘免不了踩踏，可以等价格走平稳后卖出。</t>
    <phoneticPr fontId="420" type="noConversion"/>
  </si>
  <si>
    <t>sz123130</t>
    <phoneticPr fontId="420" type="noConversion"/>
  </si>
  <si>
    <t>今天在可转债排名中增加了强赎天计数，2/30表示30天里已经有2天满足强赎条件，触发天数见明细。今天是广汽转债的最后交易日了</t>
    <phoneticPr fontId="420" type="noConversion"/>
  </si>
  <si>
    <t>核能转债已经在30天里有14天股价超过了强赎触发价，虽然没有溢价，但大量转股还是会影响正股，躲避为上。另外同和转债、新天转债、天康转债还有3个交易日将满足强赎条件。</t>
    <phoneticPr fontId="420" type="noConversion"/>
  </si>
  <si>
    <t>https://xueqiu.com/P/ZH2863835</t>
    <phoneticPr fontId="420" type="noConversion"/>
  </si>
  <si>
    <t>https://xueqiu.com/P/ZH3026536</t>
    <phoneticPr fontId="420" type="noConversion"/>
  </si>
  <si>
    <t>https://xueqiu.com/P/ZH1783962</t>
    <phoneticPr fontId="420" type="noConversion"/>
  </si>
  <si>
    <t>核能转债还有1天，新天转债、同和转债、天康转债还有2天可能满足强赎条件。</t>
    <phoneticPr fontId="420" type="noConversion"/>
  </si>
  <si>
    <t>今天同和、核能、新天、天康转债可能满足强赎条件，注意躲避</t>
    <phoneticPr fontId="420" type="noConversion"/>
  </si>
  <si>
    <t>sz127038</t>
    <phoneticPr fontId="420" type="noConversion"/>
  </si>
  <si>
    <t>sh270002</t>
  </si>
  <si>
    <t>sh202023</t>
  </si>
  <si>
    <t>sh070002</t>
  </si>
  <si>
    <t>sh000171</t>
  </si>
  <si>
    <t>sh000024</t>
  </si>
  <si>
    <t>sh000563</t>
  </si>
  <si>
    <t>今天城市转债无脑申购。</t>
    <phoneticPr fontId="420" type="noConversion"/>
  </si>
  <si>
    <t>可转债表现时好时差，需要耐心。</t>
    <phoneticPr fontId="420" type="noConversion"/>
  </si>
  <si>
    <t>一大批可转债已经有11个交易日满足强赎条件，趋势走弱。</t>
    <phoneticPr fontId="420" type="noConversion"/>
  </si>
  <si>
    <t>昨天核能转债公告强赎，今天晶瑞转债将满足强赎条件，注意躲避。</t>
    <phoneticPr fontId="420" type="noConversion"/>
  </si>
  <si>
    <t>昨天晚上正元转债公告强赎，正元目前溢价18%，今天开盘面临大跌。今天核能、朗新、节能、嘉元四只可转债可能满足强赎条件，另外恩捷、金禾、长信转债早已满足强赎条件尚未公告，注意躲避。</t>
    <phoneticPr fontId="420" type="noConversion"/>
  </si>
  <si>
    <t>今天正元转债将满足强赎条件，另外核能转债也有这个可能。目前已经满足强赎条件没公布强赎也没公布延期的有：恩捷转债、金禾转债、天康转债、长信转债</t>
    <phoneticPr fontId="420" type="noConversion"/>
  </si>
  <si>
    <t>昨天满足强赎条件的同和转债已经发通告延期强赎，但新天和天康到现在也不说强赎也不说延期强赎。核能还是差2分钱股价没有到强赎触发价，今天还有长信转债也将满足强赎条件。</t>
  </si>
  <si>
    <t>今天一共有19只可转债大概率满足强赎条件，虽然可能只有一部分会在收盘后公布强赎。</t>
    <phoneticPr fontId="420" type="noConversion"/>
  </si>
  <si>
    <t>sh113616</t>
    <phoneticPr fontId="420" type="noConversion"/>
  </si>
  <si>
    <t>sz127040</t>
    <phoneticPr fontId="420" type="noConversion"/>
  </si>
  <si>
    <t>昨天强赎好比七剑下天山：比音、中鼎2、银河、星帅、东财3、奥瑞、同德等7只可转债公布了提前强赎，持有者建议择机卖出。今天又将有湖广、伯特2只转债满足强赎条件，注意躲避。</t>
    <phoneticPr fontId="420" type="noConversion"/>
  </si>
  <si>
    <t>市场大跌，可转债特别是低价可转债因为有债底相对还是抗跌。</t>
    <phoneticPr fontId="420" type="noConversion"/>
  </si>
  <si>
    <t>sh110075</t>
    <phoneticPr fontId="420" type="noConversion"/>
  </si>
  <si>
    <t>今天有闲钱的可以做逆回购，1天算10天的利息，而且明天一早可以用，</t>
    <phoneticPr fontId="420" type="noConversion"/>
  </si>
  <si>
    <t>市场再次普跌，今天长假前最后一个交易日应该会走稳</t>
    <phoneticPr fontId="420" type="noConversion"/>
  </si>
  <si>
    <t>外围一周内走强，今天高开无疑，就是不要去追高。</t>
    <phoneticPr fontId="420" type="noConversion"/>
  </si>
  <si>
    <t>市场如期反弹，不过还是需要慎重。</t>
    <phoneticPr fontId="420" type="noConversion"/>
  </si>
  <si>
    <t>同和转债今天大概率满足强赎条件</t>
    <phoneticPr fontId="420" type="noConversion"/>
  </si>
  <si>
    <t>今天申购锦浪转债。</t>
    <phoneticPr fontId="420" type="noConversion"/>
  </si>
  <si>
    <t>sz127045</t>
    <phoneticPr fontId="420" type="noConversion"/>
  </si>
  <si>
    <t>sz123107</t>
    <phoneticPr fontId="420" type="noConversion"/>
  </si>
  <si>
    <t>昨晚美股大跌，今天开盘A股免不了受影响，不过估计最多也就是开盘。今天申购双箭转债。</t>
    <phoneticPr fontId="420" type="noConversion"/>
  </si>
  <si>
    <t>招商银行</t>
  </si>
  <si>
    <t>长江电力</t>
  </si>
  <si>
    <t>中国平安</t>
  </si>
  <si>
    <t>宁波银行</t>
  </si>
  <si>
    <t>股票代码</t>
  </si>
  <si>
    <t>股票名</t>
  </si>
  <si>
    <t>行业分类</t>
  </si>
  <si>
    <t>二级行业</t>
  </si>
  <si>
    <t>600036</t>
  </si>
  <si>
    <t>银行</t>
  </si>
  <si>
    <t>601318</t>
  </si>
  <si>
    <t>非银金融</t>
  </si>
  <si>
    <t>保险</t>
  </si>
  <si>
    <t>600028</t>
  </si>
  <si>
    <t>中国石化</t>
  </si>
  <si>
    <t>化工</t>
  </si>
  <si>
    <t>石油化工</t>
  </si>
  <si>
    <t>600900</t>
  </si>
  <si>
    <t>公用事业</t>
  </si>
  <si>
    <t>电力</t>
  </si>
  <si>
    <t>002142</t>
  </si>
  <si>
    <t>601668</t>
  </si>
  <si>
    <t>中国建筑</t>
  </si>
  <si>
    <t>建筑装饰</t>
  </si>
  <si>
    <t>房屋建设</t>
  </si>
  <si>
    <t>600585</t>
  </si>
  <si>
    <t>海螺水泥</t>
  </si>
  <si>
    <t>建筑材料</t>
  </si>
  <si>
    <t>水泥制造</t>
  </si>
  <si>
    <t>600048</t>
  </si>
  <si>
    <t>保利发展</t>
  </si>
  <si>
    <t>房地产</t>
  </si>
  <si>
    <t>房地产开发</t>
  </si>
  <si>
    <t>600019</t>
  </si>
  <si>
    <t>宝钢股份</t>
  </si>
  <si>
    <t>钢铁</t>
  </si>
  <si>
    <t>601225</t>
  </si>
  <si>
    <t>陕西煤业</t>
  </si>
  <si>
    <t>采掘</t>
  </si>
  <si>
    <t>煤炭开采</t>
  </si>
  <si>
    <t>601186</t>
  </si>
  <si>
    <t>中国铁建</t>
  </si>
  <si>
    <t>基础建设</t>
  </si>
  <si>
    <t>601006</t>
  </si>
  <si>
    <t>大秦铁路</t>
  </si>
  <si>
    <t>交通运输</t>
  </si>
  <si>
    <t>铁路运输</t>
  </si>
  <si>
    <t>sh601186</t>
    <phoneticPr fontId="420" type="noConversion"/>
  </si>
  <si>
    <t>今天估计市场又要被锤，特别是创业板。另外有3只可转债今天可能满足强赎条件，分别是岱勒、朗新、溢利，其中岱勒和朗新的正股价格远远超过强赎触发价，今天肯定满足强赎条件，而溢利上周末正股收盘价为10.63元，而强赎触发价为10.72元，需要上涨0.85%才能满足强赎条件。至于</t>
    <phoneticPr fontId="420" type="noConversion"/>
  </si>
  <si>
    <t>sz123114</t>
    <phoneticPr fontId="420" type="noConversion"/>
  </si>
  <si>
    <t>今天明泰转债将满足强赎条件，溢价率7.20%</t>
    <phoneticPr fontId="420" type="noConversion"/>
  </si>
  <si>
    <t>sz123091</t>
    <phoneticPr fontId="420" type="noConversion"/>
  </si>
  <si>
    <t>今天可以申请苏利转债</t>
    <phoneticPr fontId="420" type="noConversion"/>
  </si>
  <si>
    <t>今天同和转债将满足强赎条件</t>
    <phoneticPr fontId="420" type="noConversion"/>
  </si>
  <si>
    <t>美股昨晚暴跌，又要考验A股了</t>
    <phoneticPr fontId="420" type="noConversion"/>
  </si>
  <si>
    <t>sh113047</t>
    <phoneticPr fontId="420" type="noConversion"/>
  </si>
  <si>
    <t>反弹了几天，注意再次下探</t>
    <phoneticPr fontId="420" type="noConversion"/>
  </si>
  <si>
    <t>盛屯转债昨天公告强赎，今天估计开盘将跌去10%溢价率。今天溢利转债可能满足强赎条件，转股溢价率高达41%多，请持有者关注。</t>
    <phoneticPr fontId="420" type="noConversion"/>
  </si>
  <si>
    <t>sz123131</t>
    <phoneticPr fontId="420" type="noConversion"/>
  </si>
  <si>
    <t>可转债放量回到千亿，机会增大。</t>
    <phoneticPr fontId="420" type="noConversion"/>
  </si>
  <si>
    <t>昨天可转债大涨，勿追高。今天通22转债、华友转债打新，估计中签率较高。</t>
    <phoneticPr fontId="420" type="noConversion"/>
  </si>
  <si>
    <t>晚上美股强烈反弹，今天A股也要有所表现吧。另外今天有中框、火炬、福能、鼎胜、溢利五只可转债可能满足强赎条件，其中除了溢利昨天收盘价10.45元小于强赎触发价10.72元外，其他四只可转债铁定满足强赎条件，就看公司是否公告了。</t>
    <phoneticPr fontId="420" type="noConversion"/>
  </si>
  <si>
    <t>今天是东财转3和奥瑞转债的最后交易日，手头有这两个可转债的务必卖出或者转股。</t>
    <phoneticPr fontId="420" type="noConversion"/>
  </si>
  <si>
    <t>sz127030</t>
    <phoneticPr fontId="420" type="noConversion"/>
  </si>
  <si>
    <t>历史数据仅供参考不作为操作依据</t>
    <phoneticPr fontId="420" type="noConversion"/>
  </si>
  <si>
    <t>今天国泰转债强赎触发价11.73元，正股价最新为11.95元，有可能满足强赎条件</t>
    <phoneticPr fontId="420" type="noConversion"/>
  </si>
  <si>
    <t>昨晚美股再次大跌，免不了对今天A股开盘有影响。</t>
    <phoneticPr fontId="420" type="noConversion"/>
  </si>
  <si>
    <t>sh110081</t>
    <phoneticPr fontId="420" type="noConversion"/>
  </si>
  <si>
    <t>今天新春转债将满足强赎条件，虽然已经没什么溢价率了。</t>
    <phoneticPr fontId="420" type="noConversion"/>
  </si>
  <si>
    <t>创业板大跌，昨天晚上又是美股下跌。</t>
    <phoneticPr fontId="420" type="noConversion"/>
  </si>
  <si>
    <t>今天申购聚合转债</t>
    <phoneticPr fontId="420" type="noConversion"/>
  </si>
  <si>
    <t>岱勒公布强赎，不过也没有溢价，择机卖出</t>
    <phoneticPr fontId="420" type="noConversion"/>
  </si>
  <si>
    <t>越是下跌，越是不要丧失信心。</t>
    <phoneticPr fontId="420" type="noConversion"/>
  </si>
  <si>
    <t>高开后不要追高</t>
    <phoneticPr fontId="420" type="noConversion"/>
  </si>
  <si>
    <t>sz123121</t>
    <phoneticPr fontId="420" type="noConversion"/>
  </si>
  <si>
    <t>sz123126</t>
    <phoneticPr fontId="420" type="noConversion"/>
  </si>
  <si>
    <t>华通到年底都不强赎了，但不要去追高。宁建强赎，</t>
    <phoneticPr fontId="420" type="noConversion"/>
  </si>
  <si>
    <t>多事之春，坚定信念</t>
    <phoneticPr fontId="420" type="noConversion"/>
  </si>
  <si>
    <t>抄底的请慎重，估计今年低迷时间会很长。</t>
    <phoneticPr fontId="420" type="noConversion"/>
  </si>
  <si>
    <t>昨晚美股反弹，今天大概率高开，勿追高。天合转债今天将满足强赎条件。</t>
    <phoneticPr fontId="420" type="noConversion"/>
  </si>
  <si>
    <t>sh113637</t>
    <phoneticPr fontId="420" type="noConversion"/>
  </si>
  <si>
    <t>天合转债公布强赎，尽快卖出。市场强烈反弹，切勿追高。</t>
    <phoneticPr fontId="420" type="noConversion"/>
  </si>
  <si>
    <t>新版130阈值今年的回撤更小，历史数据不作为操作依据。</t>
    <phoneticPr fontId="420" type="noConversion"/>
  </si>
  <si>
    <t>今天飞鹿转债、寿仙转债、傲农转债将满足强赎条件，目前转股溢价率飞鹿寿仙4.16%，寿仙1.26%，傲农5.09%。</t>
    <phoneticPr fontId="420" type="noConversion"/>
  </si>
  <si>
    <t>今天申购山石转债，丝路转债上市。</t>
    <phoneticPr fontId="420" type="noConversion"/>
  </si>
  <si>
    <t>sz123138</t>
    <phoneticPr fontId="420" type="noConversion"/>
  </si>
  <si>
    <t>今天常汽转债将满足强赎条件，是否公告强赎待定，目前转股溢价率为2.7%</t>
    <phoneticPr fontId="420" type="noConversion"/>
  </si>
  <si>
    <t>常汽转债公告提前强赎，第一时间卖出是最佳策略。</t>
    <phoneticPr fontId="420" type="noConversion"/>
  </si>
  <si>
    <t>昨天晚上美股又大涨，我们跟不跟呢？</t>
    <phoneticPr fontId="420" type="noConversion"/>
  </si>
  <si>
    <t>sz127055</t>
    <phoneticPr fontId="420" type="noConversion"/>
  </si>
  <si>
    <t>今天朗新转债将满足强赎条件</t>
    <phoneticPr fontId="420" type="noConversion"/>
  </si>
  <si>
    <t>今天君禾转债将满足强赎条件</t>
    <phoneticPr fontId="420" type="noConversion"/>
  </si>
  <si>
    <t>俄乌局势缓和，外围股市大涨。</t>
    <phoneticPr fontId="420" type="noConversion"/>
  </si>
  <si>
    <t>易方达新经济混合</t>
    <phoneticPr fontId="420" type="noConversion"/>
  </si>
  <si>
    <t>2022年激进配置</t>
  </si>
  <si>
    <t>2022年混合型</t>
  </si>
  <si>
    <t>2022年激进债券</t>
  </si>
  <si>
    <t>2022年普通债券</t>
  </si>
  <si>
    <t>鹏华丰禄债券</t>
    <phoneticPr fontId="420" type="noConversion"/>
  </si>
  <si>
    <t>2022年纯债型</t>
  </si>
  <si>
    <t>sh001018</t>
  </si>
  <si>
    <t>sh450001</t>
  </si>
  <si>
    <t>sh164808</t>
  </si>
  <si>
    <t>sh003547</t>
  </si>
  <si>
    <t>sh002351</t>
    <phoneticPr fontId="420" type="noConversion"/>
  </si>
  <si>
    <t>今天美诺转债将满足强赎条件</t>
    <phoneticPr fontId="420" type="noConversion"/>
  </si>
  <si>
    <t>今天开始统计新版微辣策略</t>
    <phoneticPr fontId="420" type="noConversion"/>
  </si>
  <si>
    <t>https://xueqiu.com/P/ZH3072674</t>
  </si>
  <si>
    <t>又是长假期间外盘大涨，长假结束外盘大跌。</t>
    <phoneticPr fontId="420" type="noConversion"/>
  </si>
  <si>
    <t>今天如果有闲钱可以打新华夏中交reits</t>
    <phoneticPr fontId="420" type="noConversion"/>
  </si>
  <si>
    <t>sz127043</t>
    <phoneticPr fontId="420" type="noConversion"/>
  </si>
  <si>
    <t>sz123120</t>
    <phoneticPr fontId="420" type="noConversion"/>
  </si>
  <si>
    <t>今天永东转2申购，宏丰、盘龙上市</t>
    <phoneticPr fontId="420" type="noConversion"/>
  </si>
  <si>
    <t>sz127039</t>
    <phoneticPr fontId="420" type="noConversion"/>
  </si>
  <si>
    <t>今天申购裕兴转债</t>
    <phoneticPr fontId="420" type="noConversion"/>
  </si>
  <si>
    <t>市场大跌，不要倒在黎明前的黑暗里。</t>
    <phoneticPr fontId="420" type="noConversion"/>
  </si>
  <si>
    <t>市场如期反弹，不过不要期望值过高。</t>
    <phoneticPr fontId="420" type="noConversion"/>
  </si>
  <si>
    <t>sz123141</t>
    <phoneticPr fontId="420" type="noConversion"/>
  </si>
  <si>
    <t>受国常会适时运用降准利好，今天大概率高开，还是这句话：不要追涨。</t>
    <phoneticPr fontId="420" type="noConversion"/>
  </si>
  <si>
    <t>今天申购艾迪转债</t>
    <phoneticPr fontId="420" type="noConversion"/>
  </si>
  <si>
    <t>今天是常汽转债最后一天。</t>
    <phoneticPr fontId="420" type="noConversion"/>
  </si>
  <si>
    <t>今天可以申购湘佳转债</t>
    <phoneticPr fontId="420" type="noConversion"/>
  </si>
  <si>
    <t>今天朗新转债将再次满足强赎条件</t>
    <phoneticPr fontId="420" type="noConversion"/>
  </si>
  <si>
    <t>昨天排名</t>
    <phoneticPr fontId="420" type="noConversion"/>
  </si>
  <si>
    <t>最新排名</t>
    <phoneticPr fontId="420" type="noConversion"/>
  </si>
  <si>
    <t>无阈值</t>
    <phoneticPr fontId="420" type="noConversion"/>
  </si>
  <si>
    <t>170元阈值</t>
    <phoneticPr fontId="420" type="noConversion"/>
  </si>
  <si>
    <t>150元阈值</t>
    <phoneticPr fontId="420" type="noConversion"/>
  </si>
  <si>
    <t>130元阈值</t>
    <phoneticPr fontId="420" type="noConversion"/>
  </si>
  <si>
    <t>可转债排名启用新格式，朗新转债不提前强赎。</t>
    <phoneticPr fontId="420" type="noConversion"/>
  </si>
  <si>
    <t>今天可以申购精工转债、禾丰转债、贵轮转债。</t>
    <phoneticPr fontId="420" type="noConversion"/>
  </si>
  <si>
    <t>今天飞凯将满足强赎条件</t>
    <phoneticPr fontId="420" type="noConversion"/>
  </si>
  <si>
    <t>今天小康将满足强赎条件</t>
    <phoneticPr fontId="420" type="noConversion"/>
  </si>
  <si>
    <t>飞凯、小康均发公告不提前强赎</t>
    <phoneticPr fontId="420" type="noConversion"/>
  </si>
  <si>
    <t>市场因跌多了而强烈反弹不是反转</t>
    <phoneticPr fontId="420" type="noConversion"/>
  </si>
  <si>
    <t>凌钢股份</t>
    <phoneticPr fontId="420" type="noConversion"/>
  </si>
  <si>
    <t>降低股票过户费只能算一个非常小的利好，五一小长假前最后一个交易日按惯例涨多跌少。</t>
    <phoneticPr fontId="420" type="noConversion"/>
  </si>
  <si>
    <t>美联储加息50基点，符合预期，靴子落地美股大涨。今天A股大概率高开。鹏辉转债今天将满足强赎条件。</t>
    <phoneticPr fontId="420" type="noConversion"/>
  </si>
  <si>
    <t>美股再次大跌，A股又要考验了。</t>
    <phoneticPr fontId="420" type="noConversion"/>
  </si>
  <si>
    <t>海印转债5月24日停止交易，还有11个交易日。</t>
    <phoneticPr fontId="420" type="noConversion"/>
  </si>
  <si>
    <t>华钰、晶瑞将在明天天满足强赎条件</t>
    <phoneticPr fontId="420" type="noConversion"/>
  </si>
  <si>
    <t>今天华钰、晶瑞将满足强赎条件</t>
    <phoneticPr fontId="420" type="noConversion"/>
  </si>
  <si>
    <t>平均</t>
  </si>
  <si>
    <t>华钰、晶瑞不提前强赎，美股再次大跌。</t>
    <phoneticPr fontId="420" type="noConversion"/>
  </si>
  <si>
    <t>可转债回测数据更新到5月13日</t>
    <phoneticPr fontId="420" type="noConversion"/>
  </si>
  <si>
    <t>朗新转债今天又将满足强赎条件。</t>
    <phoneticPr fontId="420" type="noConversion"/>
  </si>
  <si>
    <t>妖债不断，坚守初心。</t>
    <phoneticPr fontId="420" type="noConversion"/>
  </si>
  <si>
    <t>海印还有最后3个交易日将停止交易。</t>
    <phoneticPr fontId="420" type="noConversion"/>
  </si>
  <si>
    <t>海印还有最后2个交易日将停止交易。</t>
    <phoneticPr fontId="420" type="noConversion"/>
  </si>
  <si>
    <t>今天是海印最后一个交易日</t>
    <phoneticPr fontId="420" type="noConversion"/>
  </si>
  <si>
    <t>荣晟、交科公告要强赎</t>
    <phoneticPr fontId="420" type="noConversion"/>
  </si>
  <si>
    <t>苏试、新春、川恒明天将满足强赎条件</t>
    <phoneticPr fontId="420" type="noConversion"/>
  </si>
  <si>
    <t>苏试、川恒今天将满足强赎条件</t>
    <phoneticPr fontId="420" type="noConversion"/>
  </si>
  <si>
    <t>sz123146</t>
    <phoneticPr fontId="420" type="noConversion"/>
  </si>
  <si>
    <t>今天新春转债将满足强赎条件，苏试、川恒转债不提前强赎。</t>
    <phoneticPr fontId="420" type="noConversion"/>
  </si>
  <si>
    <t>今天新春转债将满足强赎条件。</t>
    <phoneticPr fontId="420" type="noConversion"/>
  </si>
  <si>
    <t>sh113634</t>
    <phoneticPr fontId="420" type="noConversion"/>
  </si>
  <si>
    <t>sh110084</t>
    <phoneticPr fontId="420" type="noConversion"/>
  </si>
  <si>
    <t>新春提前强赎</t>
    <phoneticPr fontId="420" type="noConversion"/>
  </si>
  <si>
    <t>庆祝上海正式解封</t>
    <phoneticPr fontId="420" type="noConversion"/>
  </si>
  <si>
    <t>利尔转债、创维转债将在下周一满足强赎条件。</t>
    <phoneticPr fontId="420" type="noConversion"/>
  </si>
  <si>
    <t>利尔转债、创维转债将在今天满足强赎条件。</t>
    <phoneticPr fontId="420" type="noConversion"/>
  </si>
  <si>
    <t>创维强赎</t>
    <phoneticPr fontId="420" type="noConversion"/>
  </si>
  <si>
    <t>今天湖盐转债将满足强赎条件</t>
    <phoneticPr fontId="420" type="noConversion"/>
  </si>
  <si>
    <t>湘佳转债上市，湖盐转债强赎</t>
    <phoneticPr fontId="420" type="noConversion"/>
  </si>
  <si>
    <t>兄弟转债大涨后不宜追高</t>
    <phoneticPr fontId="420" type="noConversion"/>
  </si>
  <si>
    <t>sh113631</t>
    <phoneticPr fontId="420" type="noConversion"/>
  </si>
  <si>
    <t>今天斯莱转债将满足强赎条件，目前转股溢价率为10.26%，一旦强赎风险巨大。</t>
    <phoneticPr fontId="420" type="noConversion"/>
  </si>
  <si>
    <t>今天金诚转债将满足强赎条件</t>
    <phoneticPr fontId="420" type="noConversion"/>
  </si>
  <si>
    <t>今天将有3只可转债满足强赎条件：火炬转债、鼎胜转债、福能转债</t>
    <phoneticPr fontId="420" type="noConversion"/>
  </si>
  <si>
    <t>美帝又是大跌的一天，对A股的影响越来越小了。</t>
    <phoneticPr fontId="420" type="noConversion"/>
  </si>
  <si>
    <t>该榜单仅仅是一个参考，并不是推荐。据此操作后果自负。赚钱了不用感谢，亏钱了也不要来骂人</t>
    <phoneticPr fontId="420" type="noConversion"/>
  </si>
  <si>
    <t>重辣没有阈值，排名下来取前10只，每半个月轮动一次：https://xueqiu.com/P/ZH1783962</t>
    <phoneticPr fontId="420" type="noConversion"/>
  </si>
  <si>
    <t>不辣起始剔除130元以上的可转债，排序下来取前20只，死守到150或者强赎，基本上可以做到不赚钱不卖出，但收益率偏低：https://xueqiu.com/P/ZH3026542</t>
    <phoneticPr fontId="420" type="noConversion"/>
  </si>
  <si>
    <t>场外基金今年年初选了10只主动激进，是我在天天基金网上的，大家可以在天天基金上找到我的组合，这个组合最近表现并不好，我只不过放了一点点资金作为观察用的。</t>
    <phoneticPr fontId="420" type="noConversion"/>
  </si>
  <si>
    <t>https://xueqiu.com/P/ZH2100101</t>
    <phoneticPr fontId="420" type="noConversion"/>
  </si>
  <si>
    <t>场内基金雪球组合：https://xueqiu.com/P/ZH2100101，果仁网策略：https://guorn.com/stock/strategy?sid=4190.R.237139039690233&amp;category=fund，主要是根据净值增长和溢价率排名，15个交易日轮动一次，没有实盘</t>
    <phoneticPr fontId="420" type="noConversion"/>
  </si>
  <si>
    <t>现在可转债涨的已经蛮好了，很多新同学刚刚建仓担心追高，建议可以采取这样的方法：我今天20个可转债，如果有5个是下跌的，你先买这5个，明天的20个可转债不一定重复，如果还有3个下跌的而且和你买的不重复，那就买这3个，不断补仓到满20个，然后等下一次轮动。这样就避免了追高。</t>
    <phoneticPr fontId="420" type="noConversion"/>
  </si>
  <si>
    <t>可以采用定时（一个月或者半个月）或者定排名策略。定时到点轮动，比如前20名（激进的买入扣除170元以上）轮动要求每次卖出后20名的可转债，等金额买入前20的。定排名模式要求每次卖出后50名（或者40名）后的可转，买入前20名的。一般来说，定时策略比较适合上班族的小资金，定排名策略比较时候有时间的大资金。</t>
    <phoneticPr fontId="420" type="noConversion"/>
  </si>
  <si>
    <t>从长期的概率上说，排名前面的优于排名后面的，但也不是必然的，所以可以在分配资金的时候排名前面的略多余后面的或者金额差不多。</t>
    <phoneticPr fontId="420" type="noConversion"/>
  </si>
  <si>
    <t>“强赎预警”是包含了开始计数的可转债，避免买进马上要满足强赎条件的可转债</t>
    <phoneticPr fontId="420" type="noConversion"/>
  </si>
  <si>
    <t>“轮动业绩”里记录了各种雪球组合的净值变化</t>
    <phoneticPr fontId="420" type="noConversion"/>
  </si>
  <si>
    <t>“可转债回测”里有各种模式下的历史数据回测，仅供参考，历史不可能完全重复</t>
    <phoneticPr fontId="420" type="noConversion"/>
  </si>
  <si>
    <t>“晨星奖”是各类晨星奖获得者在今年业绩的表现</t>
    <phoneticPr fontId="420" type="noConversion"/>
  </si>
  <si>
    <t>“定投招商白酒”是我设计的一个价值平均策略的定投，目前我没有实盘，这个策略也是现在雪球基金定投的一个策略</t>
    <phoneticPr fontId="420" type="noConversion"/>
  </si>
  <si>
    <t>“账户明细模板”和“账户统计模板”是用基金净值法统计自己账户的净值变化用的，主要的问题在于当天资金进出如何计算‘</t>
    <phoneticPr fontId="420" type="noConversion"/>
  </si>
  <si>
    <t>可转债新规，不用一惊一乍的，即使下跌也是暂时的，我估计根本不会大跌。</t>
    <phoneticPr fontId="420" type="noConversion"/>
  </si>
  <si>
    <t>永辉超市</t>
    <phoneticPr fontId="420" type="noConversion"/>
  </si>
  <si>
    <t>艾华转债将在明天满足强赎条件</t>
    <phoneticPr fontId="420" type="noConversion"/>
  </si>
  <si>
    <t>艾华转债今天讲满足强赎条件</t>
    <phoneticPr fontId="420" type="noConversion"/>
  </si>
  <si>
    <t>赛伍转债明天将满足强赎条件</t>
    <phoneticPr fontId="420" type="noConversion"/>
  </si>
  <si>
    <t>赛伍转债今天将满足强赎条件</t>
    <phoneticPr fontId="420" type="noConversion"/>
  </si>
  <si>
    <t>个人养老金基金规则落地，主流宽基指数站上半年线，行情看高一线。</t>
    <phoneticPr fontId="420" type="noConversion"/>
  </si>
  <si>
    <t>鹏辉转债、朗新转债明天将满足强赎条件</t>
    <phoneticPr fontId="420" type="noConversion"/>
  </si>
  <si>
    <t>鹏辉转债、朗新转债今天将满足强赎条件，目前鹏辉溢价率1.71%，朗新溢价率9.84%。</t>
    <phoneticPr fontId="420" type="noConversion"/>
  </si>
  <si>
    <t>鹏辉转债提前强赎，今天开盘或将跌去4%溢价率。</t>
    <phoneticPr fontId="420" type="noConversion"/>
  </si>
  <si>
    <t>嘉友今天将满足强赎条件，美联下周一将满足强赎条件。</t>
    <phoneticPr fontId="420" type="noConversion"/>
  </si>
  <si>
    <t>美联转债今天将满足强赎条件，嘉友转债已经公布提前强赎.</t>
    <phoneticPr fontId="420" type="noConversion"/>
  </si>
  <si>
    <t>帝尔转债明天将满足强赎条件，美联转债公告不提前强赎。</t>
    <phoneticPr fontId="420" type="noConversion"/>
  </si>
  <si>
    <t>今天帝尔转债将满足强赎条件，目前转股溢价率3.57%</t>
    <phoneticPr fontId="420" type="noConversion"/>
  </si>
  <si>
    <t>交科转债今天最后一个交易日，帝尔转债公告不提前强赎。</t>
    <phoneticPr fontId="420" type="noConversion"/>
  </si>
  <si>
    <t>高澜转债今天将满足强赎条件。</t>
    <phoneticPr fontId="420" type="noConversion"/>
  </si>
  <si>
    <t>高澜转债公告提前强赎，开盘8.92%的转股溢价率可能就没了。所以这种符合强赎的不要去赌，提前退出为好。</t>
    <phoneticPr fontId="420" type="noConversion"/>
  </si>
  <si>
    <t>旺能转债明天将满足强赎条件。</t>
    <phoneticPr fontId="420" type="noConversion"/>
  </si>
  <si>
    <t>旺能转债今天将满足强赎条件。</t>
    <phoneticPr fontId="420" type="noConversion"/>
  </si>
  <si>
    <t>洪涛转债今天将是最后一个交易日。旺能转债今天将满足强赎条件。</t>
    <phoneticPr fontId="420" type="noConversion"/>
  </si>
  <si>
    <t>提示：以上数字和文章不构成投资建议，可能会有非常大亏损，请慎重。</t>
    <phoneticPr fontId="420" type="noConversion"/>
  </si>
  <si>
    <t>同和转债提前强赎，目前还有8.55%的溢价率.今天九州2、天铁、日丰、盛虹将满足强赎条件。</t>
    <phoneticPr fontId="420" type="noConversion"/>
  </si>
  <si>
    <t>昨天九州转2已经满足强赎条件，但没公告强赎还是不强赎。昨天还有一只盛虹转债正股价格没到强赎触发价，今天依然有可能满足强赎条件。</t>
    <phoneticPr fontId="420" type="noConversion"/>
  </si>
  <si>
    <t>今天有四只可转债可能会触发强赎：旺能、盛虹、朗新、温氏。</t>
    <phoneticPr fontId="420" type="noConversion"/>
  </si>
  <si>
    <t>今天有七只可转债可能会触发强赎：石英、傲农、飞凯、新天、海兰、盛虹、天壕。</t>
    <phoneticPr fontId="420" type="noConversion"/>
  </si>
  <si>
    <t>昨天7只可能强赎的可转债，其中3只公告提前强赎：海兰、石英、傲农，3只放弃强赎：飞凯、新天、天壕，1只没满足条件今天依然可能触发：盛虹。</t>
    <phoneticPr fontId="420" type="noConversion"/>
  </si>
  <si>
    <t>今天是嘉友转债最后一个交易日。今天三角转债将满足强赎条件。</t>
    <phoneticPr fontId="420" type="noConversion"/>
  </si>
  <si>
    <t>祥鑫转债公布提前强赎，嘉泽转债和精达转债今天将可能满足强赎条件。</t>
    <phoneticPr fontId="420" type="noConversion"/>
  </si>
  <si>
    <t>今天嘉泽、三花、国微转债可能满足强赎条件；鹏辉转债最后一天交易；永22转债申购；博22、微芯、道通转债上市。</t>
    <phoneticPr fontId="420" type="noConversion"/>
  </si>
  <si>
    <t>sh118012</t>
    <phoneticPr fontId="420" type="noConversion"/>
  </si>
  <si>
    <t>今天赛伍转债最后一天交易日。嘉泽、三花、国微转债公告不提前强赎。</t>
    <phoneticPr fontId="420" type="noConversion"/>
  </si>
  <si>
    <t>今天美力转债将满足强赎条件。</t>
    <phoneticPr fontId="420" type="noConversion"/>
  </si>
  <si>
    <t>今天雷迪转债将满足强赎条件，目前还有溢价5.03%。美力转债公布提前强赎。</t>
    <phoneticPr fontId="420" type="noConversion"/>
  </si>
  <si>
    <t>雷迪转债公布提前强赎，今天天康转债将满足强赎条件，目前还有25.20%的溢价率，虽然强赎的可能性不大，但一旦强赎亏损巨大，危墙之下不立为好。</t>
    <phoneticPr fontId="420" type="noConversion"/>
  </si>
  <si>
    <t>天康转债不提前强赎，今天申购永02转债。</t>
    <phoneticPr fontId="420" type="noConversion"/>
  </si>
  <si>
    <t>sh113649</t>
    <phoneticPr fontId="420" type="noConversion"/>
  </si>
  <si>
    <t>今天申购火星、欧22、京源转债。</t>
    <phoneticPr fontId="420" type="noConversion"/>
  </si>
  <si>
    <t>今天中大转债将满足强赎条件</t>
    <phoneticPr fontId="420" type="noConversion"/>
  </si>
  <si>
    <t>中大转债8月29日为最后交易日。台华、江丰转债今天将满足强赎条件。今天还是石英转债的最后一个交易日。</t>
    <phoneticPr fontId="420" type="noConversion"/>
  </si>
  <si>
    <t>台华、江丰转债公告不提前强赎，朗新转债今天将满足强赎条件。</t>
    <phoneticPr fontId="420" type="noConversion"/>
  </si>
  <si>
    <t>朗新公告不提前强赎，今天托尔、盛虹转债将满足强赎条件。今天提供了小市值排行榜试用。</t>
    <phoneticPr fontId="420" type="noConversion"/>
  </si>
  <si>
    <t>收盘价</t>
  </si>
  <si>
    <t>当日成交量(万)</t>
  </si>
  <si>
    <t>1日涨幅</t>
  </si>
  <si>
    <t>当日涨停标记</t>
  </si>
  <si>
    <t>当日跌停标记</t>
  </si>
  <si>
    <t>扣非净资产收益率</t>
  </si>
  <si>
    <t>EP</t>
  </si>
  <si>
    <t>传媒</t>
  </si>
  <si>
    <t>文化传媒</t>
  </si>
  <si>
    <t>环保工程及服务</t>
  </si>
  <si>
    <t>纺织服装</t>
  </si>
  <si>
    <t>服装家纺</t>
  </si>
  <si>
    <t>医药生物</t>
  </si>
  <si>
    <t>轻工制造</t>
  </si>
  <si>
    <t>家用轻工</t>
  </si>
  <si>
    <t>物流</t>
  </si>
  <si>
    <t>机械设备</t>
  </si>
  <si>
    <t>通用机械</t>
  </si>
  <si>
    <t>化学制品</t>
  </si>
  <si>
    <t>纺织制造</t>
  </si>
  <si>
    <t>专用设备</t>
  </si>
  <si>
    <t>电气设备</t>
  </si>
  <si>
    <t>农林牧渔</t>
  </si>
  <si>
    <t>商业贸易</t>
  </si>
  <si>
    <t>有色金属</t>
  </si>
  <si>
    <t>电子</t>
  </si>
  <si>
    <t>家用电器</t>
  </si>
  <si>
    <t>白色家电</t>
  </si>
  <si>
    <t>化学原料</t>
  </si>
  <si>
    <t>高低压设备</t>
  </si>
  <si>
    <t>汽车</t>
  </si>
  <si>
    <t>汽车零部件</t>
  </si>
  <si>
    <t>造纸</t>
  </si>
  <si>
    <t>综合</t>
  </si>
  <si>
    <t>专业工程</t>
  </si>
  <si>
    <t>其他建材</t>
  </si>
  <si>
    <t>中药</t>
  </si>
  <si>
    <t>食品饮料</t>
  </si>
  <si>
    <t>食品加工</t>
  </si>
  <si>
    <t>一般零售</t>
  </si>
  <si>
    <t>化学纤维</t>
  </si>
  <si>
    <t>医药商业</t>
  </si>
  <si>
    <t>燃气</t>
  </si>
  <si>
    <t>金属非金属新材料</t>
  </si>
  <si>
    <t>电源设备</t>
  </si>
  <si>
    <t>总市值(亿)</t>
  </si>
  <si>
    <t>sz123152</t>
    <phoneticPr fontId="420" type="noConversion"/>
  </si>
  <si>
    <t>托尔、盛虹转债公告不提前强赎，今天齐翔转2将满足强赎条件，顺博、小熊、中陆转债申购，伟22、高测、拓普转债上市。</t>
    <phoneticPr fontId="420" type="noConversion"/>
  </si>
  <si>
    <t>齐翔转2公告不提前强赎，今天伯特转债将满足强赎条件，同和转债最后交易日。</t>
    <phoneticPr fontId="420" type="noConversion"/>
  </si>
  <si>
    <t>sz123151</t>
    <phoneticPr fontId="420" type="noConversion"/>
  </si>
  <si>
    <t>昨天收盘后伯特转债公告不提前强赎，今天银轮转债将满足强赎条件，博汇转债申购。</t>
    <phoneticPr fontId="420" type="noConversion"/>
  </si>
  <si>
    <t>银轮公告不提前强赎，今天金博转债将满足强赎条件，大中转债收购，松霖转债上市。</t>
    <phoneticPr fontId="420" type="noConversion"/>
  </si>
  <si>
    <t>金博转债公告提前强赎，今天祥鑫转债是最后一个交易日，申购瑞科转债，恒逸转2、芯海转债上市交易。</t>
    <phoneticPr fontId="420" type="noConversion"/>
  </si>
  <si>
    <t>今天是高澜转债最后交易日。</t>
    <phoneticPr fontId="420" type="noConversion"/>
  </si>
  <si>
    <t>sh118003</t>
    <phoneticPr fontId="420" type="noConversion"/>
  </si>
  <si>
    <t>今天申购天箭转债，泉峰转债将满足强赎条件。</t>
    <phoneticPr fontId="420" type="noConversion"/>
  </si>
  <si>
    <t>泉峰转债公告不提前强赎，久其、花王转债下修，今天火星转债上市，海兰转债最后交易日，三超转债将满足强赎条件。</t>
    <phoneticPr fontId="420" type="noConversion"/>
  </si>
  <si>
    <t>三超转债公告提前赎回。今天华翔转债将满足强赎条件。</t>
    <phoneticPr fontId="420" type="noConversion"/>
  </si>
  <si>
    <t>昨天华翔股份收盘价没有到16.57元强赎触发价，今天如果到16.57元则有可能触发强赎。今天是祥鑫转债最后交易日，恒逸转2、芯海转债上市，瑞科转债申购。</t>
    <phoneticPr fontId="420" type="noConversion"/>
  </si>
  <si>
    <t>今天永22转债上市，雷迪、傲农转债最后交易日。</t>
    <phoneticPr fontId="420" type="noConversion"/>
  </si>
  <si>
    <t>今天深科转债上市，中大转债最后交易日。</t>
    <phoneticPr fontId="420" type="noConversion"/>
  </si>
  <si>
    <t>今天申购蓝科转债，迪森转债将满足强赎条件。</t>
    <phoneticPr fontId="420" type="noConversion"/>
  </si>
  <si>
    <t>迪森转债公告强赎，今天中陆转债上市，升21、嘉澳转债将满足强赎条件。</t>
    <phoneticPr fontId="420" type="noConversion"/>
  </si>
  <si>
    <t>嘉澳、升21转公告提前赎回，欧22、永02转债上市，嘉诚转债申购。回测数据更新到8月底。</t>
    <phoneticPr fontId="420" type="noConversion"/>
  </si>
  <si>
    <t>晶瑞转债今天将满足强赎条件,美力转债最后交易日，博汇转债上市。</t>
    <phoneticPr fontId="420" type="noConversion"/>
  </si>
  <si>
    <t>锦浪、明泰转债今天将满足强赎条件。晶瑞转债公告不提前赎回</t>
    <phoneticPr fontId="420" type="noConversion"/>
  </si>
  <si>
    <t>sz123156</t>
    <phoneticPr fontId="420" type="noConversion"/>
  </si>
  <si>
    <t>锦浪转债公告提前赎回，明泰转债公告不提前赎回</t>
    <phoneticPr fontId="420" type="noConversion"/>
  </si>
  <si>
    <t>今天顺博转债、小熊转债上市</t>
    <phoneticPr fontId="420" type="noConversion"/>
  </si>
  <si>
    <t>今天北方转债将满足强赎条件，三超转债最后交易日。今天国债逆回购204001或者131810做1天有4天利息。</t>
    <phoneticPr fontId="420" type="noConversion"/>
  </si>
  <si>
    <t>北方转债公告不提前赎回，今天是节前最后一个交易日，预祝大家中秋快乐！</t>
    <phoneticPr fontId="420" type="noConversion"/>
  </si>
  <si>
    <t>sh113640</t>
    <phoneticPr fontId="420" type="noConversion"/>
  </si>
  <si>
    <t>花王转债因下修到底而导致排名名列前茅，不代表它不会亏损，正股是ST股有很大风险。</t>
    <phoneticPr fontId="420" type="noConversion"/>
  </si>
  <si>
    <t>排名</t>
    <phoneticPr fontId="420" type="noConversion"/>
  </si>
  <si>
    <t>瑞科转债上市，淮22转债申购，三超转债最后转股日</t>
    <phoneticPr fontId="420" type="noConversion"/>
  </si>
  <si>
    <t>海波转债今天将满足强赎条件，常银转债申购</t>
    <phoneticPr fontId="420" type="noConversion"/>
  </si>
  <si>
    <t>贵广今天将满足强赎条件，海波公告不提前赎回  ，密卫、金盘转债申购。</t>
    <phoneticPr fontId="420" type="noConversion"/>
  </si>
  <si>
    <t>中矿转债今天将满足强赎条件，贵广转债公告不提前赎回。天箭转债上市，迪森转债、嘉澳转债最后交易日。</t>
    <phoneticPr fontId="420" type="noConversion"/>
  </si>
  <si>
    <t>sz123133</t>
    <phoneticPr fontId="420" type="noConversion"/>
  </si>
  <si>
    <t>中矿转债公告不提前赎回，科蓝转债上市，金博转债最后交易日。</t>
    <phoneticPr fontId="420" type="noConversion"/>
  </si>
  <si>
    <t>蓝晓转债今天将满足强赎条件，嵘泰转债上市，锦浪转债最后交易日。</t>
    <phoneticPr fontId="420" type="noConversion"/>
  </si>
  <si>
    <t>饮料制造</t>
  </si>
  <si>
    <t>sz123157</t>
    <phoneticPr fontId="420" type="noConversion"/>
  </si>
  <si>
    <t>蓝晓转债已满足强赎条件但未公告是否提前赎回，今日申购博实转债、兴发转债，嘉澳转债、迪森转债为最后转股日。</t>
    <phoneticPr fontId="420" type="noConversion"/>
  </si>
  <si>
    <t>蓝晓转债公告提前赎回，升21转债最后交易日，芳源转债、爱迪转债、天赐转债申购，金博转债最后转股日。</t>
    <phoneticPr fontId="420" type="noConversion"/>
  </si>
  <si>
    <t>sh118016</t>
    <phoneticPr fontId="420" type="noConversion"/>
  </si>
  <si>
    <t>sh110085</t>
    <phoneticPr fontId="420" type="noConversion"/>
  </si>
  <si>
    <t>宙邦转债申购，锦浪转债最后转股日。</t>
    <phoneticPr fontId="420" type="noConversion"/>
  </si>
  <si>
    <t>崧盛转债、新致转债申购。</t>
    <phoneticPr fontId="420" type="noConversion"/>
  </si>
  <si>
    <t>上22转债今天将满足强赎条件，泰福转债申购，升21转债最后转股日。</t>
    <phoneticPr fontId="420" type="noConversion"/>
  </si>
  <si>
    <t>上22转债公告提前赎回，哈尔转债今天将满足强赎条件，再生转债申购。</t>
    <phoneticPr fontId="420" type="noConversion"/>
  </si>
  <si>
    <t>哈尔转债公告提前赎回。</t>
    <phoneticPr fontId="420" type="noConversion"/>
  </si>
  <si>
    <t>sh118007</t>
    <phoneticPr fontId="420" type="noConversion"/>
  </si>
  <si>
    <t>sh111005</t>
  </si>
  <si>
    <t>sh118018</t>
  </si>
  <si>
    <t>sz123147</t>
  </si>
  <si>
    <t>sz123155</t>
  </si>
  <si>
    <t>sz127062</t>
  </si>
  <si>
    <t>可转债回测更新到9月底，其中新版130的因子有调整，所以导致了排名变动。实盘还没调整过来。</t>
    <phoneticPr fontId="420" type="noConversion"/>
  </si>
  <si>
    <t>大中转债上市，锂科转债、永和转债、强联转债申购。</t>
    <phoneticPr fontId="420" type="noConversion"/>
  </si>
  <si>
    <t>嘉诚转债上市，利尔转债、斯莱转债今天将满足强赎条件。</t>
    <phoneticPr fontId="420" type="noConversion"/>
  </si>
  <si>
    <t>利尔转债公告提前赎回，斯莱转债公告不提前赎回，金盘转债上市，广大转债、麦米转2申购</t>
    <phoneticPr fontId="420" type="noConversion"/>
  </si>
  <si>
    <t>鼎胜转债今天将满足强赎条件，莱克转债、东杰转债、金沃转债申购。</t>
    <phoneticPr fontId="420" type="noConversion"/>
  </si>
  <si>
    <t>鼎胜转债公告不提前赎回，常银转债上市。</t>
    <phoneticPr fontId="420" type="noConversion"/>
  </si>
  <si>
    <t>sz123154</t>
    <phoneticPr fontId="420" type="noConversion"/>
  </si>
  <si>
    <t>今天是蓝晓转债最后交易日。</t>
    <phoneticPr fontId="420" type="noConversion"/>
  </si>
  <si>
    <t>sz127060</t>
    <phoneticPr fontId="420" type="noConversion"/>
  </si>
  <si>
    <t>寿仙转债今天将满足强赎条件，百川转2申购。</t>
    <phoneticPr fontId="420" type="noConversion"/>
  </si>
  <si>
    <t>sh118011</t>
    <phoneticPr fontId="420" type="noConversion"/>
  </si>
  <si>
    <t>寿仙转债公告不提前赎回，淮22转上市。</t>
    <phoneticPr fontId="420" type="noConversion"/>
  </si>
  <si>
    <t>蓝晓转债最后转股日，法本转债申购，宙邦转债上市。</t>
    <phoneticPr fontId="420" type="noConversion"/>
  </si>
  <si>
    <t>中辰转债</t>
    <phoneticPr fontId="420" type="noConversion"/>
  </si>
  <si>
    <t>弈瑞转债、冠宇转债、利元转债申购，崧盛转债上市。</t>
    <phoneticPr fontId="420" type="noConversion"/>
  </si>
  <si>
    <t>sz123159</t>
    <phoneticPr fontId="420" type="noConversion"/>
  </si>
  <si>
    <t>中宠转2申购，泰福转债、密卫转债上市。</t>
    <phoneticPr fontId="420" type="noConversion"/>
  </si>
  <si>
    <t>sh111003</t>
    <phoneticPr fontId="420" type="noConversion"/>
  </si>
  <si>
    <t>sz123160</t>
    <phoneticPr fontId="420" type="noConversion"/>
  </si>
  <si>
    <t>亨通转债公告强赎，法兰转债将满足强赎条件</t>
    <phoneticPr fontId="420" type="noConversion"/>
  </si>
  <si>
    <t>哈尔转债最后交易日，强联转债、再22转债、天赐转债上市，回天转债申购。法兰转债将满足强赎条件。</t>
    <phoneticPr fontId="420" type="noConversion"/>
  </si>
  <si>
    <t>sz127059</t>
    <phoneticPr fontId="420" type="noConversion"/>
  </si>
  <si>
    <t>sh118006</t>
    <phoneticPr fontId="420" type="noConversion"/>
  </si>
  <si>
    <t>sz127073</t>
    <phoneticPr fontId="420" type="noConversion"/>
  </si>
  <si>
    <t>sh113657</t>
    <phoneticPr fontId="420" type="noConversion"/>
  </si>
  <si>
    <t>天赐转债</t>
    <phoneticPr fontId="420" type="noConversion"/>
  </si>
  <si>
    <t>美联转债、科伦转债将满足强赎条件，爱迪转债上市。法兰转债、文灿转债公告不提前赎回。</t>
    <phoneticPr fontId="420" type="noConversion"/>
  </si>
  <si>
    <t>sz127069</t>
    <phoneticPr fontId="420" type="noConversion"/>
  </si>
  <si>
    <t>利尔转债最后交易日，兴发转债上市，美联转债、科伦转债公告不提前赎回。</t>
    <phoneticPr fontId="420" type="noConversion"/>
  </si>
  <si>
    <t>永和转债上市，哈尔转债最后转股日，可转债增加10月份回测数据。</t>
    <phoneticPr fontId="420" type="noConversion"/>
  </si>
  <si>
    <t>新致转债上市，沿浦转债、蒙泰转债、赛轮转债申购。</t>
    <phoneticPr fontId="420" type="noConversion"/>
  </si>
  <si>
    <t>sh118021</t>
    <phoneticPr fontId="420" type="noConversion"/>
  </si>
  <si>
    <t>博时转债上市，利尔转债最后转股日。</t>
    <phoneticPr fontId="420" type="noConversion"/>
  </si>
  <si>
    <t>东杰转债上市，盛路转债、九典转债将满足强赎条件。</t>
    <phoneticPr fontId="420" type="noConversion"/>
  </si>
  <si>
    <t>九典转债公告强赎，盛路转债公告不提前赎回，锂科转债、芳源转债、金沃转债上市，盛泰转债申购。</t>
    <phoneticPr fontId="420" type="noConversion"/>
  </si>
  <si>
    <t>sz123163</t>
    <phoneticPr fontId="420" type="noConversion"/>
  </si>
  <si>
    <t>盘龙、起帆转债将满足强赎条件，济川转债最后交易日。</t>
    <phoneticPr fontId="420" type="noConversion"/>
  </si>
  <si>
    <t>铂科转债将满足强赎条件,麦米转2、广大转债上市，盘龙、起帆转债公告不提前赎回。</t>
    <phoneticPr fontId="420" type="noConversion"/>
  </si>
  <si>
    <t>铂科转债公布提前赎回，上22转债最后交易日。</t>
    <phoneticPr fontId="420" type="noConversion"/>
  </si>
  <si>
    <t>sz123162</t>
    <phoneticPr fontId="420" type="noConversion"/>
  </si>
  <si>
    <t>济川转债最后转股日。</t>
    <phoneticPr fontId="420" type="noConversion"/>
  </si>
  <si>
    <t>立昂转债申购，法本转债上市。</t>
    <phoneticPr fontId="420" type="noConversion"/>
  </si>
  <si>
    <t>回天转债、莱克转债上市，上22转债最后转股日。</t>
    <phoneticPr fontId="420" type="noConversion"/>
  </si>
  <si>
    <t>sh113643</t>
    <phoneticPr fontId="420" type="noConversion"/>
  </si>
  <si>
    <t>生物制品</t>
  </si>
  <si>
    <t>龙净转债今天将满足强赎条件，百川转2上市，东材转债申购。</t>
    <phoneticPr fontId="420" type="noConversion"/>
  </si>
  <si>
    <t>龙净转债公告不提前赎回，华森、川投、久其转债将满足强赎条件，寿22转债、商络转债申购，冠宇转债上市。</t>
    <phoneticPr fontId="420" type="noConversion"/>
  </si>
  <si>
    <t>华森转债、久其转债公告提前赎回，利元转债，奕瑞转债上市</t>
    <phoneticPr fontId="420" type="noConversion"/>
  </si>
  <si>
    <t>中宠转2上市。</t>
    <phoneticPr fontId="420" type="noConversion"/>
  </si>
  <si>
    <t>众信转债将满足强赎条件，九典转债最后交易日，福22转债申购。</t>
    <phoneticPr fontId="420" type="noConversion"/>
  </si>
  <si>
    <t>转股价</t>
  </si>
  <si>
    <t>强赎触发比</t>
  </si>
  <si>
    <t>强赎触发价</t>
  </si>
  <si>
    <t>正股价</t>
  </si>
  <si>
    <t>强赎价</t>
  </si>
  <si>
    <t>强赎天计数</t>
  </si>
  <si>
    <t>强赎条款</t>
  </si>
  <si>
    <t>昨天众信正股下跌导致未满足强赎条件，今天如果涨到7.74元，依然满足强赎条件。惠云转债、正海转债申购。</t>
    <phoneticPr fontId="420" type="noConversion"/>
  </si>
  <si>
    <t>昨天众信正股下跌导致未满足强赎条件，今天如果涨到7.74元，依然满足强赎条件。赛轮转债上市，南电转债申购。</t>
    <phoneticPr fontId="420" type="noConversion"/>
  </si>
  <si>
    <t>昨天众信正股价格未达到7.74元强赎触发价，今天如果涨到7.74元，依然满足强赎条件。铂科转债最后交易日，豪能转债申购，九典转债最后转股日。</t>
    <phoneticPr fontId="420" type="noConversion"/>
  </si>
  <si>
    <t>众信正股价格未达到7.74元强赎触发价，今天如果涨到7.74元，依然满足强赎条件。新化转债、共同转债、宏图转债申购，沿浦转债上市。</t>
    <phoneticPr fontId="420" type="noConversion"/>
  </si>
  <si>
    <t>sh118026</t>
    <phoneticPr fontId="420" type="noConversion"/>
  </si>
  <si>
    <t>众信转债公告强赎，特一转债、一品转债将满足强赎条件，齐鲁转债申购。</t>
    <phoneticPr fontId="420" type="noConversion"/>
  </si>
  <si>
    <t>累计</t>
    <phoneticPr fontId="420" type="noConversion"/>
  </si>
  <si>
    <t>特一转债、一品转债公告不提前赎回，江丰转债将满足强赎条件，亨通转债最后交易日，铂科转债最后转股期。</t>
    <phoneticPr fontId="420" type="noConversion"/>
  </si>
  <si>
    <t>2018年</t>
  </si>
  <si>
    <t>2019年</t>
  </si>
  <si>
    <t>2020年</t>
  </si>
  <si>
    <t>江丰转债公告提前赎回，朗新转债将满足强赎条件,盛泰转债上市。</t>
    <phoneticPr fontId="420" type="noConversion"/>
  </si>
  <si>
    <t>朗新转债公告不提前赎回，禾丰转债将满足强赎条件，华宏转债申购。</t>
    <phoneticPr fontId="420" type="noConversion"/>
  </si>
  <si>
    <t>禾丰转债公告不提前赎回，太极转债将满足强赎条件，亨通转债最后转股日，大元转债申购。</t>
    <phoneticPr fontId="420" type="noConversion"/>
  </si>
  <si>
    <t>众望布艺</t>
  </si>
  <si>
    <t>太极转债公告不提前赎回，久其转债最后交易日，会通转债申购。</t>
    <phoneticPr fontId="420" type="noConversion"/>
  </si>
  <si>
    <t>火炬转债将满足强赎条件，立昂转债上市。</t>
    <phoneticPr fontId="420" type="noConversion"/>
  </si>
  <si>
    <t>火炬转债公告不提前赎回 ，艾华转债将满足强赎条件，</t>
    <phoneticPr fontId="420" type="noConversion"/>
  </si>
  <si>
    <t>艾华转债公告不提前赎回,川投转债将满足强赎条件，商络转债上市，久其转债最后转股日。</t>
    <phoneticPr fontId="420" type="noConversion"/>
  </si>
  <si>
    <t>sz123166</t>
    <phoneticPr fontId="420" type="noConversion"/>
  </si>
  <si>
    <t>川投转债公告不提前赎回，惠城转债将满足强赎条件，华森转债最后交易日，寿22、东材、正海转债上市。</t>
    <phoneticPr fontId="420" type="noConversion"/>
  </si>
  <si>
    <t>sh113660</t>
    <phoneticPr fontId="420" type="noConversion"/>
  </si>
  <si>
    <t>惠城转债公告不提前赎回，台华转债将满足强赎条件，合力转债申购。</t>
    <phoneticPr fontId="420" type="noConversion"/>
  </si>
  <si>
    <t>sh111002</t>
    <phoneticPr fontId="420" type="noConversion"/>
  </si>
  <si>
    <t>台华转债公告提前赎回，惠云转债上市，优彩转债申购。</t>
    <phoneticPr fontId="420" type="noConversion"/>
  </si>
  <si>
    <t>sz123142</t>
    <phoneticPr fontId="420" type="noConversion"/>
  </si>
  <si>
    <t>sz123168</t>
    <phoneticPr fontId="420" type="noConversion"/>
  </si>
  <si>
    <t>杭氧转债、元力转债将满足强赎条件；众信转债最后交易日；南电转债上市，漱玉转债、富淼转债、汇通转债申购。</t>
    <phoneticPr fontId="420" type="noConversion"/>
  </si>
  <si>
    <t>60日平均成交额(亿)</t>
  </si>
  <si>
    <t>sh118009</t>
    <phoneticPr fontId="420" type="noConversion"/>
  </si>
  <si>
    <t>杭氧转债公告不提前赎回，元力转债公告提前赎回  ，苏试转债将满足强赎条件，江丰转债最后交易日，共同转债、新化转债上市，华亚转债申购</t>
    <phoneticPr fontId="420" type="noConversion"/>
  </si>
  <si>
    <t>苏试转债公告提前赎回，太阳转债最后交易日，齐鲁转债上市。</t>
    <phoneticPr fontId="420" type="noConversion"/>
  </si>
  <si>
    <t>sh113663</t>
    <phoneticPr fontId="420" type="noConversion"/>
  </si>
  <si>
    <t>sh111004</t>
    <phoneticPr fontId="420" type="noConversion"/>
  </si>
  <si>
    <t>众信转债最后转股日</t>
    <phoneticPr fontId="420" type="noConversion"/>
  </si>
  <si>
    <t>sz127054</t>
    <phoneticPr fontId="420" type="noConversion"/>
  </si>
  <si>
    <t>江丰转债最后转股日</t>
    <phoneticPr fontId="420" type="noConversion"/>
  </si>
  <si>
    <t>福22、宏图转债上市，太阳转债最后转股日。</t>
    <phoneticPr fontId="420" type="noConversion"/>
  </si>
  <si>
    <t>豪能转债上市。</t>
    <phoneticPr fontId="420" type="noConversion"/>
  </si>
  <si>
    <t>sh118027</t>
    <phoneticPr fontId="420" type="noConversion"/>
  </si>
  <si>
    <t>sh113662</t>
    <phoneticPr fontId="420" type="noConversion"/>
  </si>
  <si>
    <t>今年还有最后5个交易日。</t>
    <phoneticPr fontId="420" type="noConversion"/>
  </si>
  <si>
    <t>今年还有4个交易日</t>
    <phoneticPr fontId="420" type="noConversion"/>
  </si>
  <si>
    <t>sz123171</t>
    <phoneticPr fontId="420" type="noConversion"/>
  </si>
  <si>
    <t>今年还有3个交易日</t>
    <phoneticPr fontId="420" type="noConversion"/>
  </si>
  <si>
    <t>sh118014</t>
    <phoneticPr fontId="420" type="noConversion"/>
  </si>
  <si>
    <t>今天1天逆回购有4天利息。</t>
    <phoneticPr fontId="420" type="noConversion"/>
  </si>
  <si>
    <t>台华转债最后一个交易日，恒锋转债、声讯转债、睿创转债申购</t>
    <phoneticPr fontId="420" type="noConversion"/>
  </si>
  <si>
    <t>sh113647</t>
    <phoneticPr fontId="420" type="noConversion"/>
  </si>
  <si>
    <t>sz123144</t>
    <phoneticPr fontId="420" type="noConversion"/>
  </si>
  <si>
    <t>小市值</t>
    <phoneticPr fontId="420" type="noConversion"/>
  </si>
  <si>
    <t>转债等权</t>
    <phoneticPr fontId="420" type="noConversion"/>
  </si>
  <si>
    <t>北资策略</t>
    <phoneticPr fontId="420" type="noConversion"/>
  </si>
  <si>
    <t>新版微辣130因子做了调整，业绩回顾中剔除了债券、变态辣，增加了转债等权指数、小市值。今天是元力转债最后交易日，冠盛转债申购。</t>
    <phoneticPr fontId="420" type="noConversion"/>
  </si>
  <si>
    <t>大元转债、会通转债上市，福新转债申购。</t>
    <phoneticPr fontId="420" type="noConversion"/>
  </si>
  <si>
    <t>https://xueqiu.com/P/ZH3147753</t>
  </si>
  <si>
    <t>百合股份</t>
  </si>
  <si>
    <t>台华转债最后转股日</t>
    <phoneticPr fontId="420" type="noConversion"/>
  </si>
  <si>
    <t>sh118028</t>
    <phoneticPr fontId="420" type="noConversion"/>
  </si>
  <si>
    <t>sh113648</t>
    <phoneticPr fontId="420" type="noConversion"/>
  </si>
  <si>
    <t>合力转债、漱玉转债上市，三房转债申购，元力转债最后转股日。</t>
    <phoneticPr fontId="420" type="noConversion"/>
  </si>
  <si>
    <t>金诚转债、海波转债公告不提前赎回，福能转债将满足强赎条件；苏试转债最后交易日；富淼转债、优彩转债上市。</t>
    <phoneticPr fontId="420" type="noConversion"/>
  </si>
  <si>
    <t>sz127078</t>
    <phoneticPr fontId="420" type="noConversion"/>
  </si>
  <si>
    <t>sh118029</t>
    <phoneticPr fontId="420" type="noConversion"/>
  </si>
  <si>
    <t>福能转债公告不提前赎回，上能转债将满足强赎条件，华宏转债上市</t>
    <phoneticPr fontId="420" type="noConversion"/>
  </si>
  <si>
    <t>sz127077</t>
    <phoneticPr fontId="420" type="noConversion"/>
  </si>
  <si>
    <t>工业金属</t>
  </si>
  <si>
    <t>上能转债公告不提前赎回，汇通转债上市。</t>
    <phoneticPr fontId="420" type="noConversion"/>
  </si>
  <si>
    <t>sh113665</t>
    <phoneticPr fontId="420" type="noConversion"/>
  </si>
  <si>
    <t>苏试最后转股日。</t>
    <phoneticPr fontId="420" type="noConversion"/>
  </si>
  <si>
    <t>主板江瀚新材打新。</t>
    <phoneticPr fontId="420" type="noConversion"/>
  </si>
  <si>
    <t>华亚转债上市。</t>
    <phoneticPr fontId="420" type="noConversion"/>
  </si>
  <si>
    <t>无</t>
    <phoneticPr fontId="420" type="noConversion"/>
  </si>
  <si>
    <t>sh113632</t>
    <phoneticPr fontId="420" type="noConversion"/>
  </si>
  <si>
    <t>瑞鹄转债将满足强赎条件</t>
    <phoneticPr fontId="420" type="noConversion"/>
  </si>
  <si>
    <t>瑞鹄转债公告不提前赎回 ，今天1天逆回购将有10天利息。</t>
    <phoneticPr fontId="420" type="noConversion"/>
  </si>
  <si>
    <t>今天是春节长假前最后一个交易日。</t>
    <phoneticPr fontId="420" type="noConversion"/>
  </si>
  <si>
    <t>新天、恩捷、华通、伊力、万顺、万顺2、天壕转债等7个转债今天将满足强赎条件</t>
    <phoneticPr fontId="420" type="noConversion"/>
  </si>
  <si>
    <t>宏达高科</t>
  </si>
  <si>
    <t>沪深300</t>
  </si>
  <si>
    <t>转债等权</t>
  </si>
  <si>
    <t>北资策略</t>
  </si>
  <si>
    <t>小市值</t>
  </si>
  <si>
    <t>时间</t>
    <phoneticPr fontId="420" type="noConversion"/>
  </si>
  <si>
    <t>新天、恩捷、伊力、万顺、万顺2、天壕转债公告不提前赎回，华通转债公告提前赎回  ,拓尔转债今天将满足强赎条件。</t>
    <phoneticPr fontId="420" type="noConversion"/>
  </si>
  <si>
    <t>东方红睿泽</t>
    <phoneticPr fontId="420" type="noConversion"/>
  </si>
  <si>
    <t>科创配置LOF</t>
    <phoneticPr fontId="420" type="noConversion"/>
  </si>
  <si>
    <t>添富核心精选LOF</t>
    <phoneticPr fontId="420" type="noConversion"/>
  </si>
  <si>
    <t>基建50ETF</t>
    <phoneticPr fontId="420" type="noConversion"/>
  </si>
  <si>
    <t>证券ETF先锋</t>
    <phoneticPr fontId="420" type="noConversion"/>
  </si>
  <si>
    <t>拓尔转债今天将满足强赎条件。增加了1月份回测数据。</t>
    <phoneticPr fontId="420" type="noConversion"/>
  </si>
  <si>
    <t>拓尔转债公告提前赎回,卡倍转债今天将满足强赎条件。</t>
    <phoneticPr fontId="420" type="noConversion"/>
  </si>
  <si>
    <t>卡倍转债公告提前赎回，川恒转债今天将满足强赎条件。</t>
    <phoneticPr fontId="420" type="noConversion"/>
  </si>
  <si>
    <t>川恒转债公告不提前赎回，冠盛转债上市。</t>
    <phoneticPr fontId="420" type="noConversion"/>
  </si>
  <si>
    <t>三房转债、福新转债上市。</t>
    <phoneticPr fontId="420" type="noConversion"/>
  </si>
  <si>
    <t>日丰转债公告提前赎回，恒锋转债上市。</t>
    <phoneticPr fontId="420" type="noConversion"/>
  </si>
  <si>
    <t>斯莱转债将满足强赎条件</t>
    <phoneticPr fontId="420" type="noConversion"/>
  </si>
  <si>
    <t>斯莱转债公告不提前赎回，鼎胜转债今天将满足强赎条件。睿创转债、声迅转债上市。</t>
    <phoneticPr fontId="420" type="noConversion"/>
  </si>
  <si>
    <t>在“轮动业绩”中，记录了股票、可转债、场外基金、场内基金四大品种。</t>
    <phoneticPr fontId="420" type="noConversion"/>
  </si>
  <si>
    <t>目前股票北资策略在雪球：https://xueqiu.com/P/ZH1745688上，果仁网上同步策略：https://guorn.com/stock/strategy?sid=4190.R.220186020569204&amp;category=stock，策略主要跟踪北上资金季度净流入最大的20只股票，一个季度换一次仓。过去的业绩还不错，但最近出现踩踏。</t>
    <phoneticPr fontId="420" type="noConversion"/>
  </si>
  <si>
    <t>可转债目前是我的最主要的仓位，目前分成4个辣度的版本：</t>
    <phoneticPr fontId="420" type="noConversion"/>
  </si>
  <si>
    <t>如果出现涨幅10%左右的脉冲，特别是正股涨幅较小的情况下，可以卖出。卖出后等几天价格回落下来再买入，或者直接买入最新名单里排名靠前而且没有持有的品种</t>
    <phoneticPr fontId="420" type="noConversion"/>
  </si>
  <si>
    <t>“价值股票”是我按照选择的一个观察池。</t>
    <phoneticPr fontId="420" type="noConversion"/>
  </si>
  <si>
    <t>强赎提示</t>
    <phoneticPr fontId="420" type="noConversion"/>
  </si>
  <si>
    <t>鼎胜转债公告不提前赎回，天23转债申购。</t>
    <phoneticPr fontId="420" type="noConversion"/>
  </si>
  <si>
    <t>sh113058</t>
    <phoneticPr fontId="420" type="noConversion"/>
  </si>
  <si>
    <t>华统转债将满足强赎条件。</t>
    <phoneticPr fontId="420" type="noConversion"/>
  </si>
  <si>
    <t>小市值实盘</t>
    <phoneticPr fontId="420" type="noConversion"/>
  </si>
  <si>
    <t>sh113654</t>
    <phoneticPr fontId="420" type="noConversion"/>
  </si>
  <si>
    <t>华统转债公告不提前赎回，精锻转债申购。天铁、丰山、横河转债将满足强赎条件。</t>
    <phoneticPr fontId="420" type="noConversion"/>
  </si>
  <si>
    <t>天铁转债、丰山转债、横河转债公告均不提前赎回， 华钰转债将满足强赎条件。</t>
    <phoneticPr fontId="420" type="noConversion"/>
  </si>
  <si>
    <t>华钰转债公告不提前赎回。</t>
    <phoneticPr fontId="420" type="noConversion"/>
  </si>
  <si>
    <t>明天君禾股份将满足强赎条件。</t>
    <phoneticPr fontId="420" type="noConversion"/>
  </si>
  <si>
    <t>南方通利债券A</t>
    <phoneticPr fontId="420" type="noConversion"/>
  </si>
  <si>
    <t>嘉实增长混合</t>
    <phoneticPr fontId="420" type="noConversion"/>
  </si>
  <si>
    <t>招商中证白酒指数A</t>
    <phoneticPr fontId="420" type="noConversion"/>
  </si>
  <si>
    <t>易方达信用债债券A</t>
    <phoneticPr fontId="420" type="noConversion"/>
  </si>
  <si>
    <t>招商产业债券A</t>
    <phoneticPr fontId="420" type="noConversion"/>
  </si>
  <si>
    <t>苹果</t>
    <phoneticPr fontId="420" type="noConversion"/>
  </si>
  <si>
    <t>阿里巴巴</t>
    <phoneticPr fontId="420" type="noConversion"/>
  </si>
  <si>
    <t>金山软件</t>
    <phoneticPr fontId="420" type="noConversion"/>
  </si>
  <si>
    <t>上证50</t>
    <phoneticPr fontId="420" type="noConversion"/>
  </si>
  <si>
    <t>中证500</t>
    <phoneticPr fontId="420" type="noConversion"/>
  </si>
  <si>
    <t>16国债08</t>
    <phoneticPr fontId="420" type="noConversion"/>
  </si>
  <si>
    <t>16国债19</t>
    <phoneticPr fontId="420" type="noConversion"/>
  </si>
  <si>
    <t>GC001</t>
    <phoneticPr fontId="420" type="noConversion"/>
  </si>
  <si>
    <t>财通福鑫定开混合</t>
    <phoneticPr fontId="420" type="noConversion"/>
  </si>
  <si>
    <t>科创主题LOF</t>
    <phoneticPr fontId="420" type="noConversion"/>
  </si>
  <si>
    <t>富国创新企业LOF</t>
    <phoneticPr fontId="420" type="noConversion"/>
  </si>
  <si>
    <t>科创大成LOF</t>
    <phoneticPr fontId="420" type="noConversion"/>
  </si>
  <si>
    <t>科创投资LOF</t>
    <phoneticPr fontId="420" type="noConversion"/>
  </si>
  <si>
    <t>科创银华LOF</t>
    <phoneticPr fontId="420" type="noConversion"/>
  </si>
  <si>
    <t>财通科创LOF</t>
    <phoneticPr fontId="420" type="noConversion"/>
  </si>
  <si>
    <t>交银瑞丰LOF</t>
    <phoneticPr fontId="420" type="noConversion"/>
  </si>
  <si>
    <t>华夏创新未来LOF</t>
    <phoneticPr fontId="420" type="noConversion"/>
  </si>
  <si>
    <t>中欧创新未来LOF</t>
    <phoneticPr fontId="420" type="noConversion"/>
  </si>
  <si>
    <t>500增强LOF</t>
    <phoneticPr fontId="420" type="noConversion"/>
  </si>
  <si>
    <t>科创板基金</t>
    <phoneticPr fontId="420" type="noConversion"/>
  </si>
  <si>
    <t>富国科创板</t>
    <phoneticPr fontId="420" type="noConversion"/>
  </si>
  <si>
    <t>科创板博时</t>
    <phoneticPr fontId="420" type="noConversion"/>
  </si>
  <si>
    <t>汇添富科创板</t>
    <phoneticPr fontId="420" type="noConversion"/>
  </si>
  <si>
    <t>大宗商品ETF</t>
    <phoneticPr fontId="420" type="noConversion"/>
  </si>
  <si>
    <t>上证券商ETF</t>
    <phoneticPr fontId="420" type="noConversion"/>
  </si>
  <si>
    <t>资源ETF</t>
    <phoneticPr fontId="420" type="noConversion"/>
  </si>
  <si>
    <t>芯片ETF</t>
    <phoneticPr fontId="420" type="noConversion"/>
  </si>
  <si>
    <t>证券ETF</t>
    <phoneticPr fontId="420" type="noConversion"/>
  </si>
  <si>
    <t>红利低波ETF</t>
    <phoneticPr fontId="420" type="noConversion"/>
  </si>
  <si>
    <t>中概互联网ETF</t>
    <phoneticPr fontId="420" type="noConversion"/>
  </si>
  <si>
    <t>恒生互联网ETF</t>
    <phoneticPr fontId="420" type="noConversion"/>
  </si>
  <si>
    <t>科技ETF</t>
    <phoneticPr fontId="420" type="noConversion"/>
  </si>
  <si>
    <t>一带一路国企ETF</t>
    <phoneticPr fontId="420" type="noConversion"/>
  </si>
  <si>
    <t>游戏ETF</t>
    <phoneticPr fontId="420" type="noConversion"/>
  </si>
  <si>
    <t>化工行业ETF</t>
    <phoneticPr fontId="420" type="noConversion"/>
  </si>
  <si>
    <t>稀土ETF</t>
    <phoneticPr fontId="420" type="noConversion"/>
  </si>
  <si>
    <t>物流ETF</t>
    <phoneticPr fontId="420" type="noConversion"/>
  </si>
  <si>
    <t>基建ETF</t>
    <phoneticPr fontId="420" type="noConversion"/>
  </si>
  <si>
    <t>华夏幸福</t>
    <phoneticPr fontId="420" type="noConversion"/>
  </si>
  <si>
    <t>六国化工</t>
    <phoneticPr fontId="420" type="noConversion"/>
  </si>
  <si>
    <t>八一钢铁</t>
    <phoneticPr fontId="420" type="noConversion"/>
  </si>
  <si>
    <t>康希诺</t>
    <phoneticPr fontId="420" type="noConversion"/>
  </si>
  <si>
    <t>平安银行</t>
    <phoneticPr fontId="420" type="noConversion"/>
  </si>
  <si>
    <t>深物业A</t>
    <phoneticPr fontId="420" type="noConversion"/>
  </si>
  <si>
    <t>华联控股</t>
    <phoneticPr fontId="420" type="noConversion"/>
  </si>
  <si>
    <t>中金岭南</t>
    <phoneticPr fontId="420" type="noConversion"/>
  </si>
  <si>
    <t>美的集团</t>
    <phoneticPr fontId="420" type="noConversion"/>
  </si>
  <si>
    <t>潍柴动力</t>
    <phoneticPr fontId="420" type="noConversion"/>
  </si>
  <si>
    <t>晨鸣纸业</t>
    <phoneticPr fontId="420" type="noConversion"/>
  </si>
  <si>
    <t>泸州老窖</t>
    <phoneticPr fontId="420" type="noConversion"/>
  </si>
  <si>
    <t>长春高新</t>
    <phoneticPr fontId="420" type="noConversion"/>
  </si>
  <si>
    <t>远兴能源</t>
    <phoneticPr fontId="420" type="noConversion"/>
  </si>
  <si>
    <t>普洛药业</t>
    <phoneticPr fontId="420" type="noConversion"/>
  </si>
  <si>
    <t>本钢板材</t>
    <phoneticPr fontId="420" type="noConversion"/>
  </si>
  <si>
    <t>五 粮 液</t>
    <phoneticPr fontId="420" type="noConversion"/>
  </si>
  <si>
    <t>双汇发展</t>
    <phoneticPr fontId="420" type="noConversion"/>
  </si>
  <si>
    <t>冀中能源</t>
    <phoneticPr fontId="420" type="noConversion"/>
  </si>
  <si>
    <t>首钢股份</t>
    <phoneticPr fontId="420" type="noConversion"/>
  </si>
  <si>
    <t>锡业股份</t>
    <phoneticPr fontId="420" type="noConversion"/>
  </si>
  <si>
    <t>分众传媒</t>
    <phoneticPr fontId="420" type="noConversion"/>
  </si>
  <si>
    <t>三花智控</t>
    <phoneticPr fontId="420" type="noConversion"/>
  </si>
  <si>
    <t>太阳纸业</t>
    <phoneticPr fontId="420" type="noConversion"/>
  </si>
  <si>
    <t>安 纳 达</t>
    <phoneticPr fontId="420" type="noConversion"/>
  </si>
  <si>
    <t>宁波银行</t>
    <phoneticPr fontId="420" type="noConversion"/>
  </si>
  <si>
    <t>红 宝 丽</t>
    <phoneticPr fontId="420" type="noConversion"/>
  </si>
  <si>
    <t>大华股份</t>
    <phoneticPr fontId="420" type="noConversion"/>
  </si>
  <si>
    <t>歌尔股份</t>
    <phoneticPr fontId="420" type="noConversion"/>
  </si>
  <si>
    <t>电科网安</t>
    <phoneticPr fontId="420" type="noConversion"/>
  </si>
  <si>
    <t>光迅科技</t>
    <phoneticPr fontId="420" type="noConversion"/>
  </si>
  <si>
    <t>海大集团</t>
    <phoneticPr fontId="420" type="noConversion"/>
  </si>
  <si>
    <t>顺丰控股</t>
    <phoneticPr fontId="420" type="noConversion"/>
  </si>
  <si>
    <t>同德化工</t>
    <phoneticPr fontId="420" type="noConversion"/>
  </si>
  <si>
    <t>伟星新材</t>
    <phoneticPr fontId="420" type="noConversion"/>
  </si>
  <si>
    <t>天原股份</t>
    <phoneticPr fontId="420" type="noConversion"/>
  </si>
  <si>
    <t>齐翔腾达</t>
    <phoneticPr fontId="420" type="noConversion"/>
  </si>
  <si>
    <t>赣锋锂业</t>
    <phoneticPr fontId="420" type="noConversion"/>
  </si>
  <si>
    <t>沪电股份</t>
    <phoneticPr fontId="420" type="noConversion"/>
  </si>
  <si>
    <t>立讯精密</t>
    <phoneticPr fontId="420" type="noConversion"/>
  </si>
  <si>
    <t>老板电器</t>
    <phoneticPr fontId="420" type="noConversion"/>
  </si>
  <si>
    <t>海源复材</t>
    <phoneticPr fontId="420" type="noConversion"/>
  </si>
  <si>
    <t>兄弟科技</t>
    <phoneticPr fontId="420" type="noConversion"/>
  </si>
  <si>
    <t>索菲亚</t>
    <phoneticPr fontId="420" type="noConversion"/>
  </si>
  <si>
    <t>比亚迪</t>
    <phoneticPr fontId="420" type="noConversion"/>
  </si>
  <si>
    <t>龙佰集团</t>
    <phoneticPr fontId="420" type="noConversion"/>
  </si>
  <si>
    <t>中公教育</t>
    <phoneticPr fontId="420" type="noConversion"/>
  </si>
  <si>
    <t>天赐材料</t>
    <phoneticPr fontId="420" type="noConversion"/>
  </si>
  <si>
    <t>牧原股份</t>
    <phoneticPr fontId="420" type="noConversion"/>
  </si>
  <si>
    <t>华锋股份</t>
    <phoneticPr fontId="420" type="noConversion"/>
  </si>
  <si>
    <t>恩捷股份</t>
    <phoneticPr fontId="420" type="noConversion"/>
  </si>
  <si>
    <t>星帅尔</t>
    <phoneticPr fontId="420" type="noConversion"/>
  </si>
  <si>
    <t>钧达股份</t>
    <phoneticPr fontId="420" type="noConversion"/>
  </si>
  <si>
    <t>溢利转债</t>
    <phoneticPr fontId="420" type="noConversion"/>
  </si>
  <si>
    <t>精测转债</t>
    <phoneticPr fontId="420" type="noConversion"/>
  </si>
  <si>
    <t>晶瑞转债</t>
    <phoneticPr fontId="420" type="noConversion"/>
  </si>
  <si>
    <t>通光转债</t>
    <phoneticPr fontId="420" type="noConversion"/>
  </si>
  <si>
    <t>利德转债</t>
    <phoneticPr fontId="420" type="noConversion"/>
  </si>
  <si>
    <t>联得转债</t>
    <phoneticPr fontId="420" type="noConversion"/>
  </si>
  <si>
    <t>开润转债</t>
    <phoneticPr fontId="420" type="noConversion"/>
  </si>
  <si>
    <t>应急转债</t>
    <phoneticPr fontId="420" type="noConversion"/>
  </si>
  <si>
    <t>维尔转债</t>
    <phoneticPr fontId="420" type="noConversion"/>
  </si>
  <si>
    <t>飞鹿转债</t>
    <phoneticPr fontId="420" type="noConversion"/>
  </si>
  <si>
    <t>思特转债</t>
    <phoneticPr fontId="420" type="noConversion"/>
  </si>
  <si>
    <t>雪榕转债</t>
    <phoneticPr fontId="420" type="noConversion"/>
  </si>
  <si>
    <t>银信转债</t>
    <phoneticPr fontId="420" type="noConversion"/>
  </si>
  <si>
    <t>大禹转债</t>
    <phoneticPr fontId="420" type="noConversion"/>
  </si>
  <si>
    <t>万孚转债</t>
    <phoneticPr fontId="420" type="noConversion"/>
  </si>
  <si>
    <t>宝莱转债</t>
    <phoneticPr fontId="420" type="noConversion"/>
  </si>
  <si>
    <t>斯莱转债</t>
    <phoneticPr fontId="420" type="noConversion"/>
  </si>
  <si>
    <t>天能转债</t>
    <phoneticPr fontId="420" type="noConversion"/>
  </si>
  <si>
    <t>乐歌转债</t>
    <phoneticPr fontId="420" type="noConversion"/>
  </si>
  <si>
    <t>强力转债</t>
    <phoneticPr fontId="420" type="noConversion"/>
  </si>
  <si>
    <t>飞凯转债</t>
    <phoneticPr fontId="420" type="noConversion"/>
  </si>
  <si>
    <t>海波转债</t>
    <phoneticPr fontId="420" type="noConversion"/>
  </si>
  <si>
    <t>北陆转债</t>
    <phoneticPr fontId="420" type="noConversion"/>
  </si>
  <si>
    <t>万顺转2</t>
    <phoneticPr fontId="420" type="noConversion"/>
  </si>
  <si>
    <t>威唐转债</t>
    <phoneticPr fontId="420" type="noConversion"/>
  </si>
  <si>
    <t>九洲转2</t>
    <phoneticPr fontId="420" type="noConversion"/>
  </si>
  <si>
    <t>三诺转债</t>
    <phoneticPr fontId="420" type="noConversion"/>
  </si>
  <si>
    <t>金陵转债</t>
    <phoneticPr fontId="420" type="noConversion"/>
  </si>
  <si>
    <t>朗科转债</t>
    <phoneticPr fontId="420" type="noConversion"/>
  </si>
  <si>
    <t>震安转债</t>
    <phoneticPr fontId="420" type="noConversion"/>
  </si>
  <si>
    <t>卫宁转债</t>
    <phoneticPr fontId="420" type="noConversion"/>
  </si>
  <si>
    <t>昌红转债</t>
    <phoneticPr fontId="420" type="noConversion"/>
  </si>
  <si>
    <t>万讯转债</t>
    <phoneticPr fontId="420" type="noConversion"/>
  </si>
  <si>
    <t>惠城转债</t>
    <phoneticPr fontId="420" type="noConversion"/>
  </si>
  <si>
    <t>耐普转债</t>
    <phoneticPr fontId="420" type="noConversion"/>
  </si>
  <si>
    <t>锦鸡转债</t>
    <phoneticPr fontId="420" type="noConversion"/>
  </si>
  <si>
    <t>设研转债</t>
    <phoneticPr fontId="420" type="noConversion"/>
  </si>
  <si>
    <t>北方转债</t>
    <phoneticPr fontId="420" type="noConversion"/>
  </si>
  <si>
    <t>鲁泰转债</t>
    <phoneticPr fontId="420" type="noConversion"/>
  </si>
  <si>
    <t>万青转债</t>
    <phoneticPr fontId="420" type="noConversion"/>
  </si>
  <si>
    <t>本钢转债</t>
    <phoneticPr fontId="420" type="noConversion"/>
  </si>
  <si>
    <t>国城转债</t>
    <phoneticPr fontId="420" type="noConversion"/>
  </si>
  <si>
    <t>中金转债</t>
    <phoneticPr fontId="420" type="noConversion"/>
  </si>
  <si>
    <t>恒逸转债</t>
    <phoneticPr fontId="420" type="noConversion"/>
  </si>
  <si>
    <t>盈峰转债</t>
    <phoneticPr fontId="420" type="noConversion"/>
  </si>
  <si>
    <t>冀东转债</t>
    <phoneticPr fontId="420" type="noConversion"/>
  </si>
  <si>
    <t>英特转债</t>
    <phoneticPr fontId="420" type="noConversion"/>
  </si>
  <si>
    <t>绿茵转债</t>
    <phoneticPr fontId="420" type="noConversion"/>
  </si>
  <si>
    <t>濮耐转债</t>
    <phoneticPr fontId="420" type="noConversion"/>
  </si>
  <si>
    <t>国微转债</t>
    <phoneticPr fontId="420" type="noConversion"/>
  </si>
  <si>
    <t>嘉美转债</t>
    <phoneticPr fontId="420" type="noConversion"/>
  </si>
  <si>
    <t>尚荣转债</t>
    <phoneticPr fontId="420" type="noConversion"/>
  </si>
  <si>
    <t>亚药转债</t>
    <phoneticPr fontId="420" type="noConversion"/>
  </si>
  <si>
    <t>未来转债</t>
    <phoneticPr fontId="420" type="noConversion"/>
  </si>
  <si>
    <t>亚泰转债</t>
    <phoneticPr fontId="420" type="noConversion"/>
  </si>
  <si>
    <t>智能转债</t>
    <phoneticPr fontId="420" type="noConversion"/>
  </si>
  <si>
    <t>合兴转债</t>
    <phoneticPr fontId="420" type="noConversion"/>
  </si>
  <si>
    <t>翔鹭转债</t>
    <phoneticPr fontId="420" type="noConversion"/>
  </si>
  <si>
    <t>海亮转债</t>
    <phoneticPr fontId="420" type="noConversion"/>
  </si>
  <si>
    <t>新北转债</t>
    <phoneticPr fontId="420" type="noConversion"/>
  </si>
  <si>
    <t>恩捷转债</t>
    <phoneticPr fontId="420" type="noConversion"/>
  </si>
  <si>
    <t>奥佳转债</t>
    <phoneticPr fontId="420" type="noConversion"/>
  </si>
  <si>
    <t>联创转债</t>
    <phoneticPr fontId="420" type="noConversion"/>
  </si>
  <si>
    <t>长集转债</t>
    <phoneticPr fontId="420" type="noConversion"/>
  </si>
  <si>
    <t>楚江转债</t>
    <phoneticPr fontId="420" type="noConversion"/>
  </si>
  <si>
    <t>瑞达转债</t>
    <phoneticPr fontId="420" type="noConversion"/>
  </si>
  <si>
    <t>道恩转债</t>
    <phoneticPr fontId="420" type="noConversion"/>
  </si>
  <si>
    <t>瀛通转债</t>
    <phoneticPr fontId="420" type="noConversion"/>
  </si>
  <si>
    <t>龙大转债</t>
    <phoneticPr fontId="420" type="noConversion"/>
  </si>
  <si>
    <t>联诚转债</t>
    <phoneticPr fontId="420" type="noConversion"/>
  </si>
  <si>
    <t>宏川转债</t>
    <phoneticPr fontId="420" type="noConversion"/>
  </si>
  <si>
    <t>兴森转债</t>
    <phoneticPr fontId="420" type="noConversion"/>
  </si>
  <si>
    <t>科华转债</t>
    <phoneticPr fontId="420" type="noConversion"/>
  </si>
  <si>
    <t>华阳转债</t>
    <phoneticPr fontId="420" type="noConversion"/>
  </si>
  <si>
    <t>文科转债</t>
    <phoneticPr fontId="420" type="noConversion"/>
  </si>
  <si>
    <t>齐翔转2</t>
    <phoneticPr fontId="420" type="noConversion"/>
  </si>
  <si>
    <t>青农转债</t>
    <phoneticPr fontId="420" type="noConversion"/>
  </si>
  <si>
    <t>景兴转债</t>
    <phoneticPr fontId="420" type="noConversion"/>
  </si>
  <si>
    <t>崇达转2</t>
    <phoneticPr fontId="420" type="noConversion"/>
  </si>
  <si>
    <t>交建转债</t>
    <phoneticPr fontId="420" type="noConversion"/>
  </si>
  <si>
    <t>奇正转债</t>
    <phoneticPr fontId="420" type="noConversion"/>
  </si>
  <si>
    <t>鸿路转债</t>
    <phoneticPr fontId="420" type="noConversion"/>
  </si>
  <si>
    <t>洁美转债</t>
    <phoneticPr fontId="420" type="noConversion"/>
  </si>
  <si>
    <t>侨银转债</t>
    <phoneticPr fontId="420" type="noConversion"/>
  </si>
  <si>
    <t>旺能转债</t>
    <phoneticPr fontId="420" type="noConversion"/>
  </si>
  <si>
    <t>锋龙转债</t>
    <phoneticPr fontId="420" type="noConversion"/>
  </si>
  <si>
    <t>利民转债</t>
    <phoneticPr fontId="420" type="noConversion"/>
  </si>
  <si>
    <t>20冀峰01</t>
    <phoneticPr fontId="420" type="noConversion"/>
  </si>
  <si>
    <t>旅游ETF</t>
    <phoneticPr fontId="420" type="noConversion"/>
  </si>
  <si>
    <t>有色60</t>
    <phoneticPr fontId="420" type="noConversion"/>
  </si>
  <si>
    <t>消费ETF</t>
    <phoneticPr fontId="420" type="noConversion"/>
  </si>
  <si>
    <t>能源ETF</t>
    <phoneticPr fontId="420" type="noConversion"/>
  </si>
  <si>
    <t>信息技术</t>
    <phoneticPr fontId="420" type="noConversion"/>
  </si>
  <si>
    <t>能源</t>
    <phoneticPr fontId="420" type="noConversion"/>
  </si>
  <si>
    <t>龙头券商</t>
    <phoneticPr fontId="420" type="noConversion"/>
  </si>
  <si>
    <t>华夏创业</t>
    <phoneticPr fontId="420" type="noConversion"/>
  </si>
  <si>
    <t>创业大成</t>
    <phoneticPr fontId="420" type="noConversion"/>
  </si>
  <si>
    <t>富国天惠</t>
    <phoneticPr fontId="420" type="noConversion"/>
  </si>
  <si>
    <t>富国1000</t>
    <phoneticPr fontId="420" type="noConversion"/>
  </si>
  <si>
    <t>创业富国</t>
    <phoneticPr fontId="420" type="noConversion"/>
  </si>
  <si>
    <t>标普科技</t>
    <phoneticPr fontId="420" type="noConversion"/>
  </si>
  <si>
    <t>纳指LOF</t>
    <phoneticPr fontId="420" type="noConversion"/>
  </si>
  <si>
    <t>招商双债</t>
    <phoneticPr fontId="420" type="noConversion"/>
  </si>
  <si>
    <t>白酒基金</t>
    <phoneticPr fontId="420" type="noConversion"/>
  </si>
  <si>
    <t>招商瑞利</t>
    <phoneticPr fontId="420" type="noConversion"/>
  </si>
  <si>
    <t>万家创业</t>
    <phoneticPr fontId="420" type="noConversion"/>
  </si>
  <si>
    <t>景顺鼎益</t>
    <phoneticPr fontId="420" type="noConversion"/>
  </si>
  <si>
    <t>广发小盘</t>
    <phoneticPr fontId="420" type="noConversion"/>
  </si>
  <si>
    <t>创业广发</t>
    <phoneticPr fontId="420" type="noConversion"/>
  </si>
  <si>
    <t>兴全趋势</t>
    <phoneticPr fontId="420" type="noConversion"/>
  </si>
  <si>
    <t>兴全合润</t>
    <phoneticPr fontId="420" type="noConversion"/>
  </si>
  <si>
    <t>兴全模式</t>
    <phoneticPr fontId="420" type="noConversion"/>
  </si>
  <si>
    <t>兴全合宜</t>
    <phoneticPr fontId="420" type="noConversion"/>
  </si>
  <si>
    <t>中欧成长</t>
    <phoneticPr fontId="420" type="noConversion"/>
  </si>
  <si>
    <t>中欧恒利</t>
    <phoneticPr fontId="420" type="noConversion"/>
  </si>
  <si>
    <t>九泰锐益</t>
    <phoneticPr fontId="420" type="noConversion"/>
  </si>
  <si>
    <t>亿纬锂能</t>
    <phoneticPr fontId="420" type="noConversion"/>
  </si>
  <si>
    <t>爱尔眼科</t>
    <phoneticPr fontId="420" type="noConversion"/>
  </si>
  <si>
    <t>东方财富</t>
    <phoneticPr fontId="420" type="noConversion"/>
  </si>
  <si>
    <t>智飞生物</t>
    <phoneticPr fontId="420" type="noConversion"/>
  </si>
  <si>
    <t>汇川技术</t>
    <phoneticPr fontId="420" type="noConversion"/>
  </si>
  <si>
    <t>沃森生物</t>
    <phoneticPr fontId="420" type="noConversion"/>
  </si>
  <si>
    <t>阳光电源</t>
    <phoneticPr fontId="420" type="noConversion"/>
  </si>
  <si>
    <t>利亚德</t>
    <phoneticPr fontId="420" type="noConversion"/>
  </si>
  <si>
    <t>斯莱克</t>
    <phoneticPr fontId="420" type="noConversion"/>
  </si>
  <si>
    <t>芒果超媒</t>
    <phoneticPr fontId="420" type="noConversion"/>
  </si>
  <si>
    <t>先导智能</t>
    <phoneticPr fontId="420" type="noConversion"/>
  </si>
  <si>
    <t>深信服</t>
    <phoneticPr fontId="420" type="noConversion"/>
  </si>
  <si>
    <t>飞鹿股份</t>
    <phoneticPr fontId="420" type="noConversion"/>
  </si>
  <si>
    <t>宁德时代</t>
    <phoneticPr fontId="420" type="noConversion"/>
  </si>
  <si>
    <t>迈瑞医疗</t>
    <phoneticPr fontId="420" type="noConversion"/>
  </si>
  <si>
    <t>卓胜微</t>
    <phoneticPr fontId="420" type="noConversion"/>
  </si>
  <si>
    <t>创业板指</t>
    <phoneticPr fontId="420" type="noConversion"/>
  </si>
  <si>
    <t>国泰转债</t>
    <phoneticPr fontId="420" type="noConversion"/>
  </si>
  <si>
    <t>牧原转债</t>
    <phoneticPr fontId="420" type="noConversion"/>
  </si>
  <si>
    <t>温氏转债</t>
    <phoneticPr fontId="420" type="noConversion"/>
  </si>
  <si>
    <t>三角转债</t>
    <phoneticPr fontId="420" type="noConversion"/>
  </si>
  <si>
    <t>长海转债</t>
    <phoneticPr fontId="420" type="noConversion"/>
  </si>
  <si>
    <t>奥飞转债</t>
    <phoneticPr fontId="420" type="noConversion"/>
  </si>
  <si>
    <t>盛虹转债</t>
    <phoneticPr fontId="420" type="noConversion"/>
  </si>
  <si>
    <t>帝尔转债</t>
    <phoneticPr fontId="420" type="noConversion"/>
  </si>
  <si>
    <t>瑞丰转债</t>
    <phoneticPr fontId="420" type="noConversion"/>
  </si>
  <si>
    <t>丝路转债</t>
    <phoneticPr fontId="420" type="noConversion"/>
  </si>
  <si>
    <t>精装转债</t>
    <phoneticPr fontId="420" type="noConversion"/>
  </si>
  <si>
    <t>隆华转债</t>
    <phoneticPr fontId="420" type="noConversion"/>
  </si>
  <si>
    <t>川恒转债</t>
    <phoneticPr fontId="420" type="noConversion"/>
  </si>
  <si>
    <t>北港转债</t>
    <phoneticPr fontId="420" type="noConversion"/>
  </si>
  <si>
    <t>宏丰转债</t>
    <phoneticPr fontId="420" type="noConversion"/>
  </si>
  <si>
    <t>中环转2</t>
    <phoneticPr fontId="420" type="noConversion"/>
  </si>
  <si>
    <t>润禾转债</t>
    <phoneticPr fontId="420" type="noConversion"/>
  </si>
  <si>
    <t>康医转债</t>
    <phoneticPr fontId="420" type="noConversion"/>
  </si>
  <si>
    <t>博汇转债</t>
    <phoneticPr fontId="420" type="noConversion"/>
  </si>
  <si>
    <t>佩蒂转债</t>
    <phoneticPr fontId="420" type="noConversion"/>
  </si>
  <si>
    <t>科蓝转债</t>
    <phoneticPr fontId="420" type="noConversion"/>
  </si>
  <si>
    <t>中陆转债</t>
    <phoneticPr fontId="420" type="noConversion"/>
  </si>
  <si>
    <t>垒知转债</t>
    <phoneticPr fontId="420" type="noConversion"/>
  </si>
  <si>
    <t>火星转债</t>
    <phoneticPr fontId="420" type="noConversion"/>
  </si>
  <si>
    <t>湘佳转债</t>
    <phoneticPr fontId="420" type="noConversion"/>
  </si>
  <si>
    <t>崧盛转债</t>
    <phoneticPr fontId="420" type="noConversion"/>
  </si>
  <si>
    <t>泰福转债</t>
    <phoneticPr fontId="420" type="noConversion"/>
  </si>
  <si>
    <t>永东转2</t>
    <phoneticPr fontId="420" type="noConversion"/>
  </si>
  <si>
    <t>小熊转债</t>
    <phoneticPr fontId="420" type="noConversion"/>
  </si>
  <si>
    <t>金沃转债</t>
    <phoneticPr fontId="420" type="noConversion"/>
  </si>
  <si>
    <t>东杰转债</t>
    <phoneticPr fontId="420" type="noConversion"/>
  </si>
  <si>
    <t>蒙泰转债</t>
    <phoneticPr fontId="420" type="noConversion"/>
  </si>
  <si>
    <t>申昊转债</t>
    <phoneticPr fontId="420" type="noConversion"/>
  </si>
  <si>
    <t>惠云转债</t>
    <phoneticPr fontId="420" type="noConversion"/>
  </si>
  <si>
    <t>双箭转债</t>
    <phoneticPr fontId="420" type="noConversion"/>
  </si>
  <si>
    <t>共同转债</t>
    <phoneticPr fontId="420" type="noConversion"/>
  </si>
  <si>
    <t>裕兴转债</t>
    <phoneticPr fontId="420" type="noConversion"/>
  </si>
  <si>
    <t>优彩转债</t>
    <phoneticPr fontId="420" type="noConversion"/>
  </si>
  <si>
    <t>华宏转债</t>
    <phoneticPr fontId="420" type="noConversion"/>
  </si>
  <si>
    <t>易方达裕丰回报债券A</t>
    <phoneticPr fontId="420" type="noConversion"/>
  </si>
  <si>
    <t>南方优选成长混合A</t>
    <phoneticPr fontId="420" type="noConversion"/>
  </si>
  <si>
    <t>广发稳健增长混合A</t>
    <phoneticPr fontId="420" type="noConversion"/>
  </si>
  <si>
    <t>大摩双利增强债券A</t>
    <phoneticPr fontId="420" type="noConversion"/>
  </si>
  <si>
    <t>博时信用债券A/B</t>
    <phoneticPr fontId="420" type="noConversion"/>
  </si>
  <si>
    <t>易方达优质精选混合(QDII)</t>
    <phoneticPr fontId="420" type="noConversion"/>
  </si>
  <si>
    <t>兴全趋势投资混合(LOF)</t>
    <phoneticPr fontId="420" type="noConversion"/>
  </si>
  <si>
    <t>兴全合润混合</t>
    <phoneticPr fontId="420" type="noConversion"/>
  </si>
  <si>
    <t>农产品加工</t>
  </si>
  <si>
    <t>君禾股份将满足强赎条件。手动剔除了永东转债（快到期）和花王转债（正股ST），百畅转债申购。</t>
    <phoneticPr fontId="420" type="noConversion"/>
  </si>
  <si>
    <t>飞凯转债将满足强赎条件。君禾转债公告提前赎回。</t>
    <phoneticPr fontId="420" type="noConversion"/>
  </si>
  <si>
    <t>正股名称</t>
  </si>
  <si>
    <t>剩余规模</t>
  </si>
  <si>
    <t>现价</t>
  </si>
  <si>
    <t>规模(亿)</t>
  </si>
  <si>
    <t>转股起始日</t>
  </si>
  <si>
    <t>飞凯转债公告不提前赎回，华峰转债将满足强赎条件。爱玛转债申购，华通转债最后交易日。</t>
    <phoneticPr fontId="420" type="noConversion"/>
  </si>
  <si>
    <t>华峰转债公告不提前赎回，明泰转债将满足强赎条件，日丰转债最后交易日。</t>
    <phoneticPr fontId="420" type="noConversion"/>
  </si>
  <si>
    <t>sz127037</t>
    <phoneticPr fontId="420" type="noConversion"/>
  </si>
  <si>
    <t>银轮转债</t>
    <phoneticPr fontId="420" type="noConversion"/>
  </si>
  <si>
    <t>明泰转债公告不提前赎回</t>
    <phoneticPr fontId="420" type="noConversion"/>
  </si>
  <si>
    <t>sh113651</t>
    <phoneticPr fontId="420" type="noConversion"/>
  </si>
  <si>
    <t>华通转债最后转股日。</t>
    <phoneticPr fontId="420" type="noConversion"/>
  </si>
  <si>
    <t>盘龙、杭叉、百达、法兰转债将满足强赎条件，日丰转债最后转股日。</t>
    <phoneticPr fontId="420" type="noConversion"/>
  </si>
  <si>
    <t>sh110083</t>
    <phoneticPr fontId="420" type="noConversion"/>
  </si>
  <si>
    <t>法兰转债公告不提前赎回，百达转债、盘龙转债、杭叉转债公告提前赎回。拓尔转债最后交易日。精测转2、测绘转债申购。</t>
    <phoneticPr fontId="420" type="noConversion"/>
  </si>
  <si>
    <t>中旗转债申购</t>
    <phoneticPr fontId="420" type="noConversion"/>
  </si>
  <si>
    <t>花园转债申购</t>
    <phoneticPr fontId="420" type="noConversion"/>
  </si>
  <si>
    <t>易方达裕祥回报债券A</t>
    <phoneticPr fontId="420" type="noConversion"/>
  </si>
  <si>
    <t>精锻转债上市，立高转债申购，拓尔转债最后转股日。</t>
    <phoneticPr fontId="420" type="noConversion"/>
  </si>
  <si>
    <t>sz123150</t>
    <phoneticPr fontId="420" type="noConversion"/>
  </si>
  <si>
    <t>九强转债</t>
    <phoneticPr fontId="420" type="noConversion"/>
  </si>
  <si>
    <t>珀莱转债、伯特转债将满足强赎条件，新港转债、建龙转债申购。</t>
    <phoneticPr fontId="420" type="noConversion"/>
  </si>
  <si>
    <t>珀莱转债、伯特转债公告不提前赎回，龙净转债、银轮转债将满足强赎条件，卡倍转债、君禾转债最后交易日，浙矿转债、亚科转债申购。</t>
    <phoneticPr fontId="420" type="noConversion"/>
  </si>
  <si>
    <t>龙净转债、银轮转债公告不提前赎回，中钢转债将满足强赎条件。</t>
    <phoneticPr fontId="420" type="noConversion"/>
  </si>
  <si>
    <t>中钢转债公告不提前赎回。光大转债最后交易日。</t>
    <phoneticPr fontId="420" type="noConversion"/>
  </si>
  <si>
    <t>163406</t>
  </si>
  <si>
    <t>001018</t>
  </si>
  <si>
    <t>270002</t>
  </si>
  <si>
    <t>202023</t>
  </si>
  <si>
    <t>070002</t>
  </si>
  <si>
    <t>450001</t>
  </si>
  <si>
    <t>000171</t>
  </si>
  <si>
    <t>002351</t>
  </si>
  <si>
    <t>000024</t>
  </si>
  <si>
    <t>164808</t>
  </si>
  <si>
    <t>000563</t>
  </si>
  <si>
    <t>003547</t>
  </si>
  <si>
    <t>易方达优质精选混合(QDII)</t>
  </si>
  <si>
    <t>易方达新经济混合</t>
  </si>
  <si>
    <t>广发稳健增长混合A</t>
  </si>
  <si>
    <t>南方优选成长混合A</t>
  </si>
  <si>
    <t>国富中国收益混合</t>
  </si>
  <si>
    <t>工银瑞信双利债券A</t>
  </si>
  <si>
    <t>博时信用债券A/B</t>
  </si>
  <si>
    <t>易方达裕丰回报债券A</t>
  </si>
  <si>
    <t>易方达裕祥回报债券A</t>
  </si>
  <si>
    <t>招商产业债券A</t>
  </si>
  <si>
    <t>大摩双利增强债券A</t>
  </si>
  <si>
    <t>工银四季收益债券A</t>
  </si>
  <si>
    <t>易方达信用债债券A</t>
  </si>
  <si>
    <t>富国信用债债券A/B</t>
  </si>
  <si>
    <t>南方通利债券A</t>
  </si>
  <si>
    <t>鹏华丰禄债券</t>
  </si>
  <si>
    <t>中银证券科技创新LOF</t>
    <phoneticPr fontId="420" type="noConversion"/>
  </si>
  <si>
    <t>卡倍转债、君禾转债最后转股日。</t>
    <phoneticPr fontId="420" type="noConversion"/>
  </si>
  <si>
    <t>天23转债上市</t>
    <phoneticPr fontId="420" type="noConversion"/>
  </si>
  <si>
    <t>平煤转债、神马转债申购，光大转债最后转股日</t>
    <phoneticPr fontId="420" type="noConversion"/>
  </si>
  <si>
    <t>春23转债申购，百畅转债上市。</t>
    <phoneticPr fontId="420" type="noConversion"/>
  </si>
  <si>
    <t>杭叉转债、百达转债最后交易日，爱玛转债上市。</t>
    <phoneticPr fontId="420" type="noConversion"/>
  </si>
  <si>
    <t>特一转债、美联转债、精测转债将满足强赎条件，华特转债、亚康转债申购。</t>
    <phoneticPr fontId="420" type="noConversion"/>
  </si>
  <si>
    <t>朗新转债将满足强赎条件，特一转债、精测转债公告不提前赎回，美联转债公告强赎，广联转债申购，精测转2上市。</t>
    <phoneticPr fontId="420" type="noConversion"/>
  </si>
  <si>
    <t>朗新转债公告提前赎回，晶瑞转债将满足强赎条件，花园转债上市，天阳转债、海顺转债申购，杭叉转债、百达转债最后转股日。</t>
    <phoneticPr fontId="420" type="noConversion"/>
  </si>
  <si>
    <t>晶瑞转债公告不提前赎回，太极转债将满足强赎条件，盘龙转债最后交易日，测绘转债上市，山路转债申购。</t>
    <phoneticPr fontId="420" type="noConversion"/>
  </si>
  <si>
    <t>太极转债公告强赎，嵘泰转债将满足强赎条件，鹿山转债、柳工转2申购，立高转债上市。</t>
    <phoneticPr fontId="420" type="noConversion"/>
  </si>
  <si>
    <t>嵘泰转债公告强赎，浙矿转债上市。</t>
    <phoneticPr fontId="420" type="noConversion"/>
  </si>
  <si>
    <t>北方转债将满足强赎条件，盘龙转债最后转股日。重要通知：增加了禄得排名</t>
    <phoneticPr fontId="420" type="noConversion"/>
  </si>
  <si>
    <t>北方转债公告不提前赎回.</t>
    <phoneticPr fontId="420" type="noConversion"/>
  </si>
  <si>
    <t>惠城转债将满足强赎条件，能辉转债、志特转债申购。</t>
    <phoneticPr fontId="420" type="noConversion"/>
  </si>
  <si>
    <t>新的一个季度开始了，祝大家好运！</t>
    <phoneticPr fontId="420" type="noConversion"/>
  </si>
  <si>
    <t>sz127050</t>
    <phoneticPr fontId="420" type="noConversion"/>
  </si>
  <si>
    <t>麒麟转债</t>
    <phoneticPr fontId="420" type="noConversion"/>
  </si>
  <si>
    <t>万兴转债将满足强赎条件，超达转债、水羊转债、景23转债申购。</t>
    <phoneticPr fontId="420" type="noConversion"/>
  </si>
  <si>
    <t>工银创新动力股票</t>
    <phoneticPr fontId="420" type="noConversion"/>
  </si>
  <si>
    <t>2023年激进配置</t>
  </si>
  <si>
    <t>广发睿毅领先混合</t>
    <phoneticPr fontId="420" type="noConversion"/>
  </si>
  <si>
    <t>2023年混合型</t>
  </si>
  <si>
    <t>富国稳健增强债券</t>
    <phoneticPr fontId="420" type="noConversion"/>
  </si>
  <si>
    <t>2023年激进债券</t>
  </si>
  <si>
    <t>招商产业债券A</t>
    <phoneticPr fontId="420" type="noConversion"/>
  </si>
  <si>
    <t>2023年普通债券</t>
  </si>
  <si>
    <t>工银纯债债券</t>
    <phoneticPr fontId="420" type="noConversion"/>
  </si>
  <si>
    <t>sh000893</t>
    <phoneticPr fontId="420" type="noConversion"/>
  </si>
  <si>
    <t>sh005233</t>
    <phoneticPr fontId="420" type="noConversion"/>
  </si>
  <si>
    <t>sh000107</t>
    <phoneticPr fontId="420" type="noConversion"/>
  </si>
  <si>
    <t>广发睿毅领先混合A</t>
    <phoneticPr fontId="420" type="noConversion"/>
  </si>
  <si>
    <t>sh000402</t>
    <phoneticPr fontId="420" type="noConversion"/>
  </si>
  <si>
    <t>000893</t>
    <phoneticPr fontId="420" type="noConversion"/>
  </si>
  <si>
    <t>005233</t>
    <phoneticPr fontId="420" type="noConversion"/>
  </si>
  <si>
    <t>000402</t>
    <phoneticPr fontId="420" type="noConversion"/>
  </si>
  <si>
    <t>2023年纯债型</t>
  </si>
  <si>
    <t>2022年</t>
    <phoneticPr fontId="420" type="noConversion"/>
  </si>
  <si>
    <t>2021年</t>
    <phoneticPr fontId="420" type="noConversion"/>
  </si>
  <si>
    <t>累计</t>
    <phoneticPr fontId="420" type="noConversion"/>
  </si>
  <si>
    <t>sz127049</t>
    <phoneticPr fontId="420" type="noConversion"/>
  </si>
  <si>
    <t>工银纯债债券A</t>
    <phoneticPr fontId="420" type="noConversion"/>
  </si>
  <si>
    <t>汉得转债公告提前赎回，嘉泽转债和贵广转债将满足强赎条件。美联转债最后交易日，建龙转债上市，道氏转02申购。</t>
    <phoneticPr fontId="420" type="noConversion"/>
  </si>
  <si>
    <t>万兴转债公告提前赎回，汉得转债将满足强赎条件，晓鸣转债申购。</t>
    <phoneticPr fontId="420" type="noConversion"/>
  </si>
  <si>
    <t>希望转2</t>
    <phoneticPr fontId="420" type="noConversion"/>
  </si>
  <si>
    <t>嘉泽转债、贵广转债公告不提前赎回，平煤转债上市，智尚转债申购。</t>
    <phoneticPr fontId="420" type="noConversion"/>
  </si>
  <si>
    <t>万讯转债将满足强赎条件，永东转债最后交易日，亚康转债、春23转债上市，韵达转债申购。</t>
    <phoneticPr fontId="420" type="noConversion"/>
  </si>
  <si>
    <t>万讯转债公告不提前赎回，美联转债最后转股日。</t>
    <phoneticPr fontId="420" type="noConversion"/>
  </si>
  <si>
    <t>sz123158</t>
    <phoneticPr fontId="420" type="noConversion"/>
  </si>
  <si>
    <t>海能转债、科思转债申购。</t>
    <phoneticPr fontId="420" type="noConversion"/>
  </si>
  <si>
    <t>宙邦转债</t>
    <phoneticPr fontId="420" type="noConversion"/>
  </si>
  <si>
    <t>特发转2将满足强赎条件，华特转债上市，百洋转债申购，永东转债最后转股日。</t>
    <phoneticPr fontId="420" type="noConversion"/>
  </si>
  <si>
    <t>sh113646</t>
    <phoneticPr fontId="420" type="noConversion"/>
  </si>
  <si>
    <t>sz123176</t>
    <phoneticPr fontId="420" type="noConversion"/>
  </si>
  <si>
    <t>特发转2公告提前赎回，朗新转债、太极转债最后交易日，广联转债上市，蓝晓转02、金23转债申购。</t>
    <phoneticPr fontId="420" type="noConversion"/>
  </si>
  <si>
    <t>精测转2</t>
    <phoneticPr fontId="420" type="noConversion"/>
  </si>
  <si>
    <t>天阳转债上市，正元转2申购。</t>
    <phoneticPr fontId="420" type="noConversion"/>
  </si>
  <si>
    <t>年度涨幅</t>
    <phoneticPr fontId="420" type="noConversion"/>
  </si>
  <si>
    <t>能化转债</t>
    <phoneticPr fontId="420" type="noConversion"/>
  </si>
  <si>
    <t>蓝盾转债正股最快还有5个交易日可能触发退市。</t>
    <phoneticPr fontId="420" type="noConversion"/>
  </si>
  <si>
    <t>神马转债、海顺转债、能辉转债、柳工转2上市，晶能转债申购，朗新转债、太极转债最后转股日。蓝盾转债正股最快还有4个交易日可能触发退市。</t>
    <phoneticPr fontId="420" type="noConversion"/>
  </si>
  <si>
    <t>志特转债上市，蓝盾转债正股最快还有3个交易日可能触发退市。</t>
    <phoneticPr fontId="420" type="noConversion"/>
  </si>
  <si>
    <t>sh111007</t>
    <phoneticPr fontId="420" type="noConversion"/>
  </si>
  <si>
    <t>汉得转债最后交易日，蓝盾转债正股最快还有2个交易日可能触发退市，</t>
    <phoneticPr fontId="420" type="noConversion"/>
  </si>
  <si>
    <t>晓鸣转债、水羊转债、超达转债、中旗转债、道氏转02上市</t>
    <phoneticPr fontId="420" type="noConversion"/>
  </si>
  <si>
    <t>sh111012</t>
    <phoneticPr fontId="420" type="noConversion"/>
  </si>
  <si>
    <t>sz123175</t>
    <phoneticPr fontId="420" type="noConversion"/>
  </si>
  <si>
    <t>百畅转债</t>
    <phoneticPr fontId="420" type="noConversion"/>
  </si>
  <si>
    <t>山路转债上市。</t>
    <phoneticPr fontId="420" type="noConversion"/>
  </si>
  <si>
    <t>杭氧转债将满足强赎条件，鹿山转债、亚科转债上市，汉得转债最后转股日。</t>
    <phoneticPr fontId="420" type="noConversion"/>
  </si>
  <si>
    <t>杭氧转债公告不提前赎回，智尚转债上市。</t>
    <phoneticPr fontId="420" type="noConversion"/>
  </si>
  <si>
    <t>国富中国收益混合A</t>
    <phoneticPr fontId="420" type="noConversion"/>
  </si>
  <si>
    <t>嵘泰转债最后交易日</t>
    <phoneticPr fontId="420" type="noConversion"/>
  </si>
  <si>
    <t>雪球基金开户</t>
    <phoneticPr fontId="420" type="noConversion"/>
  </si>
  <si>
    <t>上能转债将满足强赎条件，特发转2最后交易日，百洋转债、新港转债上市。</t>
    <phoneticPr fontId="420" type="noConversion"/>
  </si>
  <si>
    <t>上能转债公告提前赎回，小熊转债、现代转债将满足强赎条件，光力转债申购，蓝晓转02上市。</t>
    <phoneticPr fontId="420" type="noConversion"/>
  </si>
  <si>
    <t>中辣剔除170元以上的可转债，排序下来取前20只，每半月轮动一次：https://xueqiu.com/P/ZH2863835</t>
    <phoneticPr fontId="420" type="noConversion"/>
  </si>
  <si>
    <t>微辣剔除130元以上的可转债，排序下来取前20只，每半个月轮动一次：https://xueqiu.com/P/ZH3026536，其中新版微辣：https://xueqiu.com/P/ZH3072674</t>
    <phoneticPr fontId="420" type="noConversion"/>
  </si>
  <si>
    <t>即使加仓，也是“今天禄得”为准，一般建议资金量（1000万以上）特别大的可以平均持有前40，10万以下可以选前10。中等的可以选前20，数量越多收益率会下降，同时回撤也会下降。自己可以根据具体的风险偏好和资金量大小选择。</t>
    <phoneticPr fontId="420" type="noConversion"/>
  </si>
  <si>
    <t>可转债实盘是我实盘的可转债部分，目前仓位90%多：https://xueqiu.com/P/ZH3072674</t>
    <phoneticPr fontId="420" type="noConversion"/>
  </si>
  <si>
    <t>小市值实盘是我实盘的小市值部分，目前仓位不到10%：https://xueqiu.com/P/ZH3147753</t>
    <phoneticPr fontId="420" type="noConversion"/>
  </si>
  <si>
    <t>小熊转债公告不提前赎回，现代转债公告提前赎回，海能转债、景23转债上市，嵘泰转债最后转股日。</t>
    <phoneticPr fontId="420" type="noConversion"/>
  </si>
  <si>
    <t>特发转2最后转股日</t>
    <phoneticPr fontId="420" type="noConversion"/>
  </si>
  <si>
    <t>科思转债上市</t>
    <phoneticPr fontId="420" type="noConversion"/>
  </si>
  <si>
    <t>万兴转债最后交易日</t>
    <phoneticPr fontId="420" type="noConversion"/>
  </si>
  <si>
    <t>寿仙转债将满足强赎条件，</t>
    <phoneticPr fontId="420" type="noConversion"/>
  </si>
  <si>
    <t>用友网络</t>
    <phoneticPr fontId="420" type="noConversion"/>
  </si>
  <si>
    <t>寿仙转债公告提前赎回，金23转债上市。</t>
    <phoneticPr fontId="420" type="noConversion"/>
  </si>
  <si>
    <t>万兴转债最后转股日</t>
    <phoneticPr fontId="420" type="noConversion"/>
  </si>
  <si>
    <t>城市转债和小康转债最快还有3个交易日满足强赎条件。</t>
    <phoneticPr fontId="420" type="noConversion"/>
  </si>
  <si>
    <t>sz127071</t>
    <phoneticPr fontId="420" type="noConversion"/>
  </si>
  <si>
    <t>晶能转债、正元转02上市，城市转债和小康转债最快还有2个交易日满足强赎条件。</t>
    <phoneticPr fontId="420" type="noConversion"/>
  </si>
  <si>
    <t>天箭转债</t>
    <phoneticPr fontId="420" type="noConversion"/>
  </si>
  <si>
    <t>城市转债和小康转债最快今天满足强赎条件。</t>
    <phoneticPr fontId="420" type="noConversion"/>
  </si>
  <si>
    <t>城市转债、小康转债公告提前赎回，韵达转债上市。</t>
    <phoneticPr fontId="420" type="noConversion"/>
  </si>
  <si>
    <t>sz123194</t>
    <phoneticPr fontId="420" type="noConversion"/>
  </si>
  <si>
    <t>百洋转债</t>
    <phoneticPr fontId="420" type="noConversion"/>
  </si>
  <si>
    <t>永吉转债最快还有2天满足强赎条件，上能转债最后交易日</t>
    <phoneticPr fontId="420" type="noConversion"/>
  </si>
  <si>
    <t>永吉转债、火炬转债最快还有2天满足强赎条件</t>
    <phoneticPr fontId="420" type="noConversion"/>
  </si>
  <si>
    <t>sz127052</t>
    <phoneticPr fontId="420" type="noConversion"/>
  </si>
  <si>
    <t>西子转债</t>
    <phoneticPr fontId="420" type="noConversion"/>
  </si>
  <si>
    <t>火炬转债最快还有1天满足强赎条件</t>
    <phoneticPr fontId="420" type="noConversion"/>
  </si>
  <si>
    <t>sz123185</t>
    <phoneticPr fontId="420" type="noConversion"/>
  </si>
  <si>
    <t>能辉转债</t>
    <phoneticPr fontId="420" type="noConversion"/>
  </si>
  <si>
    <t>火炬转债公告不提前赎回 ，新致、洪城、永吉转债最快还有2天满足强赎条件，模塑转债最后交易日，光力转债上市，上能转债最后转股日。</t>
    <phoneticPr fontId="420" type="noConversion"/>
  </si>
  <si>
    <t>新致、洪城转债最快今天满足强赎条件</t>
    <phoneticPr fontId="420" type="noConversion"/>
  </si>
  <si>
    <t>sz127070</t>
    <phoneticPr fontId="420" type="noConversion"/>
  </si>
  <si>
    <t>大中转债</t>
    <phoneticPr fontId="420" type="noConversion"/>
  </si>
  <si>
    <t>新致、洪城转债公告不提前赎回，鼎胜转债最快今天满足强赎条件，寿仙转债最后交易日。</t>
    <phoneticPr fontId="420" type="noConversion"/>
  </si>
  <si>
    <t>鼎胜转债公告不提前赎回，模塑转债最后转股日。</t>
    <phoneticPr fontId="420" type="noConversion"/>
  </si>
  <si>
    <t>英特转债最快还有4天将满足强赎条件。</t>
    <phoneticPr fontId="420" type="noConversion"/>
  </si>
  <si>
    <t>寿仙转债最后转股日</t>
    <phoneticPr fontId="420" type="noConversion"/>
  </si>
  <si>
    <t>英特、九强转债最快还有4天将满足强赎条件。</t>
    <phoneticPr fontId="420" type="noConversion"/>
  </si>
  <si>
    <t>九强转债最快还有3天将满足强赎条件。</t>
    <phoneticPr fontId="420" type="noConversion"/>
  </si>
  <si>
    <t>九强转债最快还有2天将满足强赎条件，金埔转债申购。</t>
    <phoneticPr fontId="420" type="noConversion"/>
  </si>
  <si>
    <t>九强转债最快还有1天将满足强赎条件</t>
    <phoneticPr fontId="420" type="noConversion"/>
  </si>
  <si>
    <t>九强转债公告不提前赎回，现代转债最后交易日，山河转债、国力转债、恒邦转债申购。</t>
    <phoneticPr fontId="420" type="noConversion"/>
  </si>
  <si>
    <t>sh110090</t>
    <phoneticPr fontId="420" type="noConversion"/>
  </si>
  <si>
    <t>法本转债最快还有2天将满足强赎条件。</t>
    <phoneticPr fontId="420" type="noConversion"/>
  </si>
  <si>
    <t>法本转债最快还有1天将满足强赎条件。</t>
    <phoneticPr fontId="420" type="noConversion"/>
  </si>
  <si>
    <t>法本转债公告不提前赎回，现代转债最后转股日，一品转债最快还有3天将满足强赎条件。</t>
    <phoneticPr fontId="420" type="noConversion"/>
  </si>
  <si>
    <t>sh113061</t>
    <phoneticPr fontId="420" type="noConversion"/>
  </si>
  <si>
    <t>小康转债最后交易日，一品转债最快还有2天将满足强赎条件。</t>
    <phoneticPr fontId="420" type="noConversion"/>
  </si>
  <si>
    <t>一品转债最快还有1天将满足强赎条件。</t>
    <phoneticPr fontId="420" type="noConversion"/>
  </si>
  <si>
    <t>一品转债公告提前赎回，李子转债申购。</t>
    <phoneticPr fontId="420" type="noConversion"/>
  </si>
  <si>
    <t>新疆天业</t>
    <phoneticPr fontId="420" type="noConversion"/>
  </si>
  <si>
    <t>淳中转债最快还有3个交易日将满足强赎条件，小康转债最后转股日。</t>
    <phoneticPr fontId="420" type="noConversion"/>
  </si>
  <si>
    <t>sz127074</t>
    <phoneticPr fontId="420" type="noConversion"/>
  </si>
  <si>
    <t>斯莱转债、淳中转债最快还有3个交易日将满足强赎条件.</t>
    <phoneticPr fontId="420" type="noConversion"/>
  </si>
  <si>
    <t>sh113664</t>
    <phoneticPr fontId="420" type="noConversion"/>
  </si>
  <si>
    <t>斯莱转债最快还有2个交易日将满足强赎条件,钮泰转债、海泰转债申购。</t>
    <phoneticPr fontId="420" type="noConversion"/>
  </si>
  <si>
    <t>离开新高：</t>
    <phoneticPr fontId="420" type="noConversion"/>
  </si>
  <si>
    <t>斯莱转债最快还有1个交易日将满足强赎条件,力合转债申购。</t>
    <phoneticPr fontId="420" type="noConversion"/>
  </si>
  <si>
    <t>sh118034</t>
    <phoneticPr fontId="420" type="noConversion"/>
  </si>
  <si>
    <t>斯莱转债公告不提前赎回，贝斯转债最快还有3个交易日将满足强赎条件，城市转债最后交易日。</t>
    <phoneticPr fontId="420" type="noConversion"/>
  </si>
  <si>
    <t>贝斯转债最快还有2个交易日将满足强赎条件。</t>
    <phoneticPr fontId="420" type="noConversion"/>
  </si>
  <si>
    <t>贝斯转债最快还有1个交易日将满足强赎条件，国君转债最后交易日，祥源转债、明电转02、赫达转债申购。</t>
    <phoneticPr fontId="420" type="noConversion"/>
  </si>
  <si>
    <t>贝斯转债公告提前赎回，永鼎转债、龙净转债最快还有1个交易日将满足强赎条件，城市转债最后转股日。</t>
    <phoneticPr fontId="420" type="noConversion"/>
  </si>
  <si>
    <t>永鼎转债、龙净转债公告不提前赎回，三花转债最快还有3个交易日将满足强赎条件</t>
    <phoneticPr fontId="420" type="noConversion"/>
  </si>
  <si>
    <t>sz127072</t>
    <phoneticPr fontId="420" type="noConversion"/>
  </si>
  <si>
    <t>国力转债上市，东亚转债、上声转债申购，三花转债最快还有2个交易日将满足强赎条件</t>
    <phoneticPr fontId="420" type="noConversion"/>
  </si>
  <si>
    <t>博实转债</t>
    <phoneticPr fontId="420" type="noConversion"/>
  </si>
  <si>
    <t>恒邦转债、山河转债、金埔转债上市交易，三花转债最快还有1个交易日将满足强赎条件。</t>
    <phoneticPr fontId="420" type="noConversion"/>
  </si>
  <si>
    <t>三花转债公告提前赎回，武进转债申购。</t>
    <phoneticPr fontId="420" type="noConversion"/>
  </si>
  <si>
    <t>合力转债最快还有1个交易日将满足强赎条件</t>
    <phoneticPr fontId="420" type="noConversion"/>
  </si>
  <si>
    <t>sz123192</t>
    <phoneticPr fontId="420" type="noConversion"/>
  </si>
  <si>
    <t>科思转债</t>
    <phoneticPr fontId="420" type="noConversion"/>
  </si>
  <si>
    <t>合力转债公告不提前赎回，法兰转债最快还有1个交易日将满足强赎条件</t>
    <phoneticPr fontId="420" type="noConversion"/>
  </si>
  <si>
    <t>法兰转债公告不提去赎回，英联转债最快还有1个交易日将满足强赎条件，李子转债上市，金丹转债申购。</t>
    <phoneticPr fontId="420" type="noConversion"/>
  </si>
  <si>
    <t>英联转债直到半夜才公告提前赎回，目前还有高达34.94%的溢价率，一开盘就会暴跌。</t>
    <phoneticPr fontId="420" type="noConversion"/>
  </si>
  <si>
    <t>北方转债最快还有4个交易日将满足强赎条件，星帅转2、海泰转债上市交易，大叶转债、金宏转债申购。</t>
    <phoneticPr fontId="420" type="noConversion"/>
  </si>
  <si>
    <t>北方转债最快还有3个交易日将满足强赎条件，岱美转债、福蓉转债、众和转债、晶澳转债申购，纽泰转债上市。</t>
    <phoneticPr fontId="420" type="noConversion"/>
  </si>
  <si>
    <t>万家科创板</t>
    <phoneticPr fontId="420" type="noConversion"/>
  </si>
  <si>
    <t>北方转债最快还有2个交易日将满足强赎条件，一品转债最后交易日，赫达转债、明电转02上市。</t>
    <phoneticPr fontId="420" type="noConversion"/>
  </si>
  <si>
    <t>易方达科创板</t>
    <phoneticPr fontId="420" type="noConversion"/>
  </si>
  <si>
    <t>北方转债最快还有1个交易日将满足强赎条件，力合转债上市，煜邦转债、开能转债申购。</t>
    <phoneticPr fontId="420" type="noConversion"/>
  </si>
  <si>
    <t>北方转债公告不提前赎回，华峰转债、惠城转债、天壕转债、新天转债、润建转债、恩捷转债等6只转债最快还有1个交易日将满足强赎条件，估计今天总有几只被强赎。冠中转债、华设转债申购。</t>
    <phoneticPr fontId="420" type="noConversion"/>
  </si>
  <si>
    <t>贵轮转债最快还有1个交易日将满足强赎条件，华峰转债、惠城转债、天壕转债、新天转债、恩捷转债等5只可转债公告不提前赎回，润建转债公告提前赎回，凯发转债、贝斯转债最后交易日，孩王转债、兴瑞转债申购。</t>
    <phoneticPr fontId="420" type="noConversion"/>
  </si>
  <si>
    <t>贵轮转债公告不提前赎回 ,金诚转债、通光转债最快还有3个交易日将满足强赎条件，神通转债、宏微转债申购，</t>
    <phoneticPr fontId="420" type="noConversion"/>
  </si>
  <si>
    <t>金诚转债最快还有2个交易日将满足强赎条件，三花转债最后交易日，祥源转债上市，聚隆转债申购。</t>
    <phoneticPr fontId="420" type="noConversion"/>
  </si>
  <si>
    <t>金诚转债最快还有1个交易日将满足强赎条件，燃23转债、信服转债、阳谷转债、立中转债申购，凯发转债、贝斯转债最后转股日。</t>
    <phoneticPr fontId="420" type="noConversion"/>
  </si>
  <si>
    <t>金诚转债公告不提前赎回，东湖转债、福能转债最快还有1个交易日将满足强赎条件，蓝盾转债最后交易日，金铜转债、天源转债申购。</t>
    <phoneticPr fontId="420" type="noConversion"/>
  </si>
  <si>
    <t>Z蓝转退</t>
    <phoneticPr fontId="420" type="noConversion"/>
  </si>
  <si>
    <t>福能转债公告不提前赎回，东湖转债最快还有1个交易日将满足强赎条件，东宝转债、星球转债申购，三花转债最后转股日。</t>
    <phoneticPr fontId="420" type="noConversion"/>
  </si>
  <si>
    <t>嘉泽转债最快还有1个交易日将满足强赎条件，上声转债上市。</t>
    <phoneticPr fontId="420" type="noConversion"/>
  </si>
  <si>
    <t>sh113055</t>
    <phoneticPr fontId="420" type="noConversion"/>
  </si>
  <si>
    <t>嘉泽转债公告不提前赎回，金丹转债、东亚转债上市。</t>
    <phoneticPr fontId="420" type="noConversion"/>
  </si>
  <si>
    <t>sz123188</t>
    <phoneticPr fontId="420" type="noConversion"/>
  </si>
  <si>
    <t>东湖转债最快还有2天将满足强赎条件，武进转债上市，铭利转债申购。</t>
    <phoneticPr fontId="420" type="noConversion"/>
  </si>
  <si>
    <t>sh113627</t>
    <phoneticPr fontId="420" type="noConversion"/>
  </si>
  <si>
    <t>东湖转债最快还有2天将满足强赎条件，英联转债、正邦转债最后交易日，科顺转债申购，晶澳转债上市。</t>
    <phoneticPr fontId="420" type="noConversion"/>
  </si>
  <si>
    <t>东湖转债最快还有1天将满足强赎条件</t>
    <phoneticPr fontId="420" type="noConversion"/>
  </si>
  <si>
    <t>东湖转债、瑞鹄转债最快还有1天将满足强赎条件，大叶转债、开能转债上市，双良转债、富仕转债申购。</t>
    <phoneticPr fontId="420" type="noConversion"/>
  </si>
  <si>
    <t>瑞鹄转债公告不提前赎回 ，东湖转债最快还有1天将满足强赎条件，冠中转债上市，英联转债最后转股日</t>
    <phoneticPr fontId="420" type="noConversion"/>
  </si>
  <si>
    <t>水羊转债</t>
    <phoneticPr fontId="420" type="noConversion"/>
  </si>
  <si>
    <t>东湖转债最快还有1天将满足强赎条件,奥维转债、宏昌转债申购，岱美转债、富蓉转债、金宏转债、孩王转债上市。</t>
    <phoneticPr fontId="420" type="noConversion"/>
  </si>
  <si>
    <t>603102</t>
  </si>
  <si>
    <t>东湖转债最快还有1天将满足强赎条件，新23转债、宇瞳转债申购。</t>
    <phoneticPr fontId="420" type="noConversion"/>
  </si>
  <si>
    <t>富国稳健增强债券A/B</t>
    <phoneticPr fontId="420" type="noConversion"/>
  </si>
  <si>
    <t>中银转债、东湖转债最快还有1天将满足强赎条件，阳谷转债、众和转债、宏微转债上市，福立转债申购。</t>
    <phoneticPr fontId="420" type="noConversion"/>
  </si>
  <si>
    <t>中银转债、东湖转债、横河转债最快还有1天将满足强赎条件，兴瑞转债、神通转债、煜邦转债、华设转债上市，蓝天转债申购。</t>
    <phoneticPr fontId="420" type="noConversion"/>
  </si>
  <si>
    <t>sz123172</t>
    <phoneticPr fontId="420" type="noConversion"/>
  </si>
  <si>
    <t>漱玉转债</t>
    <phoneticPr fontId="420" type="noConversion"/>
  </si>
  <si>
    <t>中银转债、东湖转债、横河转债最快还有1天将满足强赎条件，润建转债最后交易日，天源转债、立中转债上市。</t>
    <phoneticPr fontId="420" type="noConversion"/>
  </si>
  <si>
    <t>中银转债、东湖转债、横河转债最快还有1天将满足强赎条件，聚隆转债上市。</t>
    <phoneticPr fontId="420" type="noConversion"/>
  </si>
  <si>
    <t>横河转债公告不提前赎回，中银转债、苏租转债最快还有1天将满足强赎条件，东宝转债、燃23转债、信服转债上市，易瑞转债、荣23转债申购。</t>
    <phoneticPr fontId="420" type="noConversion"/>
  </si>
  <si>
    <t>苏租转债公告不提前赎回，中银转债、伊力转债最快还有1天将满足强赎条件。润建转债最后转股日。</t>
    <phoneticPr fontId="420" type="noConversion"/>
  </si>
  <si>
    <t>伊力转债公告不提前赎回，中银转债最快还有1天将满足强赎条件，星球转债上市。</t>
    <phoneticPr fontId="420" type="noConversion"/>
  </si>
  <si>
    <t>中银转债最快还有1天将满足强赎条件，铭利转债、科顺转债上市，力诺转债、科数转债申购。</t>
    <phoneticPr fontId="420" type="noConversion"/>
  </si>
  <si>
    <t>万 科Ａ</t>
    <phoneticPr fontId="420" type="noConversion"/>
  </si>
  <si>
    <t>中银转债最快还有1天将满足强赎条件，富仕转债上市。</t>
    <phoneticPr fontId="420" type="noConversion"/>
  </si>
  <si>
    <t>中银转债最快还有1天将满足强赎条件,金铜转债上市。</t>
    <phoneticPr fontId="420" type="noConversion"/>
  </si>
  <si>
    <t>605003</t>
  </si>
  <si>
    <t>中银转债最快还有1天将满足强赎条件,</t>
    <phoneticPr fontId="420" type="noConversion"/>
  </si>
  <si>
    <t>中银转债最快还有1天将满足强赎条件,宇瞳转债上市</t>
    <phoneticPr fontId="420" type="noConversion"/>
  </si>
  <si>
    <t>中银转债最快还有1天将满足强赎条件,宏昌转债上市</t>
    <phoneticPr fontId="420" type="noConversion"/>
  </si>
  <si>
    <t>中银转债最快还有1天将满足强赎条件</t>
    <phoneticPr fontId="420" type="noConversion"/>
  </si>
  <si>
    <t>中银转债最快还有1天将满足强赎条件,奥维转债上市</t>
    <phoneticPr fontId="420" type="noConversion"/>
  </si>
  <si>
    <t>中证500低波动ETF</t>
    <phoneticPr fontId="420" type="noConversion"/>
  </si>
  <si>
    <t>华统转债、赛轮转债、苏银转债、中银转债最快还有1天将满足强赎条件。</t>
    <phoneticPr fontId="420" type="noConversion"/>
  </si>
  <si>
    <t>华统转债、赛轮转债公告不提前赎回，苏银转债公告提前赎回，天铁转债最快还有1天将满足强赎条件，新23转债上市</t>
    <phoneticPr fontId="420" type="noConversion"/>
  </si>
  <si>
    <t>天铁转债公告提前赎回，易瑞转债上市。</t>
    <phoneticPr fontId="420" type="noConversion"/>
  </si>
  <si>
    <t>明泰转债最快还有6天将满足强赎条件。</t>
    <phoneticPr fontId="420" type="noConversion"/>
  </si>
  <si>
    <t>sz123220</t>
    <phoneticPr fontId="420" type="noConversion"/>
  </si>
  <si>
    <t>明泰转债最快还有5天将满足强赎条件，双良转债、蓝天转债上市，博俊转债申购。</t>
    <phoneticPr fontId="420" type="noConversion"/>
  </si>
  <si>
    <t>易瑞转债</t>
    <phoneticPr fontId="420" type="noConversion"/>
  </si>
  <si>
    <t>明泰转债最快还有4天将满足强赎条件，塞特转债申购。</t>
    <phoneticPr fontId="420" type="noConversion"/>
  </si>
  <si>
    <t>明泰转债最快还有3天将满足强赎条件，科数转债、福立转债上市，盟升转债申购。</t>
    <phoneticPr fontId="420" type="noConversion"/>
  </si>
  <si>
    <t>明泰转债最快还有2天将满足强赎条件，荣23转债上市。</t>
    <phoneticPr fontId="420" type="noConversion"/>
  </si>
  <si>
    <t>明泰转债最快还有1天将满足强赎条件，华懋转债申购，力诺转债上市。</t>
    <phoneticPr fontId="420" type="noConversion"/>
  </si>
  <si>
    <t>明泰转债公告提前赎回，火炬转债最快还有1天将满足强赎条件，九典转2申购。</t>
    <phoneticPr fontId="420" type="noConversion"/>
  </si>
  <si>
    <t>火炬转债公告不提前赎回，鼎胜转债最快还有4天将满足强赎条件。</t>
    <phoneticPr fontId="420" type="noConversion"/>
  </si>
  <si>
    <t>sz127079</t>
    <phoneticPr fontId="420" type="noConversion"/>
  </si>
  <si>
    <t>华亚转债</t>
    <phoneticPr fontId="420" type="noConversion"/>
  </si>
  <si>
    <t>鼎胜转债最快还有3天将满足强赎条件，宇邦转债申购。</t>
    <phoneticPr fontId="420" type="noConversion"/>
  </si>
  <si>
    <t>鹏华产业债债券A</t>
    <phoneticPr fontId="420" type="noConversion"/>
  </si>
  <si>
    <t>鼎胜转债最快还有2天将满足强赎条件</t>
    <phoneticPr fontId="420" type="noConversion"/>
  </si>
  <si>
    <t>宝武镁业</t>
    <phoneticPr fontId="420" type="noConversion"/>
  </si>
  <si>
    <t>sh111008</t>
    <phoneticPr fontId="420" type="noConversion"/>
  </si>
  <si>
    <t>鼎胜转债最快还有1天将满足强赎条件，运机转债申购。</t>
    <phoneticPr fontId="420" type="noConversion"/>
  </si>
  <si>
    <t>鼎胜转债公告不提前赎回，爱迪转债最快还有3天将满足强赎条件。</t>
    <phoneticPr fontId="420" type="noConversion"/>
  </si>
  <si>
    <t>爱迪转债最快还有3天将满足强赎条件，天铁转债最后交易日。</t>
    <phoneticPr fontId="420" type="noConversion"/>
  </si>
  <si>
    <t>爱迪转债最快还有3天将满足强赎条件</t>
    <phoneticPr fontId="420" type="noConversion"/>
  </si>
  <si>
    <t>日涨幅</t>
    <phoneticPr fontId="420" type="noConversion"/>
  </si>
  <si>
    <t>分红</t>
    <phoneticPr fontId="420" type="noConversion"/>
  </si>
  <si>
    <t>股息率</t>
    <phoneticPr fontId="420" type="noConversion"/>
  </si>
  <si>
    <t>爱迪转债、银轮转债、伯特转债、中钢转债最快还有3天将满足强赎条件</t>
    <phoneticPr fontId="420" type="noConversion"/>
  </si>
  <si>
    <t>银轮转债、伯特转债、中钢转债最快还有2天将满足强赎条件，博俊转债上市，天铁转债最后转股日。</t>
    <phoneticPr fontId="420" type="noConversion"/>
  </si>
  <si>
    <t>sh118004</t>
    <phoneticPr fontId="420" type="noConversion"/>
  </si>
  <si>
    <t>银轮转债、伯特转债、中钢转债最快还有1天将满足强赎条件.</t>
    <phoneticPr fontId="420" type="noConversion"/>
  </si>
  <si>
    <t>银轮转债公告不提前赎回，伯特转债、中钢转债公告提前赎回，爱迪转债最快还有1天将满足强赎条件，翔丰转债申购。</t>
    <phoneticPr fontId="420" type="noConversion"/>
  </si>
  <si>
    <t>爱迪转债公告不提前赎回，天地转债最快还有1天将满足强赎条件。</t>
    <phoneticPr fontId="420" type="noConversion"/>
  </si>
  <si>
    <t>平均</t>
    <phoneticPr fontId="420" type="noConversion"/>
  </si>
  <si>
    <t>激进配置</t>
    <phoneticPr fontId="420" type="noConversion"/>
  </si>
  <si>
    <t>混合型</t>
    <phoneticPr fontId="420" type="noConversion"/>
  </si>
  <si>
    <t>激进债券</t>
    <phoneticPr fontId="420" type="noConversion"/>
  </si>
  <si>
    <t>普通债券</t>
    <phoneticPr fontId="420" type="noConversion"/>
  </si>
  <si>
    <t>纯债型</t>
    <phoneticPr fontId="420" type="noConversion"/>
  </si>
  <si>
    <t>年化</t>
    <phoneticPr fontId="420" type="noConversion"/>
  </si>
  <si>
    <t>天地转债公告提前赎回，塞特转债、华懋转债上市。</t>
    <phoneticPr fontId="420" type="noConversion"/>
  </si>
  <si>
    <t>九典转2上市，精测转2最快还有3天将满足强赎条件。</t>
    <phoneticPr fontId="420" type="noConversion"/>
  </si>
  <si>
    <t>精测转2最快还有2天将满足强赎条件，苏银转债最后交易日，中富转债申购。</t>
    <phoneticPr fontId="420" type="noConversion"/>
  </si>
  <si>
    <t>精测转2最快还有1天将满足强赎条件，盟升转债上市，章鼓转债申购。</t>
    <phoneticPr fontId="420" type="noConversion"/>
  </si>
  <si>
    <t>sz123177</t>
    <phoneticPr fontId="420" type="noConversion"/>
  </si>
  <si>
    <t>sh113639</t>
    <phoneticPr fontId="420" type="noConversion"/>
  </si>
  <si>
    <t>测绘转债</t>
    <phoneticPr fontId="420" type="noConversion"/>
  </si>
  <si>
    <t>精测转2公告不提前赎回，明泰转债最后交易日，红墙转债、广泰转债申购，宇邦转债上市。</t>
    <phoneticPr fontId="420" type="noConversion"/>
  </si>
  <si>
    <t>中矿转债公告提前赎回，远东转债最快还有1天将满足强赎条件，中贝转债申购，苏银转债最后转股日。</t>
    <phoneticPr fontId="420" type="noConversion"/>
  </si>
  <si>
    <t>sz123222</t>
    <phoneticPr fontId="420" type="noConversion"/>
  </si>
  <si>
    <t>博俊转债</t>
    <phoneticPr fontId="420" type="noConversion"/>
  </si>
  <si>
    <t>远东转债公告提前赎回，雅创转债、震裕转债申购，运机转债上市。</t>
    <phoneticPr fontId="420" type="noConversion"/>
  </si>
  <si>
    <t>晶瑞转债、精测转债最快还有1天将满足强赎条件，艾录转债申购，明泰转债最后转股日。</t>
    <phoneticPr fontId="420" type="noConversion"/>
  </si>
  <si>
    <t>sz123224</t>
    <phoneticPr fontId="420" type="noConversion"/>
  </si>
  <si>
    <t>宇邦转债</t>
    <phoneticPr fontId="420" type="noConversion"/>
  </si>
  <si>
    <t>sz123187</t>
    <phoneticPr fontId="420" type="noConversion"/>
  </si>
  <si>
    <t>晶瑞转债、精测转债公告不提前赎回。</t>
    <phoneticPr fontId="420" type="noConversion"/>
  </si>
  <si>
    <t>超达转债</t>
    <phoneticPr fontId="420" type="noConversion"/>
  </si>
  <si>
    <t>亚康转债最快还有1天将满足强赎条件，中钢转债、伯特转债最后交易日，泰坦转债申购。</t>
    <phoneticPr fontId="420" type="noConversion"/>
  </si>
  <si>
    <t>长久转债、龙净转债最快还有2天将满足强赎条件，亚康转债公告提前赎回，三羊转债、芯能转债申购,翔丰转债上市。</t>
    <phoneticPr fontId="420" type="noConversion"/>
  </si>
  <si>
    <t>龙净转债最快还有1天将满足强赎条件，金禾转债最后交易日。</t>
    <phoneticPr fontId="420" type="noConversion"/>
  </si>
  <si>
    <t>龙净转债公告不提前赎回，测绘转债最快还有1天将满足强赎条件，伯特转债、中转转债最后转股日。</t>
    <phoneticPr fontId="420" type="noConversion"/>
  </si>
  <si>
    <t>sz123223</t>
    <phoneticPr fontId="420" type="noConversion"/>
  </si>
  <si>
    <t>sh118045</t>
    <phoneticPr fontId="420" type="noConversion"/>
  </si>
  <si>
    <t>测绘转债公告不提前赎回，天地转债最后交易日.</t>
    <phoneticPr fontId="420" type="noConversion"/>
  </si>
  <si>
    <t>九典转02</t>
    <phoneticPr fontId="420" type="noConversion"/>
  </si>
  <si>
    <t>金禾转债最后转股日</t>
    <phoneticPr fontId="420" type="noConversion"/>
  </si>
  <si>
    <t>虽然长久最快还有2天将满足强赎条件，但正股必须上涨16.29%以上，所以近阶段的可能性都不大。</t>
    <phoneticPr fontId="420" type="noConversion"/>
  </si>
  <si>
    <t>中矿转债最后交易日，章鼓转债、中富转债上市，天地转债最后转股日。</t>
    <phoneticPr fontId="420" type="noConversion"/>
  </si>
  <si>
    <t>sz127064</t>
    <phoneticPr fontId="420" type="noConversion"/>
  </si>
  <si>
    <t>杭氧转债</t>
    <phoneticPr fontId="420" type="noConversion"/>
  </si>
  <si>
    <t>远东转债最后交易日</t>
    <phoneticPr fontId="420" type="noConversion"/>
  </si>
  <si>
    <t>东湖转债、润达转债、贵广转债最快还有4天将满足强赎条件。</t>
    <phoneticPr fontId="420" type="noConversion"/>
  </si>
  <si>
    <t>建元信托</t>
    <phoneticPr fontId="420" type="noConversion"/>
  </si>
  <si>
    <t>东湖转债、润达转债、贵广转债最快还有2天将满足强赎条件，红墙转债上市，中矿转债最后转股日。</t>
    <phoneticPr fontId="420" type="noConversion"/>
  </si>
  <si>
    <t>sz123197</t>
    <phoneticPr fontId="420" type="noConversion"/>
  </si>
  <si>
    <t>sz123143</t>
    <phoneticPr fontId="420" type="noConversion"/>
  </si>
  <si>
    <t>光力转债</t>
    <phoneticPr fontId="420" type="noConversion"/>
  </si>
  <si>
    <t>东湖转债、润达转债、贵广转债最快还有1天将满足强赎条件，金钟转债、信测转债申购，远东转债最后转股日，震裕转债上市。</t>
    <phoneticPr fontId="420" type="noConversion"/>
  </si>
  <si>
    <t>东湖转债公告提前赎回，润达转债、贵广转债公告不提去赎回，惠城转债、北方转债最快还有1天将满足强赎条件，广泰转债、雅创转债上市。</t>
    <phoneticPr fontId="420" type="noConversion"/>
  </si>
  <si>
    <t>603150</t>
  </si>
  <si>
    <t>万朗磁塑</t>
  </si>
  <si>
    <t>惠城转债、北方转债公告不提前赎回。</t>
    <phoneticPr fontId="420" type="noConversion"/>
  </si>
  <si>
    <t>sh111013</t>
    <phoneticPr fontId="420" type="noConversion"/>
  </si>
  <si>
    <t>贵轮转债最快还有1个交易日将满足强赎条件，</t>
    <phoneticPr fontId="420" type="noConversion"/>
  </si>
  <si>
    <t>sz123135</t>
    <phoneticPr fontId="420" type="noConversion"/>
  </si>
  <si>
    <t>贵轮转债公告不提前赎回，天路转债最快还有1个交易日将满足强赎条件，泰坦转债上市，丽岛转债申购。</t>
    <phoneticPr fontId="420" type="noConversion"/>
  </si>
  <si>
    <t>天路转债、锦鸡转债最快还有1个交易日将满足强赎条件，亚康转债最后交易日。</t>
    <phoneticPr fontId="420" type="noConversion"/>
  </si>
  <si>
    <t>耐普转债</t>
  </si>
  <si>
    <t>天路转债、锦鸡转债公告不强赎，科伦转债最快还有1个交易日将满足强赎条件，三羊转债上市</t>
    <phoneticPr fontId="420" type="noConversion"/>
  </si>
  <si>
    <t>科伦转债公告不提前赎回，艾录转债上市。</t>
    <phoneticPr fontId="420" type="noConversion"/>
  </si>
  <si>
    <t>国祯转债最后交易日，亚康转债最后转股日，中贝转债上市。</t>
    <phoneticPr fontId="420" type="noConversion"/>
  </si>
  <si>
    <t>sz123229</t>
    <phoneticPr fontId="420" type="noConversion"/>
  </si>
  <si>
    <t>兄弟转债明天最后一个交易日。</t>
    <phoneticPr fontId="420" type="noConversion"/>
  </si>
  <si>
    <t>艾录转债</t>
    <phoneticPr fontId="420" type="noConversion"/>
  </si>
  <si>
    <t>兄弟转债最后交易日</t>
    <phoneticPr fontId="420" type="noConversion"/>
  </si>
  <si>
    <t>盛路转债、中银转债、百洋转债最快还有1个交易日将满足强赎条件，芯能转债上市，欧晶转债申购。</t>
    <phoneticPr fontId="420" type="noConversion"/>
  </si>
  <si>
    <t>盛路转债、百洋转债公告不提前赎回，中银转债公告提前赎回，豪美转债、思特转债最快还有1个交易日将满足强赎条件，金现转债申购。</t>
    <phoneticPr fontId="420" type="noConversion"/>
  </si>
  <si>
    <t>sh113678</t>
    <phoneticPr fontId="420" type="noConversion"/>
  </si>
  <si>
    <t>豪美转债、思特转债公告不提前赎回，联得转债最快还有1个交易日将满足强赎条件，全筑转债最后交易日，兄弟转债最后转股日。</t>
    <phoneticPr fontId="420" type="noConversion"/>
  </si>
  <si>
    <t>sz127053</t>
    <phoneticPr fontId="420" type="noConversion"/>
  </si>
  <si>
    <t>豪美转债</t>
    <phoneticPr fontId="420" type="noConversion"/>
  </si>
  <si>
    <t>联得转债公告不提前赎回，信测转债上市，凯盛转债申购，亚太转债最后交易日。</t>
    <phoneticPr fontId="420" type="noConversion"/>
  </si>
  <si>
    <t>东湖转债最后交易日。</t>
    <phoneticPr fontId="420" type="noConversion"/>
  </si>
  <si>
    <t>营销传播</t>
  </si>
  <si>
    <t>化学制药</t>
  </si>
  <si>
    <t>特一转债最后交易日，金钟转债上市。</t>
    <phoneticPr fontId="420" type="noConversion"/>
  </si>
  <si>
    <t>胜达转债、多伦转债、超达转债最快还有1个交易日将满足强赎条件、亚太转债最后转股日</t>
    <phoneticPr fontId="420" type="noConversion"/>
  </si>
  <si>
    <t>工银双利债券A</t>
    <phoneticPr fontId="420" type="noConversion"/>
  </si>
  <si>
    <t>工银四季收益债券A</t>
    <phoneticPr fontId="420" type="noConversion"/>
  </si>
  <si>
    <t>sz123119</t>
    <phoneticPr fontId="420" type="noConversion"/>
  </si>
  <si>
    <t>康泰转2</t>
    <phoneticPr fontId="420" type="noConversion"/>
  </si>
  <si>
    <t>电气自动化设备</t>
  </si>
  <si>
    <t>多伦转债、胜达转债公告提前赎回，大业转债、超达转债、法本转债最快还有1个交易日将满足强赎条件，东湖转债最后转股日，丽岛转债上市。</t>
    <phoneticPr fontId="420" type="noConversion"/>
  </si>
  <si>
    <t>大业转债、法本转债公告提前赎回，超达转债最快还有1个交易日将满足强赎条件。盛航转债申购，特一转债最后转股日。</t>
    <phoneticPr fontId="420" type="noConversion"/>
  </si>
  <si>
    <t>超达转债最快还有1个交易日将满足强赎条件</t>
    <phoneticPr fontId="420" type="noConversion"/>
  </si>
  <si>
    <t>超达转债最快还有1个交易日将满足强赎条件，众兴转债最后交易日。</t>
    <phoneticPr fontId="420" type="noConversion"/>
  </si>
  <si>
    <t>超达转债最快还有1个交易日将满足强赎条件，中能转债申购。</t>
    <phoneticPr fontId="420" type="noConversion"/>
  </si>
  <si>
    <t>医疗器械</t>
  </si>
  <si>
    <t>sh118025</t>
    <phoneticPr fontId="420" type="noConversion"/>
  </si>
  <si>
    <t>sz123173</t>
    <phoneticPr fontId="420" type="noConversion"/>
  </si>
  <si>
    <t>恒锋转债</t>
    <phoneticPr fontId="420" type="noConversion"/>
  </si>
  <si>
    <t>巨星转债、超达转债最快还有1个交易日将满足强赎条件，</t>
    <phoneticPr fontId="420" type="noConversion"/>
  </si>
  <si>
    <t>实盘</t>
    <phoneticPr fontId="420" type="noConversion"/>
  </si>
  <si>
    <t>巨星转债公告不提前赎回，华源转债最多还有1个交易日将满足强赎条件，铁汉转债、中银转债最后交易日，全筑转债、众兴转债最后转股日</t>
    <phoneticPr fontId="420" type="noConversion"/>
  </si>
  <si>
    <t>华源转债最快还有1个交易日将满足强赎条件</t>
    <phoneticPr fontId="420" type="noConversion"/>
  </si>
  <si>
    <t>深科转债、华源转债最快还有1个交易日将满足强赎条件，诺泰转债申购，欧晶转债、凯盛转债上市。</t>
    <phoneticPr fontId="420" type="noConversion"/>
  </si>
  <si>
    <t>种植业</t>
  </si>
  <si>
    <t>益盛药业</t>
  </si>
  <si>
    <t>鹰19转债</t>
    <phoneticPr fontId="420" type="noConversion"/>
  </si>
  <si>
    <t>价值100ETF</t>
    <phoneticPr fontId="420" type="noConversion"/>
  </si>
  <si>
    <t>大秦转债</t>
    <phoneticPr fontId="420" type="noConversion"/>
  </si>
  <si>
    <t>深科转债公告提前赎回，铁汉转债、中银转债最后转股日</t>
    <phoneticPr fontId="420" type="noConversion"/>
  </si>
  <si>
    <t>再平衡</t>
    <phoneticPr fontId="420" type="noConversion"/>
  </si>
  <si>
    <t>比例</t>
    <phoneticPr fontId="420" type="noConversion"/>
  </si>
  <si>
    <t>年最小盈利</t>
    <phoneticPr fontId="420" type="noConversion"/>
  </si>
  <si>
    <t>标普500ETF</t>
    <phoneticPr fontId="420" type="noConversion"/>
  </si>
  <si>
    <t>黄金ETF</t>
    <phoneticPr fontId="420" type="noConversion"/>
  </si>
  <si>
    <t>富淼转债</t>
    <phoneticPr fontId="420" type="noConversion"/>
  </si>
  <si>
    <t>汇通转债</t>
    <phoneticPr fontId="420" type="noConversion"/>
  </si>
  <si>
    <t>华源转债最快还有1个交易日将满足强赎条件，天康转债最后交易日，金现转债上市</t>
    <phoneticPr fontId="420" type="noConversion"/>
  </si>
  <si>
    <t>sh513500</t>
  </si>
  <si>
    <t>sh518880</t>
  </si>
  <si>
    <t>sz123233</t>
    <phoneticPr fontId="420" type="noConversion"/>
  </si>
  <si>
    <t>华源转债最快还有1个交易日将满足强赎条件，多伦转债最后交易日</t>
    <phoneticPr fontId="420" type="noConversion"/>
  </si>
  <si>
    <t>凯盛转债</t>
    <phoneticPr fontId="420" type="noConversion"/>
  </si>
  <si>
    <t>新致转债、华源转债最快还有1个交易日将满足强赎条件，吉视转债、胜达转债最后交易日，亿田转债、神码转债申购。</t>
    <phoneticPr fontId="420" type="noConversion"/>
  </si>
  <si>
    <t>建工转债</t>
    <phoneticPr fontId="420" type="noConversion"/>
  </si>
  <si>
    <t>新致转债公告不提前赎回，耐普转债、华源转债最快还有1个交易日将满足强赎条件，迪龙转债最后交易日，博23转债、豪鹏转债、家联转债申购</t>
    <phoneticPr fontId="420" type="noConversion"/>
  </si>
  <si>
    <t>红利低波100ETF</t>
    <phoneticPr fontId="420" type="noConversion"/>
  </si>
  <si>
    <t>耐普转债公告不提前赎回，华源转债最快还有1个交易日将满足强赎条件，多伦转债最后转股日，华康转债、浙建转债申购。</t>
    <phoneticPr fontId="420" type="noConversion"/>
  </si>
  <si>
    <t>华翔转债</t>
    <phoneticPr fontId="420" type="noConversion"/>
  </si>
  <si>
    <t>华源转债最快还有1个交易日将满足强赎条件,胜达转债、吉视转债最后转股日。</t>
    <phoneticPr fontId="420" type="noConversion"/>
  </si>
  <si>
    <t>东风转债</t>
    <phoneticPr fontId="420" type="noConversion"/>
  </si>
  <si>
    <t>金诚转债</t>
    <phoneticPr fontId="420" type="noConversion"/>
  </si>
  <si>
    <t>华源转债最快还有1个交易日将满足强赎条件，迪龙最后转股日。</t>
    <phoneticPr fontId="420" type="noConversion"/>
  </si>
  <si>
    <t>华源转债最快还有1个交易日将满足强赎条件，盛航转债上市。</t>
    <phoneticPr fontId="420" type="noConversion"/>
  </si>
  <si>
    <t>贵燃转债</t>
    <phoneticPr fontId="420" type="noConversion"/>
  </si>
  <si>
    <t>光学光电子</t>
  </si>
  <si>
    <t>川投转债、华源转债最快还有1个交易日将满足强赎条件，法本转债最后交易日，中能转债上市，镇洋转债申购。</t>
    <phoneticPr fontId="420" type="noConversion"/>
  </si>
  <si>
    <t>sh512890</t>
    <phoneticPr fontId="420" type="noConversion"/>
  </si>
  <si>
    <t>希望转债</t>
  </si>
  <si>
    <t>钢铁ETF</t>
    <phoneticPr fontId="420" type="noConversion"/>
  </si>
  <si>
    <t>韦尔转债</t>
    <phoneticPr fontId="420" type="noConversion"/>
  </si>
  <si>
    <t>川投转债公告提前赎回。</t>
    <phoneticPr fontId="420" type="noConversion"/>
  </si>
  <si>
    <t>去年历史最大</t>
    <phoneticPr fontId="420" type="noConversion"/>
  </si>
  <si>
    <t>历史最高</t>
    <phoneticPr fontId="420" type="noConversion"/>
  </si>
  <si>
    <t>实盘</t>
    <phoneticPr fontId="420" type="noConversion"/>
  </si>
  <si>
    <t>正裕转债</t>
    <phoneticPr fontId="420" type="noConversion"/>
  </si>
  <si>
    <t>东南转债申购</t>
    <phoneticPr fontId="420" type="noConversion"/>
  </si>
  <si>
    <t>深科转债最后交易日，法本转债最后转股日，佳禾转债申购。</t>
    <phoneticPr fontId="420" type="noConversion"/>
  </si>
  <si>
    <t>2023年</t>
    <phoneticPr fontId="420" type="noConversion"/>
  </si>
  <si>
    <t>今天可转债没有提醒的事情。</t>
    <phoneticPr fontId="420" type="noConversion"/>
  </si>
  <si>
    <t>福新转债</t>
    <phoneticPr fontId="420" type="noConversion"/>
  </si>
  <si>
    <t>博瑞转债</t>
    <phoneticPr fontId="420" type="noConversion"/>
  </si>
  <si>
    <t>橡胶</t>
  </si>
  <si>
    <t>扬州金泉</t>
  </si>
  <si>
    <t>sz123221</t>
    <phoneticPr fontId="420" type="noConversion"/>
  </si>
  <si>
    <t>力诺转债</t>
    <phoneticPr fontId="420" type="noConversion"/>
  </si>
  <si>
    <t>深科转债最后转股日</t>
    <phoneticPr fontId="420" type="noConversion"/>
  </si>
  <si>
    <t>大业转债最后交易日</t>
    <phoneticPr fontId="420" type="noConversion"/>
  </si>
  <si>
    <t>卡倍转02申购，豪鹏转债上市。</t>
    <phoneticPr fontId="420" type="noConversion"/>
  </si>
  <si>
    <t>鼎胜转债最快还有1个交易日满足强赎条件，亿田转债上市。</t>
    <phoneticPr fontId="420" type="noConversion"/>
  </si>
  <si>
    <t>鼎胜转债公告不提前赎回，华钰转债最快还有1个交易日满足强赎条件，大业转债最后转股日，华康转债上市。</t>
    <phoneticPr fontId="420" type="noConversion"/>
  </si>
  <si>
    <t>华钰转债公告不提前赎回，浙建转债上市。</t>
    <phoneticPr fontId="420" type="noConversion"/>
  </si>
  <si>
    <t>美诺转债</t>
    <phoneticPr fontId="420" type="noConversion"/>
  </si>
  <si>
    <t>荣泰健康</t>
  </si>
  <si>
    <t>603579</t>
  </si>
  <si>
    <t>镇洋转债上市</t>
    <phoneticPr fontId="420" type="noConversion"/>
  </si>
  <si>
    <t>柳药转债</t>
    <phoneticPr fontId="420" type="noConversion"/>
  </si>
  <si>
    <t>诺泰转债、博23转债、家联转债上市。</t>
    <phoneticPr fontId="420" type="noConversion"/>
  </si>
  <si>
    <t>电子制造</t>
  </si>
  <si>
    <t>603020</t>
  </si>
  <si>
    <t>爱普股份</t>
  </si>
  <si>
    <t>600371</t>
  </si>
  <si>
    <t>万向德农</t>
  </si>
  <si>
    <t>神码转债上市，锋工转债申购。</t>
    <phoneticPr fontId="420" type="noConversion"/>
  </si>
  <si>
    <t>沪深300ETF</t>
    <phoneticPr fontId="420" type="noConversion"/>
  </si>
  <si>
    <t>sh118046</t>
    <phoneticPr fontId="420" type="noConversion"/>
  </si>
  <si>
    <t>天壕转债、新天转债、赛轮转债最快还有1个交易日将满足强赎条件，</t>
    <phoneticPr fontId="420" type="noConversion"/>
  </si>
  <si>
    <t>诺泰转债</t>
    <phoneticPr fontId="420" type="noConversion"/>
  </si>
  <si>
    <t>动物保健</t>
  </si>
  <si>
    <t>603115</t>
  </si>
  <si>
    <t>海星股份</t>
  </si>
  <si>
    <t>天壕转债公告不提前赎回，新天转债、赛轮转债最快还有1个交易日将满足强赎条件，江银转债最后交易日</t>
    <phoneticPr fontId="420" type="noConversion"/>
  </si>
  <si>
    <t>红墙股份</t>
  </si>
  <si>
    <t>公交</t>
  </si>
  <si>
    <t>新天转债、赛轮转债最快还有1个交易日将满足强赎条件，东南转债、佳禾转债上市。</t>
    <phoneticPr fontId="420" type="noConversion"/>
  </si>
  <si>
    <t>联泰转债</t>
    <phoneticPr fontId="420" type="noConversion"/>
  </si>
  <si>
    <t>红利ETF</t>
    <phoneticPr fontId="420" type="noConversion"/>
  </si>
  <si>
    <t>赛轮转债公告提前赎回，新天转债最快还有1个交易日将满足强赎条件，无锡转债最后交易日，姚记转债申购。</t>
    <phoneticPr fontId="420" type="noConversion"/>
  </si>
  <si>
    <t>维格转债</t>
    <phoneticPr fontId="420" type="noConversion"/>
  </si>
  <si>
    <t>华正转债</t>
    <phoneticPr fontId="420" type="noConversion"/>
  </si>
  <si>
    <t>002732</t>
  </si>
  <si>
    <t>燕塘乳业</t>
  </si>
  <si>
    <t>上银转债</t>
    <phoneticPr fontId="420" type="noConversion"/>
  </si>
  <si>
    <t>600573</t>
  </si>
  <si>
    <t>惠泉啤酒</t>
  </si>
  <si>
    <t>商业物业经营</t>
  </si>
  <si>
    <t>新天转债公告不提前赎回，花王转债最快还有1个交易日将满足强赎条件，川投转债最后交易日，江银转债最后转股日</t>
  </si>
  <si>
    <t>花王转债公告提前赎回.</t>
    <phoneticPr fontId="420" type="noConversion"/>
  </si>
  <si>
    <t>彤程转债</t>
    <phoneticPr fontId="420" type="noConversion"/>
  </si>
  <si>
    <t>603856</t>
  </si>
  <si>
    <t>东宏股份</t>
  </si>
  <si>
    <t>无锡转债最后转股日</t>
    <phoneticPr fontId="420" type="noConversion"/>
  </si>
  <si>
    <t>金属制品</t>
  </si>
  <si>
    <t>603351</t>
  </si>
  <si>
    <t>威尔药业</t>
  </si>
  <si>
    <t>鹭燕医药</t>
  </si>
  <si>
    <t>楚天转债申购，川投转债最后转股日</t>
    <phoneticPr fontId="420" type="noConversion"/>
  </si>
  <si>
    <t>卡倍转02上市，龙星转债申购，大族转债最后交易日。</t>
    <phoneticPr fontId="420" type="noConversion"/>
  </si>
  <si>
    <t>园区开发</t>
  </si>
  <si>
    <t>无提醒</t>
    <phoneticPr fontId="420" type="noConversion"/>
  </si>
  <si>
    <t>sz127098</t>
    <phoneticPr fontId="420" type="noConversion"/>
  </si>
  <si>
    <t>无提醒</t>
  </si>
  <si>
    <t>欧晶转债</t>
    <phoneticPr fontId="420" type="noConversion"/>
  </si>
  <si>
    <t>大族转债最后转股日</t>
    <phoneticPr fontId="420" type="noConversion"/>
  </si>
  <si>
    <t>联泰环保</t>
  </si>
  <si>
    <t>包装印刷</t>
  </si>
  <si>
    <t>电机</t>
  </si>
  <si>
    <t>装修装饰</t>
  </si>
  <si>
    <t>计算机</t>
  </si>
  <si>
    <t>计算机设备</t>
  </si>
  <si>
    <t>其他交运设备</t>
  </si>
  <si>
    <t>通信</t>
  </si>
  <si>
    <t>通信设备</t>
  </si>
  <si>
    <t>民丰特纸</t>
  </si>
  <si>
    <t>水务</t>
  </si>
  <si>
    <t>600051</t>
  </si>
  <si>
    <t>宁波联合</t>
  </si>
  <si>
    <t>饲料</t>
  </si>
  <si>
    <t>嘉华股份</t>
  </si>
  <si>
    <t>运输设备</t>
  </si>
  <si>
    <t>塑料</t>
  </si>
  <si>
    <t>001218</t>
  </si>
  <si>
    <t>丽臣实业</t>
  </si>
  <si>
    <t>长缆科技</t>
  </si>
  <si>
    <t>603137</t>
  </si>
  <si>
    <t>恒尚节能</t>
  </si>
  <si>
    <t>休闲服务</t>
  </si>
  <si>
    <t>景点</t>
  </si>
  <si>
    <t>其他采掘</t>
  </si>
  <si>
    <t>601007</t>
  </si>
  <si>
    <t>金陵饭店</t>
  </si>
  <si>
    <t>酒店</t>
  </si>
  <si>
    <t>603797</t>
  </si>
  <si>
    <t>000407</t>
  </si>
  <si>
    <t>胜利股份</t>
  </si>
  <si>
    <t>港口</t>
  </si>
  <si>
    <t>无提醒</t>
    <phoneticPr fontId="420" type="noConversion"/>
  </si>
  <si>
    <t>小市值风险巨大，我于2023年12月8日清仓，排名用作观察</t>
    <phoneticPr fontId="420" type="noConversion"/>
  </si>
  <si>
    <t>贸易</t>
  </si>
  <si>
    <t>上海雅仕</t>
  </si>
  <si>
    <t>赛轮转债最后交易日</t>
    <phoneticPr fontId="420" type="noConversion"/>
  </si>
  <si>
    <t>同德化工</t>
  </si>
  <si>
    <t>双箭股份</t>
  </si>
  <si>
    <t>海峡环保</t>
  </si>
  <si>
    <t>富春染织</t>
  </si>
  <si>
    <t>仪器仪表</t>
  </si>
  <si>
    <t>彩虹集团</t>
  </si>
  <si>
    <t>梅轮电梯</t>
  </si>
  <si>
    <t>恒基达鑫</t>
  </si>
  <si>
    <t>001230</t>
  </si>
  <si>
    <t>劲旅环境</t>
  </si>
  <si>
    <t>001296</t>
  </si>
  <si>
    <t>长江材料</t>
  </si>
  <si>
    <t>倍加洁</t>
  </si>
  <si>
    <t>宁水集团</t>
  </si>
  <si>
    <t>002394</t>
  </si>
  <si>
    <t>联发股份</t>
  </si>
  <si>
    <t>002360</t>
  </si>
  <si>
    <t>其他电子</t>
  </si>
  <si>
    <t>000153</t>
  </si>
  <si>
    <t>丰原药业</t>
  </si>
  <si>
    <t>今飞凯达</t>
  </si>
  <si>
    <t>603811</t>
  </si>
  <si>
    <t>诚意药业</t>
  </si>
  <si>
    <t>603817</t>
  </si>
  <si>
    <t>002381</t>
  </si>
  <si>
    <t>002404</t>
  </si>
  <si>
    <t>嘉欣丝绸</t>
  </si>
  <si>
    <t>苏利转债</t>
    <phoneticPr fontId="420" type="noConversion"/>
  </si>
  <si>
    <t>高速公路</t>
  </si>
  <si>
    <t>航运</t>
  </si>
  <si>
    <t>旅游综合</t>
  </si>
  <si>
    <t>合力转债公告不提前赎回，花王转债最后交易日。</t>
    <phoneticPr fontId="420" type="noConversion"/>
  </si>
  <si>
    <t>600833</t>
  </si>
  <si>
    <t>第一医药</t>
  </si>
  <si>
    <t>医疗服务</t>
  </si>
  <si>
    <t>锋工转债上市、赛轮转债最后转股日。</t>
    <phoneticPr fontId="420" type="noConversion"/>
  </si>
  <si>
    <t>福能转债、金诚转债最快还有2个交易日将满足强赎条件。</t>
    <phoneticPr fontId="420" type="noConversion"/>
  </si>
  <si>
    <t>计算机应用</t>
  </si>
  <si>
    <t>福能转债、金诚转债最快还有1个交易日将满足强赎条件，花王转债最后转股日，姚记转债上市。</t>
    <phoneticPr fontId="420" type="noConversion"/>
  </si>
  <si>
    <t>嘉元转债</t>
    <phoneticPr fontId="420" type="noConversion"/>
  </si>
  <si>
    <t>603130</t>
  </si>
  <si>
    <t>云中马</t>
  </si>
  <si>
    <t>福能转债、金诚转债公告不提前赎回，艾华转债最后交易日。</t>
    <phoneticPr fontId="420" type="noConversion"/>
  </si>
  <si>
    <t>宏辉转债</t>
    <phoneticPr fontId="420" type="noConversion"/>
  </si>
  <si>
    <t>通22转债</t>
    <phoneticPr fontId="420" type="noConversion"/>
  </si>
  <si>
    <t>到期日</t>
  </si>
  <si>
    <t>大秦转债最快还有2个交易日将满足强赎条件。</t>
    <phoneticPr fontId="420" type="noConversion"/>
  </si>
  <si>
    <t>002763</t>
  </si>
  <si>
    <t>汇洁股份</t>
  </si>
  <si>
    <t>sz123203</t>
    <phoneticPr fontId="420" type="noConversion"/>
  </si>
  <si>
    <t>大秦转债最快还有2个交易日将满足强赎条件，杭电转债最后交易日，楚天转债上市日。</t>
    <phoneticPr fontId="420" type="noConversion"/>
  </si>
  <si>
    <t>明电转02</t>
    <phoneticPr fontId="420" type="noConversion"/>
  </si>
  <si>
    <t>永东股份</t>
  </si>
  <si>
    <t>元件</t>
  </si>
  <si>
    <t>美邦股份</t>
  </si>
  <si>
    <t>美思德</t>
  </si>
  <si>
    <t>利仁科技</t>
  </si>
  <si>
    <t>互联网传媒</t>
  </si>
  <si>
    <t>001225</t>
  </si>
  <si>
    <t>和泰机电</t>
  </si>
  <si>
    <t>sz127104</t>
    <phoneticPr fontId="420" type="noConversion"/>
  </si>
  <si>
    <t>姚记转债</t>
    <phoneticPr fontId="420" type="noConversion"/>
  </si>
  <si>
    <t>招路转债、大秦转债最快还有2个交易日将满足强赎条件，艾华转债最后转股日。</t>
    <phoneticPr fontId="420" type="noConversion"/>
  </si>
  <si>
    <t>招路转债最快还有1个交易日将满足强赎条件，益丰转债申购。</t>
    <phoneticPr fontId="420" type="noConversion"/>
  </si>
  <si>
    <t>海天股份</t>
  </si>
  <si>
    <t>招路转债公告提前赎回，金农转债最后交易日，杭电转债最后转股日。</t>
    <phoneticPr fontId="420" type="noConversion"/>
  </si>
  <si>
    <t>中信转债</t>
    <phoneticPr fontId="420" type="noConversion"/>
  </si>
  <si>
    <t>成银转债</t>
    <phoneticPr fontId="420" type="noConversion"/>
  </si>
  <si>
    <t>专业零售</t>
  </si>
  <si>
    <t>605259</t>
  </si>
  <si>
    <t>绿田机械</t>
  </si>
  <si>
    <t>600354</t>
  </si>
  <si>
    <t>敦煌种业</t>
  </si>
  <si>
    <t>平煤转债、大秦转债、海澜转债最快还有1个交易日将满足强赎条件，长证转债最后交易日、龙星转债上市。</t>
    <phoneticPr fontId="420" type="noConversion"/>
  </si>
  <si>
    <t>贵广转债</t>
    <phoneticPr fontId="420" type="noConversion"/>
  </si>
  <si>
    <t>海澜转债公告提前赎回，平煤转债公告不提前赎回，大秦转债、淮22转债最快还有1个交易日将满足强赎条件。</t>
    <phoneticPr fontId="420" type="noConversion"/>
  </si>
  <si>
    <t>淮22转债公告提前赎回，大秦转债、科伦转债、惠城转债、瑞鹄转债最快还有1个交易日将满足强赎条件，敖东转债最后交易日，金农转债最后转股日。</t>
    <phoneticPr fontId="420" type="noConversion"/>
  </si>
  <si>
    <t>聚合转债</t>
    <phoneticPr fontId="420" type="noConversion"/>
  </si>
  <si>
    <t>奥飞转债</t>
  </si>
  <si>
    <t>北元集团</t>
  </si>
  <si>
    <t>中远海控</t>
  </si>
  <si>
    <t>冀中能源</t>
  </si>
  <si>
    <t>雅戈尔</t>
  </si>
  <si>
    <t>兴业银行</t>
  </si>
  <si>
    <t>嘉化能源</t>
  </si>
  <si>
    <t>南京高科</t>
  </si>
  <si>
    <t>上海银行</t>
  </si>
  <si>
    <t>百川能源</t>
  </si>
  <si>
    <t>双汇发展</t>
  </si>
  <si>
    <t>南京银行</t>
  </si>
  <si>
    <t>华夏银行</t>
  </si>
  <si>
    <t>渝农商行</t>
  </si>
  <si>
    <t>开滦股份</t>
  </si>
  <si>
    <t>光大银行</t>
  </si>
  <si>
    <t>浙商银行</t>
  </si>
  <si>
    <t>兰花科创</t>
  </si>
  <si>
    <t>四川路桥</t>
  </si>
  <si>
    <t>鄂尔多斯</t>
  </si>
  <si>
    <t>北京银行</t>
  </si>
  <si>
    <t>中国神华</t>
  </si>
  <si>
    <t>交通银行</t>
  </si>
  <si>
    <t>富森美</t>
  </si>
  <si>
    <t>工商银行</t>
  </si>
  <si>
    <t>厦门国贸</t>
  </si>
  <si>
    <t>物产环能</t>
  </si>
  <si>
    <t>贵阳银行</t>
  </si>
  <si>
    <t>厦门银行</t>
  </si>
  <si>
    <t>江苏银行</t>
  </si>
  <si>
    <t>成都银行</t>
  </si>
  <si>
    <t>东方铁塔</t>
  </si>
  <si>
    <t>建设银行</t>
  </si>
  <si>
    <t>沪农商行</t>
  </si>
  <si>
    <t>重庆银行</t>
  </si>
  <si>
    <t>隧道股份</t>
  </si>
  <si>
    <t>海利尔</t>
  </si>
  <si>
    <t>南钢股份</t>
  </si>
  <si>
    <t>厦门象屿</t>
  </si>
  <si>
    <t>罗莱生活</t>
  </si>
  <si>
    <t>豫园股份</t>
  </si>
  <si>
    <t>浙江美大</t>
  </si>
  <si>
    <t>蓝天燃气</t>
  </si>
  <si>
    <t>永新股份</t>
  </si>
  <si>
    <t>民生银行</t>
  </si>
  <si>
    <t>农业银行</t>
  </si>
  <si>
    <t>张家港行</t>
  </si>
  <si>
    <t>恒源煤电</t>
  </si>
  <si>
    <t>地素时尚</t>
  </si>
  <si>
    <t>旺能环境</t>
  </si>
  <si>
    <t>百隆东方</t>
  </si>
  <si>
    <t>健盛集团</t>
  </si>
  <si>
    <t>华域汽车</t>
  </si>
  <si>
    <t>青岛银行</t>
  </si>
  <si>
    <t>建发股份</t>
  </si>
  <si>
    <t>华邦健康</t>
  </si>
  <si>
    <t>藏格矿业</t>
  </si>
  <si>
    <t>景津装备</t>
  </si>
  <si>
    <t>特变电工</t>
  </si>
  <si>
    <t>深高速</t>
  </si>
  <si>
    <t>首创环保</t>
  </si>
  <si>
    <t>振德医疗</t>
  </si>
  <si>
    <t>养元饮品</t>
  </si>
  <si>
    <t>重庆水务</t>
  </si>
  <si>
    <t>江苏金租</t>
  </si>
  <si>
    <t>多元金融</t>
  </si>
  <si>
    <t>桂冠电力</t>
  </si>
  <si>
    <t>中国银行</t>
  </si>
  <si>
    <t>凌霄泵业</t>
  </si>
  <si>
    <t>亚太科技</t>
  </si>
  <si>
    <t>陕天然气</t>
  </si>
  <si>
    <t>淮北矿业</t>
  </si>
  <si>
    <t>浦发银行</t>
  </si>
  <si>
    <t>邮储银行</t>
  </si>
  <si>
    <t>元祖股份</t>
  </si>
  <si>
    <t>苏州银行</t>
  </si>
  <si>
    <t>红旗连锁</t>
  </si>
  <si>
    <t>科达制造</t>
  </si>
  <si>
    <t>福建高速</t>
  </si>
  <si>
    <t>中国巨石</t>
  </si>
  <si>
    <t>鲁西化工</t>
  </si>
  <si>
    <t>苏泊尔</t>
  </si>
  <si>
    <t>利尔化学</t>
  </si>
  <si>
    <t>君正集团</t>
  </si>
  <si>
    <t>云天化</t>
  </si>
  <si>
    <t>兰州银行</t>
  </si>
  <si>
    <t>山西焦煤</t>
  </si>
  <si>
    <t>潞安环能</t>
  </si>
  <si>
    <t>长沙银行</t>
  </si>
  <si>
    <t>江阴银行</t>
  </si>
  <si>
    <t>嘉美包装</t>
  </si>
  <si>
    <t>新疆众和</t>
  </si>
  <si>
    <t>山煤国际</t>
  </si>
  <si>
    <t>山东高速</t>
  </si>
  <si>
    <t>立霸股份</t>
  </si>
  <si>
    <t>华阳股份</t>
  </si>
  <si>
    <t>友发集团</t>
  </si>
  <si>
    <t>粤高速A</t>
  </si>
  <si>
    <t>上海能源</t>
  </si>
  <si>
    <t>中盐化工</t>
  </si>
  <si>
    <t>富安娜</t>
  </si>
  <si>
    <t>广汇能源</t>
  </si>
  <si>
    <t>中粮糖业</t>
  </si>
  <si>
    <t>齐鲁银行</t>
  </si>
  <si>
    <t>广信股份</t>
  </si>
  <si>
    <t>中信特钢</t>
  </si>
  <si>
    <t>龙佰集团</t>
  </si>
  <si>
    <t>山西焦化</t>
  </si>
  <si>
    <t>天健集团</t>
  </si>
  <si>
    <t>鲁阳节能</t>
  </si>
  <si>
    <t>安徽建工</t>
  </si>
  <si>
    <t>京基智农</t>
  </si>
  <si>
    <t>无锡银行</t>
  </si>
  <si>
    <t>苏农银行</t>
  </si>
  <si>
    <t>中信银行</t>
  </si>
  <si>
    <t>阳光照明</t>
  </si>
  <si>
    <t>甘肃能化</t>
  </si>
  <si>
    <t>洪城环境</t>
  </si>
  <si>
    <t>上峰水泥</t>
  </si>
  <si>
    <t>氯碱化工</t>
  </si>
  <si>
    <t>富奥股份</t>
  </si>
  <si>
    <t>建业股份</t>
  </si>
  <si>
    <t>国邦医药</t>
  </si>
  <si>
    <t>基蛋生物</t>
  </si>
  <si>
    <t>西安银行</t>
  </si>
  <si>
    <t>伊利股份</t>
  </si>
  <si>
    <t>南山铝业</t>
  </si>
  <si>
    <t>梅花生物</t>
  </si>
  <si>
    <t>紫金银行</t>
  </si>
  <si>
    <t>兖矿能源</t>
  </si>
  <si>
    <t>桃李面包</t>
  </si>
  <si>
    <t>中联重科</t>
  </si>
  <si>
    <t>常熟银行</t>
  </si>
  <si>
    <t>轻纺城</t>
  </si>
  <si>
    <t>富春环保</t>
  </si>
  <si>
    <t>爱慕股份</t>
  </si>
  <si>
    <t>华贸物流</t>
  </si>
  <si>
    <t>华菱钢铁</t>
  </si>
  <si>
    <t>苏盐井神</t>
  </si>
  <si>
    <t>证券</t>
  </si>
  <si>
    <t>杭州银行</t>
  </si>
  <si>
    <t>中远海发</t>
  </si>
  <si>
    <t>深粮控股</t>
  </si>
  <si>
    <t>宁沪高速</t>
  </si>
  <si>
    <t>洋河股份</t>
  </si>
  <si>
    <t>美的集团</t>
  </si>
  <si>
    <t>海澜之家</t>
  </si>
  <si>
    <t>丽珠集团</t>
  </si>
  <si>
    <t>合兴包装</t>
  </si>
  <si>
    <t>北大荒</t>
  </si>
  <si>
    <t>万和电气</t>
  </si>
  <si>
    <t>承德露露</t>
  </si>
  <si>
    <t>中新集团</t>
  </si>
  <si>
    <t>中国国贸</t>
  </si>
  <si>
    <t>内蒙华电</t>
  </si>
  <si>
    <t>兴业科技</t>
  </si>
  <si>
    <t>兴发集团</t>
  </si>
  <si>
    <t>华昌化工</t>
  </si>
  <si>
    <t>分众传媒</t>
  </si>
  <si>
    <t>江苏国泰</t>
  </si>
  <si>
    <t>广州发展</t>
  </si>
  <si>
    <t>佛燃能源</t>
  </si>
  <si>
    <t>陕鼓动力</t>
  </si>
  <si>
    <t>京能电力</t>
  </si>
  <si>
    <t>云图控股</t>
  </si>
  <si>
    <t>华新水泥</t>
  </si>
  <si>
    <t>四方股份</t>
  </si>
  <si>
    <t>雪天盐业</t>
  </si>
  <si>
    <t>华荣股份</t>
  </si>
  <si>
    <t>物产中大</t>
  </si>
  <si>
    <t>上海医药</t>
  </si>
  <si>
    <t>豪悦护理</t>
  </si>
  <si>
    <t>招商公路</t>
  </si>
  <si>
    <t>云南铜业</t>
  </si>
  <si>
    <t>成都燃气</t>
  </si>
  <si>
    <t>楚天高速</t>
  </si>
  <si>
    <t>新兴铸管</t>
  </si>
  <si>
    <t>联美控股</t>
  </si>
  <si>
    <t>中国石油</t>
  </si>
  <si>
    <t>石油开采</t>
  </si>
  <si>
    <t>节能风电</t>
  </si>
  <si>
    <t>滨化股份</t>
  </si>
  <si>
    <t>中国海油</t>
  </si>
  <si>
    <t>皖维高新</t>
  </si>
  <si>
    <t>三峰环境</t>
  </si>
  <si>
    <t>苏垦农发</t>
  </si>
  <si>
    <t>福能股份</t>
  </si>
  <si>
    <t>华谊集团</t>
  </si>
  <si>
    <t>云南白药</t>
  </si>
  <si>
    <t>周大生</t>
  </si>
  <si>
    <t>江瀚新材</t>
  </si>
  <si>
    <t>弘亚数控</t>
  </si>
  <si>
    <t>郑煤机</t>
  </si>
  <si>
    <t>航民股份</t>
  </si>
  <si>
    <t>森马服饰</t>
  </si>
  <si>
    <t>莱克电气</t>
  </si>
  <si>
    <t>唐山港</t>
  </si>
  <si>
    <t>中国人保</t>
  </si>
  <si>
    <t>汽车整车</t>
  </si>
  <si>
    <t>中山公用</t>
  </si>
  <si>
    <t>口子窖</t>
  </si>
  <si>
    <t>广东建工</t>
  </si>
  <si>
    <t>中国移动</t>
  </si>
  <si>
    <t>通信运营</t>
  </si>
  <si>
    <t>浙江龙盛</t>
  </si>
  <si>
    <t>大洋电机</t>
  </si>
  <si>
    <t>海利得</t>
  </si>
  <si>
    <t>紫燕食品</t>
  </si>
  <si>
    <t>盈趣科技</t>
  </si>
  <si>
    <t>大商股份</t>
  </si>
  <si>
    <t>电投能源</t>
  </si>
  <si>
    <t>伟星新材</t>
  </si>
  <si>
    <t>三全食品</t>
  </si>
  <si>
    <t>福耀玻璃</t>
  </si>
  <si>
    <t>新和成</t>
  </si>
  <si>
    <t>国电电力</t>
  </si>
  <si>
    <t>稀有金属</t>
  </si>
  <si>
    <t>内蒙一机</t>
  </si>
  <si>
    <t>国防军工</t>
  </si>
  <si>
    <t>地面兵装</t>
  </si>
  <si>
    <t>大中矿业</t>
  </si>
  <si>
    <t>浙江交科</t>
  </si>
  <si>
    <t>华泰证券</t>
  </si>
  <si>
    <t>天新药业</t>
  </si>
  <si>
    <t>创业环保</t>
  </si>
  <si>
    <t>会稽山</t>
  </si>
  <si>
    <t>南京医药</t>
  </si>
  <si>
    <t>安宁股份</t>
  </si>
  <si>
    <t>桂林三金</t>
  </si>
  <si>
    <t>伟星股份</t>
  </si>
  <si>
    <t>奥瑞金</t>
  </si>
  <si>
    <t>现代投资</t>
  </si>
  <si>
    <t>上港集团</t>
  </si>
  <si>
    <t>平安银行</t>
  </si>
  <si>
    <t>南玻A</t>
  </si>
  <si>
    <t>玻璃制造</t>
  </si>
  <si>
    <t>众业达</t>
  </si>
  <si>
    <t>康力电梯</t>
  </si>
  <si>
    <t>宁波能源</t>
  </si>
  <si>
    <t>中国中车</t>
  </si>
  <si>
    <t>中国黄金</t>
  </si>
  <si>
    <t>华鲁恒升</t>
  </si>
  <si>
    <t>仁和药业</t>
  </si>
  <si>
    <t>宁波港</t>
  </si>
  <si>
    <t>外高桥</t>
  </si>
  <si>
    <t>中煤能源</t>
  </si>
  <si>
    <t>兔宝宝</t>
  </si>
  <si>
    <t>江中药业</t>
  </si>
  <si>
    <t>三友化工</t>
  </si>
  <si>
    <t>山东路桥</t>
  </si>
  <si>
    <t>美亚光电</t>
  </si>
  <si>
    <t>金螳螂</t>
  </si>
  <si>
    <t>金杯电工</t>
  </si>
  <si>
    <t>广发证券</t>
  </si>
  <si>
    <t>浦东建设</t>
  </si>
  <si>
    <t>沧州明珠</t>
  </si>
  <si>
    <t>苏美达</t>
  </si>
  <si>
    <t>林洋能源</t>
  </si>
  <si>
    <t>天地科技</t>
  </si>
  <si>
    <t>四川美丰</t>
  </si>
  <si>
    <t>重庆啤酒</t>
  </si>
  <si>
    <t>五粮液</t>
  </si>
  <si>
    <t>中南传媒</t>
  </si>
  <si>
    <t>骆驼股份</t>
  </si>
  <si>
    <t>皖通高速</t>
  </si>
  <si>
    <t>天山铝业</t>
  </si>
  <si>
    <t>大元泵业</t>
  </si>
  <si>
    <t>洽洽食品</t>
  </si>
  <si>
    <t>九州通</t>
  </si>
  <si>
    <t>共创草坪</t>
  </si>
  <si>
    <t>其他轻工制造</t>
  </si>
  <si>
    <t>越秀资本</t>
  </si>
  <si>
    <t>吉电股份</t>
  </si>
  <si>
    <t>中国太保</t>
  </si>
  <si>
    <t>江西铜业</t>
  </si>
  <si>
    <t>浙农股份</t>
  </si>
  <si>
    <t>欧普照明</t>
  </si>
  <si>
    <t>白云山</t>
  </si>
  <si>
    <t>中闽能源</t>
  </si>
  <si>
    <t>飞科电器</t>
  </si>
  <si>
    <t>新澳股份</t>
  </si>
  <si>
    <t>中国外运</t>
  </si>
  <si>
    <t>地铁设计</t>
  </si>
  <si>
    <t>上汽集团</t>
  </si>
  <si>
    <t>格力电器</t>
  </si>
  <si>
    <t>太阳能</t>
  </si>
  <si>
    <t>葵花药业</t>
  </si>
  <si>
    <t>菜百股份</t>
  </si>
  <si>
    <t>新奥股份</t>
  </si>
  <si>
    <t>海油发展</t>
  </si>
  <si>
    <t>采掘服务</t>
  </si>
  <si>
    <t>甬金股份</t>
  </si>
  <si>
    <t>贵州轮胎</t>
  </si>
  <si>
    <t>九阳股份</t>
  </si>
  <si>
    <t>中国电信</t>
  </si>
  <si>
    <t>中国中冶</t>
  </si>
  <si>
    <t>中信证券</t>
  </si>
  <si>
    <t>川投能源</t>
  </si>
  <si>
    <t>招商港口</t>
  </si>
  <si>
    <t>新天绿能</t>
  </si>
  <si>
    <t>得邦照明</t>
  </si>
  <si>
    <t>海尔智家</t>
  </si>
  <si>
    <t>福元医药</t>
  </si>
  <si>
    <t>嘉泽新能</t>
  </si>
  <si>
    <t>新华保险</t>
  </si>
  <si>
    <t>兴业证券</t>
  </si>
  <si>
    <t>慕思股份</t>
  </si>
  <si>
    <t>北部湾港</t>
  </si>
  <si>
    <t>重庆燃气</t>
  </si>
  <si>
    <t>华特达因</t>
  </si>
  <si>
    <t>国元证券</t>
  </si>
  <si>
    <t>裕同科技</t>
  </si>
  <si>
    <t>嘉事堂</t>
  </si>
  <si>
    <t>赣粤高速</t>
  </si>
  <si>
    <t>中国广核</t>
  </si>
  <si>
    <t>康恩贝</t>
  </si>
  <si>
    <t>中国电建</t>
  </si>
  <si>
    <t>千红制药</t>
  </si>
  <si>
    <t>金钼股份</t>
  </si>
  <si>
    <t>飞亚达</t>
  </si>
  <si>
    <t>盈峰环境</t>
  </si>
  <si>
    <t>皖天然气</t>
  </si>
  <si>
    <t>旗滨集团</t>
  </si>
  <si>
    <t>上海建工</t>
  </si>
  <si>
    <t>常宝股份</t>
  </si>
  <si>
    <t>大亚圣象</t>
  </si>
  <si>
    <t>传化智联</t>
  </si>
  <si>
    <t>深圳能源</t>
  </si>
  <si>
    <t>康德莱</t>
  </si>
  <si>
    <t>长江证券</t>
  </si>
  <si>
    <t>万盛股份</t>
  </si>
  <si>
    <t>驰宏锌锗</t>
  </si>
  <si>
    <t>涪陵榨菜</t>
  </si>
  <si>
    <t>中远海特</t>
  </si>
  <si>
    <t>宏润建设</t>
  </si>
  <si>
    <t>福然德</t>
  </si>
  <si>
    <t>万华化学</t>
  </si>
  <si>
    <t>三峡水利</t>
  </si>
  <si>
    <t>新宝股份</t>
  </si>
  <si>
    <t>潍柴动力</t>
  </si>
  <si>
    <t>通化东宝</t>
  </si>
  <si>
    <t>公牛集团</t>
  </si>
  <si>
    <t>一汽富维</t>
  </si>
  <si>
    <t>广州酒家</t>
  </si>
  <si>
    <t>华安证券</t>
  </si>
  <si>
    <t>青岛啤酒</t>
  </si>
  <si>
    <t>吉林敖东</t>
  </si>
  <si>
    <t>张裕A</t>
  </si>
  <si>
    <t>冠农股份</t>
  </si>
  <si>
    <t>中金黄金</t>
  </si>
  <si>
    <t>黄金</t>
  </si>
  <si>
    <t>河钢股份</t>
  </si>
  <si>
    <t>北新建材</t>
  </si>
  <si>
    <t>瑞丰银行</t>
  </si>
  <si>
    <t>徐工机械</t>
  </si>
  <si>
    <t>中国化学</t>
  </si>
  <si>
    <t>华旺科技</t>
  </si>
  <si>
    <t>深圳燃气</t>
  </si>
  <si>
    <t>中集集团</t>
  </si>
  <si>
    <t>申能股份</t>
  </si>
  <si>
    <t>厦门钨业</t>
  </si>
  <si>
    <t>中国中铁</t>
  </si>
  <si>
    <t>正泰电器</t>
  </si>
  <si>
    <t>新朋股份</t>
  </si>
  <si>
    <t>仙琚制药</t>
  </si>
  <si>
    <t>横店东磁</t>
  </si>
  <si>
    <t>圆通速递</t>
  </si>
  <si>
    <t>和邦生物</t>
  </si>
  <si>
    <t>视源股份</t>
  </si>
  <si>
    <t>济川药业</t>
  </si>
  <si>
    <t>国药股份</t>
  </si>
  <si>
    <t>东南网架</t>
  </si>
  <si>
    <t>中国核电</t>
  </si>
  <si>
    <t>黔源电力</t>
  </si>
  <si>
    <t>新洋丰</t>
  </si>
  <si>
    <t>华能水电</t>
  </si>
  <si>
    <t>以岭药业</t>
  </si>
  <si>
    <t>国投电力</t>
  </si>
  <si>
    <t>辰欣药业</t>
  </si>
  <si>
    <t>上海临港</t>
  </si>
  <si>
    <t>东方电气</t>
  </si>
  <si>
    <t>陕建股份</t>
  </si>
  <si>
    <t>天津港</t>
  </si>
  <si>
    <t>常熟汽饰</t>
  </si>
  <si>
    <t>中金岭南</t>
  </si>
  <si>
    <t>创力集团</t>
  </si>
  <si>
    <t>绿色动力</t>
  </si>
  <si>
    <t>财通证券</t>
  </si>
  <si>
    <t>浙富控股</t>
  </si>
  <si>
    <t>兴蓉环境</t>
  </si>
  <si>
    <t>东吴证券</t>
  </si>
  <si>
    <t>京新药业</t>
  </si>
  <si>
    <t>宁波华翔</t>
  </si>
  <si>
    <t>鲁泰A</t>
  </si>
  <si>
    <t>复星医药</t>
  </si>
  <si>
    <t>中原环保</t>
  </si>
  <si>
    <t>扬农化工</t>
  </si>
  <si>
    <t>畜禽养殖</t>
  </si>
  <si>
    <t>久立特材</t>
  </si>
  <si>
    <t>环旭电子</t>
  </si>
  <si>
    <t>银都股份</t>
  </si>
  <si>
    <t>柳药集团</t>
  </si>
  <si>
    <t>三峡能源</t>
  </si>
  <si>
    <t>伊力特</t>
  </si>
  <si>
    <t>华海药业</t>
  </si>
  <si>
    <t>普洛药业</t>
  </si>
  <si>
    <t>南侨食品</t>
  </si>
  <si>
    <t>丽江股份</t>
  </si>
  <si>
    <t>仙鹤股份</t>
  </si>
  <si>
    <t>科伦药业</t>
  </si>
  <si>
    <t>塔牌集团</t>
  </si>
  <si>
    <t>远兴能源</t>
  </si>
  <si>
    <t>招商轮船</t>
  </si>
  <si>
    <t>中国联通</t>
  </si>
  <si>
    <t>安琪酵母</t>
  </si>
  <si>
    <t>老板电器</t>
  </si>
  <si>
    <t>海康威视</t>
  </si>
  <si>
    <t>汉钟精机</t>
  </si>
  <si>
    <t>鱼跃医疗</t>
  </si>
  <si>
    <t>珠江啤酒</t>
  </si>
  <si>
    <t>天味食品</t>
  </si>
  <si>
    <t>秦港股份</t>
  </si>
  <si>
    <t>华兰生物</t>
  </si>
  <si>
    <t>宏川智慧</t>
  </si>
  <si>
    <t>金开新能</t>
  </si>
  <si>
    <t>奇正藏药</t>
  </si>
  <si>
    <t>金风科技</t>
  </si>
  <si>
    <t>金田股份</t>
  </si>
  <si>
    <t>东方证券</t>
  </si>
  <si>
    <t>山东海化</t>
  </si>
  <si>
    <t>信邦制药</t>
  </si>
  <si>
    <t>中材国际</t>
  </si>
  <si>
    <t>珠海港</t>
  </si>
  <si>
    <t>九丰能源</t>
  </si>
  <si>
    <t>日照港</t>
  </si>
  <si>
    <t>中国交建</t>
  </si>
  <si>
    <t>杰克股份</t>
  </si>
  <si>
    <t>广州港</t>
  </si>
  <si>
    <t>诚志股份</t>
  </si>
  <si>
    <t>三角轮胎</t>
  </si>
  <si>
    <t>瀚蓝环境</t>
  </si>
  <si>
    <t>太阳纸业</t>
  </si>
  <si>
    <t>紫金矿业</t>
  </si>
  <si>
    <t>东方明珠</t>
  </si>
  <si>
    <t>招商证券</t>
  </si>
  <si>
    <t>永安期货</t>
  </si>
  <si>
    <t>海容冷链</t>
  </si>
  <si>
    <t>新天然气</t>
  </si>
  <si>
    <t>晨光股份</t>
  </si>
  <si>
    <t>海天味业</t>
  </si>
  <si>
    <t>青山纸业</t>
  </si>
  <si>
    <t>山西证券</t>
  </si>
  <si>
    <t>中谷物流</t>
  </si>
  <si>
    <t>仙坛股份</t>
  </si>
  <si>
    <t>健康元</t>
  </si>
  <si>
    <t>东阿阿胶</t>
  </si>
  <si>
    <t>渤海轮渡</t>
  </si>
  <si>
    <t>江南化工</t>
  </si>
  <si>
    <t>国电南瑞</t>
  </si>
  <si>
    <t>国投资本</t>
  </si>
  <si>
    <t>百亚股份</t>
  </si>
  <si>
    <t>巴比食品</t>
  </si>
  <si>
    <t>中铁工业</t>
  </si>
  <si>
    <t>长城证券</t>
  </si>
  <si>
    <t>中鼎股份</t>
  </si>
  <si>
    <t>辽港股份</t>
  </si>
  <si>
    <t>精工钢构</t>
  </si>
  <si>
    <t>老凤祥</t>
  </si>
  <si>
    <t>恒顺醋业</t>
  </si>
  <si>
    <t>湖北能源</t>
  </si>
  <si>
    <t>中国人寿</t>
  </si>
  <si>
    <t>宝信软件</t>
  </si>
  <si>
    <t>中国能建</t>
  </si>
  <si>
    <t>国恩股份</t>
  </si>
  <si>
    <t>宝钛股份</t>
  </si>
  <si>
    <t>南京证券</t>
  </si>
  <si>
    <t>江南水务</t>
  </si>
  <si>
    <t>连云港</t>
  </si>
  <si>
    <t>圣农发展</t>
  </si>
  <si>
    <t>江苏新能</t>
  </si>
  <si>
    <t>上海环境</t>
  </si>
  <si>
    <t>贵州茅台</t>
  </si>
  <si>
    <t>同济科技</t>
  </si>
  <si>
    <t>宏发股份</t>
  </si>
  <si>
    <t>中国医药</t>
  </si>
  <si>
    <t>柳工</t>
  </si>
  <si>
    <t>五洲交通</t>
  </si>
  <si>
    <t>绿城水务</t>
  </si>
  <si>
    <t>方大集团</t>
  </si>
  <si>
    <t>信立泰</t>
  </si>
  <si>
    <t>益生股份</t>
  </si>
  <si>
    <t>山西汾酒</t>
  </si>
  <si>
    <t>江苏国信</t>
  </si>
  <si>
    <t>东北证券</t>
  </si>
  <si>
    <t>贵研铂业</t>
  </si>
  <si>
    <t>陆家嘴</t>
  </si>
  <si>
    <t>华润三九</t>
  </si>
  <si>
    <t>中信建投</t>
  </si>
  <si>
    <t>金陵药业</t>
  </si>
  <si>
    <t>上海家化</t>
  </si>
  <si>
    <t>三一重工</t>
  </si>
  <si>
    <t>马应龙</t>
  </si>
  <si>
    <t>广东宏大</t>
  </si>
  <si>
    <t>国药一致</t>
  </si>
  <si>
    <t>铁龙物流</t>
  </si>
  <si>
    <t>城发环境</t>
  </si>
  <si>
    <t>中航光电</t>
  </si>
  <si>
    <t>航空装备</t>
  </si>
  <si>
    <t>国网英大</t>
  </si>
  <si>
    <t>力生制药</t>
  </si>
  <si>
    <t>中国核建</t>
  </si>
  <si>
    <t>招商积余</t>
  </si>
  <si>
    <t>维远股份</t>
  </si>
  <si>
    <t>寿仙谷</t>
  </si>
  <si>
    <t>航天装备</t>
  </si>
  <si>
    <t>沃顿科技</t>
  </si>
  <si>
    <t>木林森</t>
  </si>
  <si>
    <t>中海油服</t>
  </si>
  <si>
    <t>豪迈科技</t>
  </si>
  <si>
    <t>海油工程</t>
  </si>
  <si>
    <t>杭萧钢构</t>
  </si>
  <si>
    <t>龙净环保</t>
  </si>
  <si>
    <t>森麒麟</t>
  </si>
  <si>
    <t>今世缘</t>
  </si>
  <si>
    <t>铜陵有色</t>
  </si>
  <si>
    <t>陕国投A</t>
  </si>
  <si>
    <t>中航机载</t>
  </si>
  <si>
    <t>光明乳业</t>
  </si>
  <si>
    <t>海大集团</t>
  </si>
  <si>
    <t>汉缆股份</t>
  </si>
  <si>
    <t>华润双鹤</t>
  </si>
  <si>
    <t>山东药玻</t>
  </si>
  <si>
    <t>光大证券</t>
  </si>
  <si>
    <t>盐津铺子</t>
  </si>
  <si>
    <t>东鹏饮料</t>
  </si>
  <si>
    <t>宝丰能源</t>
  </si>
  <si>
    <t>国药现代</t>
  </si>
  <si>
    <t>重庆港</t>
  </si>
  <si>
    <t>伟明环保</t>
  </si>
  <si>
    <t>大唐发电</t>
  </si>
  <si>
    <t>高能环境</t>
  </si>
  <si>
    <t>中铁特货</t>
  </si>
  <si>
    <t>穗恒运A</t>
  </si>
  <si>
    <t>古越龙山</t>
  </si>
  <si>
    <t>厦门港务</t>
  </si>
  <si>
    <t>明泰铝业</t>
  </si>
  <si>
    <t>海亮股份</t>
  </si>
  <si>
    <t>安图生物</t>
  </si>
  <si>
    <t>燕京啤酒</t>
  </si>
  <si>
    <t>蓝焰控股</t>
  </si>
  <si>
    <t>中绿电</t>
  </si>
  <si>
    <t>赛轮轮胎</t>
  </si>
  <si>
    <t>顺络电子</t>
  </si>
  <si>
    <t>立新能源</t>
  </si>
  <si>
    <t>北方稀土</t>
  </si>
  <si>
    <t>申万宏源</t>
  </si>
  <si>
    <t>保税科技</t>
  </si>
  <si>
    <t>维维股份</t>
  </si>
  <si>
    <t>天虹股份</t>
  </si>
  <si>
    <t>云铝股份</t>
  </si>
  <si>
    <t>中航沈飞</t>
  </si>
  <si>
    <t>鲁银投资</t>
  </si>
  <si>
    <t>五芳斋</t>
  </si>
  <si>
    <t>恒立液压</t>
  </si>
  <si>
    <t>史丹利</t>
  </si>
  <si>
    <t>大连重工</t>
  </si>
  <si>
    <t>钱江水利</t>
  </si>
  <si>
    <t>长城汽车</t>
  </si>
  <si>
    <t>顺丰控股</t>
  </si>
  <si>
    <t>盐田港</t>
  </si>
  <si>
    <t>东兴证券</t>
  </si>
  <si>
    <t>比音勒芬</t>
  </si>
  <si>
    <t>华东医药</t>
  </si>
  <si>
    <t>中直股份</t>
  </si>
  <si>
    <t>英特集团</t>
  </si>
  <si>
    <t>农产品</t>
  </si>
  <si>
    <t>精华制药</t>
  </si>
  <si>
    <t>中顺洁柔</t>
  </si>
  <si>
    <t>浙江新能</t>
  </si>
  <si>
    <t>比亚迪</t>
  </si>
  <si>
    <t>龙源电力</t>
  </si>
  <si>
    <t>片仔癀</t>
  </si>
  <si>
    <t>国电南自</t>
  </si>
  <si>
    <t>金洲管道</t>
  </si>
  <si>
    <t>同仁堂</t>
  </si>
  <si>
    <t>西南证券</t>
  </si>
  <si>
    <t>重药控股</t>
  </si>
  <si>
    <t>生物股份</t>
  </si>
  <si>
    <t>韵达股份</t>
  </si>
  <si>
    <t>中泰证券</t>
  </si>
  <si>
    <t>中原高速</t>
  </si>
  <si>
    <t>江苏有线</t>
  </si>
  <si>
    <t>厦门空港</t>
  </si>
  <si>
    <t>机场</t>
  </si>
  <si>
    <t>航发动力</t>
  </si>
  <si>
    <t>云南能投</t>
  </si>
  <si>
    <t>中油工程</t>
  </si>
  <si>
    <t>思源电气</t>
  </si>
  <si>
    <t>上海莱士</t>
  </si>
  <si>
    <t>威孚高科</t>
  </si>
  <si>
    <t>国金证券</t>
  </si>
  <si>
    <t>康弘药业</t>
  </si>
  <si>
    <t>上海电力</t>
  </si>
  <si>
    <t>中航西飞</t>
  </si>
  <si>
    <t>青农商行</t>
  </si>
  <si>
    <t>郑州银行</t>
  </si>
  <si>
    <t>京沪高铁</t>
  </si>
  <si>
    <t>长春高新</t>
  </si>
  <si>
    <t>财达证券</t>
  </si>
  <si>
    <t>亚盛集团</t>
  </si>
  <si>
    <t>华泰股份</t>
  </si>
  <si>
    <t>海峡股份</t>
  </si>
  <si>
    <t>三元股份</t>
  </si>
  <si>
    <t>起帆电缆</t>
  </si>
  <si>
    <t>太原重工</t>
  </si>
  <si>
    <t>白银有色</t>
  </si>
  <si>
    <t>南网储能</t>
  </si>
  <si>
    <t>艾迪精密</t>
  </si>
  <si>
    <t>亚宝药业</t>
  </si>
  <si>
    <t>盐湖股份</t>
  </si>
  <si>
    <t>国机重装</t>
  </si>
  <si>
    <t>星宇股份</t>
  </si>
  <si>
    <t>中信重工</t>
  </si>
  <si>
    <t>方大特钢</t>
  </si>
  <si>
    <t>振华重工</t>
  </si>
  <si>
    <t>石化油服</t>
  </si>
  <si>
    <t>恒力石化</t>
  </si>
  <si>
    <t>三峡旅游</t>
  </si>
  <si>
    <t>方大炭素</t>
  </si>
  <si>
    <t>淮河能源</t>
  </si>
  <si>
    <t>金字火腿</t>
  </si>
  <si>
    <t>中国铁物</t>
  </si>
  <si>
    <t>海南机场</t>
  </si>
  <si>
    <t>航发控制</t>
  </si>
  <si>
    <t>卫光生物</t>
  </si>
  <si>
    <t>晶科科技</t>
  </si>
  <si>
    <t>广聚能源</t>
  </si>
  <si>
    <t>人福医药</t>
  </si>
  <si>
    <t>新农开发</t>
  </si>
  <si>
    <t>宝新能源</t>
  </si>
  <si>
    <t>文峰股份</t>
  </si>
  <si>
    <t>S佳通</t>
  </si>
  <si>
    <t>恒瑞医药</t>
  </si>
  <si>
    <t>中色股份</t>
  </si>
  <si>
    <t>皇马科技</t>
  </si>
  <si>
    <t>亨通光电</t>
  </si>
  <si>
    <t>中宠股份</t>
  </si>
  <si>
    <t>山东黄金</t>
  </si>
  <si>
    <t>天坛生物</t>
  </si>
  <si>
    <t>春秋航空</t>
  </si>
  <si>
    <t>航空运输</t>
  </si>
  <si>
    <t>华电能源</t>
  </si>
  <si>
    <t>菲达环保</t>
  </si>
  <si>
    <t>恒邦股份</t>
  </si>
  <si>
    <t>中银证券</t>
  </si>
  <si>
    <t>长鸿高科</t>
  </si>
  <si>
    <t>长源电力</t>
  </si>
  <si>
    <t>哈药股份</t>
  </si>
  <si>
    <t>远光软件</t>
  </si>
  <si>
    <t>玲珑轮胎</t>
  </si>
  <si>
    <t>中交设计</t>
  </si>
  <si>
    <t>七匹狼</t>
  </si>
  <si>
    <t>半导体</t>
  </si>
  <si>
    <t>南网能源</t>
  </si>
  <si>
    <t>贵州燃气</t>
  </si>
  <si>
    <t>孚日股份</t>
  </si>
  <si>
    <t>农发种业</t>
  </si>
  <si>
    <t>湖南海利</t>
  </si>
  <si>
    <t>登海种业</t>
  </si>
  <si>
    <t>华峰铝业</t>
  </si>
  <si>
    <t>双环科技</t>
  </si>
  <si>
    <t>申通快递</t>
  </si>
  <si>
    <t>银星能源</t>
  </si>
  <si>
    <t>德邦股份</t>
  </si>
  <si>
    <t>首旅酒店</t>
  </si>
  <si>
    <t>一汽解放</t>
  </si>
  <si>
    <t>亚星锚链</t>
  </si>
  <si>
    <t>船舶制造</t>
  </si>
  <si>
    <t>卫星化学</t>
  </si>
  <si>
    <t>津药药业</t>
  </si>
  <si>
    <t>华能国际</t>
  </si>
  <si>
    <t>浙能电力</t>
  </si>
  <si>
    <t>江河集团</t>
  </si>
  <si>
    <t>中青旅</t>
  </si>
  <si>
    <t>福田汽车</t>
  </si>
  <si>
    <t>派林生物</t>
  </si>
  <si>
    <t>中国重汽</t>
  </si>
  <si>
    <t>黄山旅游</t>
  </si>
  <si>
    <t>新凤鸣</t>
  </si>
  <si>
    <t>平高电气</t>
  </si>
  <si>
    <t>招商南油</t>
  </si>
  <si>
    <t>吉林高速</t>
  </si>
  <si>
    <t>珍宝岛</t>
  </si>
  <si>
    <t>通达股份</t>
  </si>
  <si>
    <t>石化机械</t>
  </si>
  <si>
    <t>中体产业</t>
  </si>
  <si>
    <t>粤电力A</t>
  </si>
  <si>
    <t>250日波动率</t>
  </si>
  <si>
    <t>净资产收益率</t>
  </si>
  <si>
    <t>股息率TTM</t>
  </si>
  <si>
    <t>瑞鹄转债、科伦转债公告提前赎回，惠城转债公告不提前赎回，大秦转债最快还有1个交易日将满足强赎条件，长证转债最后转股日。</t>
    <phoneticPr fontId="420" type="noConversion"/>
  </si>
  <si>
    <t>新港转债</t>
    <phoneticPr fontId="420" type="noConversion"/>
  </si>
  <si>
    <t>大秦转债最快还有1个交易日将满足强赎条件，岩土转债最后交易日。</t>
    <phoneticPr fontId="420" type="noConversion"/>
  </si>
  <si>
    <t>科达转债</t>
    <phoneticPr fontId="420" type="noConversion"/>
  </si>
  <si>
    <t>大秦转债最快还有1个交易日将满足强赎条件，敖东转债最后转股日。</t>
    <phoneticPr fontId="420" type="noConversion"/>
  </si>
  <si>
    <t>sz128091</t>
    <phoneticPr fontId="420" type="noConversion"/>
  </si>
  <si>
    <t>华安转债</t>
    <phoneticPr fontId="420" type="noConversion"/>
  </si>
  <si>
    <t>大秦转债最快还有1个交易日将满足强赎条件，这仅仅是理论上。</t>
    <phoneticPr fontId="420" type="noConversion"/>
  </si>
  <si>
    <t>大秦转债最快还有1个交易日将满足强赎条件，今天是这一轮可能的强赎的最后一天机会了。岩土转债最后转股日。</t>
    <phoneticPr fontId="420" type="noConversion"/>
  </si>
  <si>
    <t>601568</t>
  </si>
  <si>
    <t>601919</t>
  </si>
  <si>
    <t>600177</t>
  </si>
  <si>
    <t>000937</t>
  </si>
  <si>
    <t>601166</t>
  </si>
  <si>
    <t>600273</t>
  </si>
  <si>
    <t>600064</t>
  </si>
  <si>
    <t>600681</t>
  </si>
  <si>
    <t>000895</t>
  </si>
  <si>
    <t>601229</t>
  </si>
  <si>
    <t>600015</t>
  </si>
  <si>
    <t>601009</t>
  </si>
  <si>
    <t>600997</t>
  </si>
  <si>
    <t>601077</t>
  </si>
  <si>
    <t>600039</t>
  </si>
  <si>
    <t>601088</t>
  </si>
  <si>
    <t>000001</t>
  </si>
  <si>
    <t>600295</t>
  </si>
  <si>
    <t>601328</t>
  </si>
  <si>
    <t>601398</t>
  </si>
  <si>
    <t>601916</t>
  </si>
  <si>
    <t>601818</t>
  </si>
  <si>
    <t>600123</t>
  </si>
  <si>
    <t>601169</t>
  </si>
  <si>
    <t>600755</t>
  </si>
  <si>
    <t>002818</t>
  </si>
  <si>
    <t>601997</t>
  </si>
  <si>
    <t>601939</t>
  </si>
  <si>
    <t>601187</t>
  </si>
  <si>
    <t>603071</t>
  </si>
  <si>
    <t>601838</t>
  </si>
  <si>
    <t>600919</t>
  </si>
  <si>
    <t>601825</t>
  </si>
  <si>
    <t>002545</t>
  </si>
  <si>
    <t>601963</t>
  </si>
  <si>
    <t>600820</t>
  </si>
  <si>
    <t>600282</t>
  </si>
  <si>
    <t>600057</t>
  </si>
  <si>
    <t>603639</t>
  </si>
  <si>
    <t>002293</t>
  </si>
  <si>
    <t>601288</t>
  </si>
  <si>
    <t>600016</t>
  </si>
  <si>
    <t>600655</t>
  </si>
  <si>
    <t>002677</t>
  </si>
  <si>
    <t>002839</t>
  </si>
  <si>
    <t>002014</t>
  </si>
  <si>
    <t>605368</t>
  </si>
  <si>
    <t>002948</t>
  </si>
  <si>
    <t>600971</t>
  </si>
  <si>
    <t>600741</t>
  </si>
  <si>
    <t>600089</t>
  </si>
  <si>
    <t>601339</t>
  </si>
  <si>
    <t>600548</t>
  </si>
  <si>
    <t>601988</t>
  </si>
  <si>
    <t>002004</t>
  </si>
  <si>
    <t>600236</t>
  </si>
  <si>
    <t>603279</t>
  </si>
  <si>
    <t>603587</t>
  </si>
  <si>
    <t>601658</t>
  </si>
  <si>
    <t>603558</t>
  </si>
  <si>
    <t>600985</t>
  </si>
  <si>
    <t>601158</t>
  </si>
  <si>
    <t>603301</t>
  </si>
  <si>
    <t>600153</t>
  </si>
  <si>
    <t>002034</t>
  </si>
  <si>
    <t>603156</t>
  </si>
  <si>
    <t>600008</t>
  </si>
  <si>
    <t>600901</t>
  </si>
  <si>
    <t>600000</t>
  </si>
  <si>
    <t>002966</t>
  </si>
  <si>
    <t>603886</t>
  </si>
  <si>
    <t>002267</t>
  </si>
  <si>
    <t>000408</t>
  </si>
  <si>
    <t>601216</t>
  </si>
  <si>
    <t>002697</t>
  </si>
  <si>
    <t>600499</t>
  </si>
  <si>
    <t>002807</t>
  </si>
  <si>
    <t>002032</t>
  </si>
  <si>
    <t>600096</t>
  </si>
  <si>
    <t>600350</t>
  </si>
  <si>
    <t>600348</t>
  </si>
  <si>
    <t>600033</t>
  </si>
  <si>
    <t>000429</t>
  </si>
  <si>
    <t>000830</t>
  </si>
  <si>
    <t>002884</t>
  </si>
  <si>
    <t>601577</t>
  </si>
  <si>
    <t>001227</t>
  </si>
  <si>
    <t>600508</t>
  </si>
  <si>
    <t>002540</t>
  </si>
  <si>
    <t>000983</t>
  </si>
  <si>
    <t>600888</t>
  </si>
  <si>
    <t>600546</t>
  </si>
  <si>
    <t>002258</t>
  </si>
  <si>
    <t>002969</t>
  </si>
  <si>
    <t>601699</t>
  </si>
  <si>
    <t>600176</t>
  </si>
  <si>
    <t>601686</t>
  </si>
  <si>
    <t>603519</t>
  </si>
  <si>
    <t>002327</t>
  </si>
  <si>
    <t>600328</t>
  </si>
  <si>
    <t>600737</t>
  </si>
  <si>
    <t>002601</t>
  </si>
  <si>
    <t>601665</t>
  </si>
  <si>
    <t>600502</t>
  </si>
  <si>
    <t>600740</t>
  </si>
  <si>
    <t>601998</t>
  </si>
  <si>
    <t>600256</t>
  </si>
  <si>
    <t>603323</t>
  </si>
  <si>
    <t>600461</t>
  </si>
  <si>
    <t>600908</t>
  </si>
  <si>
    <t>000552</t>
  </si>
  <si>
    <t>000090</t>
  </si>
  <si>
    <t>603599</t>
  </si>
  <si>
    <t>000048</t>
  </si>
  <si>
    <t>000932</t>
  </si>
  <si>
    <t>600873</t>
  </si>
  <si>
    <t>000157</t>
  </si>
  <si>
    <t>600377</t>
  </si>
  <si>
    <t>600618</t>
  </si>
  <si>
    <t>600261</t>
  </si>
  <si>
    <t>601860</t>
  </si>
  <si>
    <t>000672</t>
  </si>
  <si>
    <t>600926</t>
  </si>
  <si>
    <t>600928</t>
  </si>
  <si>
    <t>601128</t>
  </si>
  <si>
    <t>000333</t>
  </si>
  <si>
    <t>002088</t>
  </si>
  <si>
    <t>600887</t>
  </si>
  <si>
    <t>605507</t>
  </si>
  <si>
    <t>603128</t>
  </si>
  <si>
    <t>600188</t>
  </si>
  <si>
    <t>601866</t>
  </si>
  <si>
    <t>603387</t>
  </si>
  <si>
    <t>000030</t>
  </si>
  <si>
    <t>000513</t>
  </si>
  <si>
    <t>600398</t>
  </si>
  <si>
    <t>600219</t>
  </si>
  <si>
    <t>603299</t>
  </si>
  <si>
    <t>600790</t>
  </si>
  <si>
    <t>603511</t>
  </si>
  <si>
    <t>002543</t>
  </si>
  <si>
    <t>600863</t>
  </si>
  <si>
    <t>002228</t>
  </si>
  <si>
    <t>600598</t>
  </si>
  <si>
    <t>603866</t>
  </si>
  <si>
    <t>000708</t>
  </si>
  <si>
    <t>000019</t>
  </si>
  <si>
    <t>002479</t>
  </si>
  <si>
    <t>600141</t>
  </si>
  <si>
    <t>000848</t>
  </si>
  <si>
    <t>601512</t>
  </si>
  <si>
    <t>002274</t>
  </si>
  <si>
    <t>002304</t>
  </si>
  <si>
    <t>002027</t>
  </si>
  <si>
    <t>600098</t>
  </si>
  <si>
    <t>001965</t>
  </si>
  <si>
    <t>601607</t>
  </si>
  <si>
    <t>002091</t>
  </si>
  <si>
    <t>603855</t>
  </si>
  <si>
    <t>600801</t>
  </si>
  <si>
    <t>600007</t>
  </si>
  <si>
    <t>601126</t>
  </si>
  <si>
    <t>002674</t>
  </si>
  <si>
    <t>601369</t>
  </si>
  <si>
    <t>002539</t>
  </si>
  <si>
    <t>002911</t>
  </si>
  <si>
    <t>600704</t>
  </si>
  <si>
    <t>601717</t>
  </si>
  <si>
    <t>600929</t>
  </si>
  <si>
    <t>600578</t>
  </si>
  <si>
    <t>605009</t>
  </si>
  <si>
    <t>600938</t>
  </si>
  <si>
    <t>601857</t>
  </si>
  <si>
    <t>600987</t>
  </si>
  <si>
    <t>603053</t>
  </si>
  <si>
    <t>600941</t>
  </si>
  <si>
    <t>601000</t>
  </si>
  <si>
    <t>000778</t>
  </si>
  <si>
    <t>000026</t>
  </si>
  <si>
    <t>002925</t>
  </si>
  <si>
    <t>600167</t>
  </si>
  <si>
    <t>601678</t>
  </si>
  <si>
    <t>002867</t>
  </si>
  <si>
    <t>002128</t>
  </si>
  <si>
    <t>601016</t>
  </si>
  <si>
    <t>002833</t>
  </si>
  <si>
    <t>000538</t>
  </si>
  <si>
    <t>601319</t>
  </si>
  <si>
    <t>600035</t>
  </si>
  <si>
    <t>600483</t>
  </si>
  <si>
    <t>600660</t>
  </si>
  <si>
    <t>601952</t>
  </si>
  <si>
    <t>000685</t>
  </si>
  <si>
    <t>002001</t>
  </si>
  <si>
    <t>600623</t>
  </si>
  <si>
    <t>600063</t>
  </si>
  <si>
    <t>603281</t>
  </si>
  <si>
    <t>600352</t>
  </si>
  <si>
    <t>002563</t>
  </si>
  <si>
    <t>000878</t>
  </si>
  <si>
    <t>601766</t>
  </si>
  <si>
    <t>601827</t>
  </si>
  <si>
    <t>002249</t>
  </si>
  <si>
    <t>002061</t>
  </si>
  <si>
    <t>603948</t>
  </si>
  <si>
    <t>002060</t>
  </si>
  <si>
    <t>600967</t>
  </si>
  <si>
    <t>600018</t>
  </si>
  <si>
    <t>600795</t>
  </si>
  <si>
    <t>603589</t>
  </si>
  <si>
    <t>002206</t>
  </si>
  <si>
    <t>603235</t>
  </si>
  <si>
    <t>601688</t>
  </si>
  <si>
    <t>603057</t>
  </si>
  <si>
    <t>002003</t>
  </si>
  <si>
    <t>600694</t>
  </si>
  <si>
    <t>002788</t>
  </si>
  <si>
    <t>002372</t>
  </si>
  <si>
    <t>002216</t>
  </si>
  <si>
    <t>000012</t>
  </si>
  <si>
    <t>001203</t>
  </si>
  <si>
    <t>600750</t>
  </si>
  <si>
    <t>600426</t>
  </si>
  <si>
    <t>000900</t>
  </si>
  <si>
    <t>603355</t>
  </si>
  <si>
    <t>002978</t>
  </si>
  <si>
    <t>002701</t>
  </si>
  <si>
    <t>600874</t>
  </si>
  <si>
    <t>600916</t>
  </si>
  <si>
    <t>601018</t>
  </si>
  <si>
    <t>002275</t>
  </si>
  <si>
    <t>600710</t>
  </si>
  <si>
    <t>600982</t>
  </si>
  <si>
    <t>600713</t>
  </si>
  <si>
    <t>002441</t>
  </si>
  <si>
    <t>600409</t>
  </si>
  <si>
    <t>601898</t>
  </si>
  <si>
    <t>002367</t>
  </si>
  <si>
    <t>002043</t>
  </si>
  <si>
    <t>000498</t>
  </si>
  <si>
    <t>601579</t>
  </si>
  <si>
    <t>600582</t>
  </si>
  <si>
    <t>600648</t>
  </si>
  <si>
    <t>000776</t>
  </si>
  <si>
    <t>601098</t>
  </si>
  <si>
    <t>600284</t>
  </si>
  <si>
    <t>600012</t>
  </si>
  <si>
    <t>603757</t>
  </si>
  <si>
    <t>000650</t>
  </si>
  <si>
    <t>002690</t>
  </si>
  <si>
    <t>000731</t>
  </si>
  <si>
    <t>002081</t>
  </si>
  <si>
    <t>601601</t>
  </si>
  <si>
    <t>601222</t>
  </si>
  <si>
    <t>002108</t>
  </si>
  <si>
    <t>601728</t>
  </si>
  <si>
    <t>002533</t>
  </si>
  <si>
    <t>601311</t>
  </si>
  <si>
    <t>002532</t>
  </si>
  <si>
    <t>002419</t>
  </si>
  <si>
    <t>000987</t>
  </si>
  <si>
    <t>600998</t>
  </si>
  <si>
    <t>000651</t>
  </si>
  <si>
    <t>000875</t>
  </si>
  <si>
    <t>600104</t>
  </si>
  <si>
    <t>603868</t>
  </si>
  <si>
    <t>603889</t>
  </si>
  <si>
    <t>600132</t>
  </si>
  <si>
    <t>002557</t>
  </si>
  <si>
    <t>600332</t>
  </si>
  <si>
    <t>002737</t>
  </si>
  <si>
    <t>601598</t>
  </si>
  <si>
    <t>600803</t>
  </si>
  <si>
    <t>002758</t>
  </si>
  <si>
    <t>603515</t>
  </si>
  <si>
    <t>600690</t>
  </si>
  <si>
    <t>003013</t>
  </si>
  <si>
    <t>600674</t>
  </si>
  <si>
    <t>600968</t>
  </si>
  <si>
    <t>000591</t>
  </si>
  <si>
    <t>603995</t>
  </si>
  <si>
    <t>003816</t>
  </si>
  <si>
    <t>000589</t>
  </si>
  <si>
    <t>605099</t>
  </si>
  <si>
    <t>001872</t>
  </si>
  <si>
    <t>000858</t>
  </si>
  <si>
    <t>601669</t>
  </si>
  <si>
    <t>600956</t>
  </si>
  <si>
    <t>600030</t>
  </si>
  <si>
    <t>601618</t>
  </si>
  <si>
    <t>601619</t>
  </si>
  <si>
    <t>601377</t>
  </si>
  <si>
    <t>002242</t>
  </si>
  <si>
    <t>601336</t>
  </si>
  <si>
    <t>605599</t>
  </si>
  <si>
    <t>000582</t>
  </si>
  <si>
    <t>600163</t>
  </si>
  <si>
    <t>601089</t>
  </si>
  <si>
    <t>600362</t>
  </si>
  <si>
    <t>603303</t>
  </si>
  <si>
    <t>002831</t>
  </si>
  <si>
    <t>600917</t>
  </si>
  <si>
    <t>001323</t>
  </si>
  <si>
    <t>000728</t>
  </si>
  <si>
    <t>000915</t>
  </si>
  <si>
    <t>600269</t>
  </si>
  <si>
    <t>601636</t>
  </si>
  <si>
    <t>600170</t>
  </si>
  <si>
    <t>601958</t>
  </si>
  <si>
    <t>603689</t>
  </si>
  <si>
    <t>000783</t>
  </si>
  <si>
    <t>000338</t>
  </si>
  <si>
    <t>002033</t>
  </si>
  <si>
    <t>600116</t>
  </si>
  <si>
    <t>600572</t>
  </si>
  <si>
    <t>002550</t>
  </si>
  <si>
    <t>000027</t>
  </si>
  <si>
    <t>002010</t>
  </si>
  <si>
    <t>002462</t>
  </si>
  <si>
    <t>002478</t>
  </si>
  <si>
    <t>000425</t>
  </si>
  <si>
    <t>603987</t>
  </si>
  <si>
    <t>000910</t>
  </si>
  <si>
    <t>601117</t>
  </si>
  <si>
    <t>600497</t>
  </si>
  <si>
    <t>601985</t>
  </si>
  <si>
    <t>000039</t>
  </si>
  <si>
    <t>600309</t>
  </si>
  <si>
    <t>002056</t>
  </si>
  <si>
    <t>603195</t>
  </si>
  <si>
    <t>600909</t>
  </si>
  <si>
    <t>600867</t>
  </si>
  <si>
    <t>000967</t>
  </si>
  <si>
    <t>603010</t>
  </si>
  <si>
    <t>002062</t>
  </si>
  <si>
    <t>600642</t>
  </si>
  <si>
    <t>605377</t>
  </si>
  <si>
    <t>002507</t>
  </si>
  <si>
    <t>605050</t>
  </si>
  <si>
    <t>600566</t>
  </si>
  <si>
    <t>600428</t>
  </si>
  <si>
    <t>601528</t>
  </si>
  <si>
    <t>000623</t>
  </si>
  <si>
    <t>600251</t>
  </si>
  <si>
    <t>603043</t>
  </si>
  <si>
    <t>002705</t>
  </si>
  <si>
    <t>000709</t>
  </si>
  <si>
    <t>600489</t>
  </si>
  <si>
    <t>000869</t>
  </si>
  <si>
    <t>600875</t>
  </si>
  <si>
    <t>002328</t>
  </si>
  <si>
    <t>600025</t>
  </si>
  <si>
    <t>002841</t>
  </si>
  <si>
    <t>601139</t>
  </si>
  <si>
    <t>600886</t>
  </si>
  <si>
    <t>603077</t>
  </si>
  <si>
    <t>600511</t>
  </si>
  <si>
    <t>601390</t>
  </si>
  <si>
    <t>002039</t>
  </si>
  <si>
    <t>000786</t>
  </si>
  <si>
    <t>601877</t>
  </si>
  <si>
    <t>600600</t>
  </si>
  <si>
    <t>002332</t>
  </si>
  <si>
    <t>600050</t>
  </si>
  <si>
    <t>600248</t>
  </si>
  <si>
    <t>600742</t>
  </si>
  <si>
    <t>000902</t>
  </si>
  <si>
    <t>600848</t>
  </si>
  <si>
    <t>600717</t>
  </si>
  <si>
    <t>002603</t>
  </si>
  <si>
    <t>002135</t>
  </si>
  <si>
    <t>603367</t>
  </si>
  <si>
    <t>601555</t>
  </si>
  <si>
    <t>002318</t>
  </si>
  <si>
    <t>601108</t>
  </si>
  <si>
    <t>601330</t>
  </si>
  <si>
    <t>603277</t>
  </si>
  <si>
    <t>000598</t>
  </si>
  <si>
    <t>603012</t>
  </si>
  <si>
    <t>000726</t>
  </si>
  <si>
    <t>600905</t>
  </si>
  <si>
    <t>603368</t>
  </si>
  <si>
    <t>002266</t>
  </si>
  <si>
    <t>600486</t>
  </si>
  <si>
    <t>600196</t>
  </si>
  <si>
    <t>000060</t>
  </si>
  <si>
    <t>600549</t>
  </si>
  <si>
    <t>601231</t>
  </si>
  <si>
    <t>002020</t>
  </si>
  <si>
    <t>002048</t>
  </si>
  <si>
    <t>601872</t>
  </si>
  <si>
    <t>002223</t>
  </si>
  <si>
    <t>000544</t>
  </si>
  <si>
    <t>002415</t>
  </si>
  <si>
    <t>600521</t>
  </si>
  <si>
    <t>600298</t>
  </si>
  <si>
    <t>600970</t>
  </si>
  <si>
    <t>603035</t>
  </si>
  <si>
    <t>601800</t>
  </si>
  <si>
    <t>002158</t>
  </si>
  <si>
    <t>002202</t>
  </si>
  <si>
    <t>002508</t>
  </si>
  <si>
    <t>601326</t>
  </si>
  <si>
    <t>000739</t>
  </si>
  <si>
    <t>600821</t>
  </si>
  <si>
    <t>000683</t>
  </si>
  <si>
    <t>600958</t>
  </si>
  <si>
    <t>600017</t>
  </si>
  <si>
    <t>002930</t>
  </si>
  <si>
    <t>000822</t>
  </si>
  <si>
    <t>600233</t>
  </si>
  <si>
    <t>600197</t>
  </si>
  <si>
    <t>605090</t>
  </si>
  <si>
    <t>002461</t>
  </si>
  <si>
    <t>002078</t>
  </si>
  <si>
    <t>002007</t>
  </si>
  <si>
    <t>601609</t>
  </si>
  <si>
    <t>601163</t>
  </si>
  <si>
    <t>002390</t>
  </si>
  <si>
    <t>002287</t>
  </si>
  <si>
    <t>601228</t>
  </si>
  <si>
    <t>603337</t>
  </si>
  <si>
    <t>600103</t>
  </si>
  <si>
    <t>600323</t>
  </si>
  <si>
    <t>600999</t>
  </si>
  <si>
    <t>600927</t>
  </si>
  <si>
    <t>603733</t>
  </si>
  <si>
    <t>600406</t>
  </si>
  <si>
    <t>603167</t>
  </si>
  <si>
    <t>002422</t>
  </si>
  <si>
    <t>600380</t>
  </si>
  <si>
    <t>000423</t>
  </si>
  <si>
    <t>603317</t>
  </si>
  <si>
    <t>600637</t>
  </si>
  <si>
    <t>002500</t>
  </si>
  <si>
    <t>002746</t>
  </si>
  <si>
    <t>600061</t>
  </si>
  <si>
    <t>000507</t>
  </si>
  <si>
    <t>603187</t>
  </si>
  <si>
    <t>600528</t>
  </si>
  <si>
    <t>601899</t>
  </si>
  <si>
    <t>603393</t>
  </si>
  <si>
    <t>002226</t>
  </si>
  <si>
    <t>600845</t>
  </si>
  <si>
    <t>603288</t>
  </si>
  <si>
    <t>603565</t>
  </si>
  <si>
    <t>601880</t>
  </si>
  <si>
    <t>002939</t>
  </si>
  <si>
    <t>601628</t>
  </si>
  <si>
    <t>600612</t>
  </si>
  <si>
    <t>600496</t>
  </si>
  <si>
    <t>601868</t>
  </si>
  <si>
    <t>603899</t>
  </si>
  <si>
    <t>002299</t>
  </si>
  <si>
    <t>600305</t>
  </si>
  <si>
    <t>000883</t>
  </si>
  <si>
    <t>601990</t>
  </si>
  <si>
    <t>601008</t>
  </si>
  <si>
    <t>000887</t>
  </si>
  <si>
    <t>605338</t>
  </si>
  <si>
    <t>000975</t>
  </si>
  <si>
    <t>603693</t>
  </si>
  <si>
    <t>000528</t>
  </si>
  <si>
    <t>002768</t>
  </si>
  <si>
    <t>000417</t>
  </si>
  <si>
    <t>002608</t>
  </si>
  <si>
    <t>000919</t>
  </si>
  <si>
    <t>600056</t>
  </si>
  <si>
    <t>003006</t>
  </si>
  <si>
    <t>600456</t>
  </si>
  <si>
    <t>601200</t>
  </si>
  <si>
    <t>600519</t>
  </si>
  <si>
    <t>002458</t>
  </si>
  <si>
    <t>000999</t>
  </si>
  <si>
    <t>000686</t>
  </si>
  <si>
    <t>600368</t>
  </si>
  <si>
    <t>600663</t>
  </si>
  <si>
    <t>600846</t>
  </si>
  <si>
    <t>600031</t>
  </si>
  <si>
    <t>601368</t>
  </si>
  <si>
    <t>000055</t>
  </si>
  <si>
    <t>000028</t>
  </si>
  <si>
    <t>600885</t>
  </si>
  <si>
    <t>601066</t>
  </si>
  <si>
    <t>600993</t>
  </si>
  <si>
    <t>600125</t>
  </si>
  <si>
    <t>601199</t>
  </si>
  <si>
    <t>002294</t>
  </si>
  <si>
    <t>002683</t>
  </si>
  <si>
    <t>600809</t>
  </si>
  <si>
    <t>603896</t>
  </si>
  <si>
    <t>601611</t>
  </si>
  <si>
    <t>002984</t>
  </si>
  <si>
    <t>002179</t>
  </si>
  <si>
    <t>600517</t>
  </si>
  <si>
    <t>600459</t>
  </si>
  <si>
    <t>600315</t>
  </si>
  <si>
    <t>002745</t>
  </si>
  <si>
    <t>600583</t>
  </si>
  <si>
    <t>600388</t>
  </si>
  <si>
    <t>002393</t>
  </si>
  <si>
    <t>600477</t>
  </si>
  <si>
    <t>001914</t>
  </si>
  <si>
    <t>002595</t>
  </si>
  <si>
    <t>600955</t>
  </si>
  <si>
    <t>000920</t>
  </si>
  <si>
    <t>600062</t>
  </si>
  <si>
    <t>002311</t>
  </si>
  <si>
    <t>601788</t>
  </si>
  <si>
    <t>600372</t>
  </si>
  <si>
    <t>600597</t>
  </si>
  <si>
    <t>601808</t>
  </si>
  <si>
    <t>002498</t>
  </si>
  <si>
    <t>603369</t>
  </si>
  <si>
    <t>605499</t>
  </si>
  <si>
    <t>000885</t>
  </si>
  <si>
    <t>600989</t>
  </si>
  <si>
    <t>600420</t>
  </si>
  <si>
    <t>002847</t>
  </si>
  <si>
    <t>601991</t>
  </si>
  <si>
    <t>000630</t>
  </si>
  <si>
    <t>001213</t>
  </si>
  <si>
    <t>603658</t>
  </si>
  <si>
    <t>600279</t>
  </si>
  <si>
    <t>600529</t>
  </si>
  <si>
    <t>603568</t>
  </si>
  <si>
    <t>603588</t>
  </si>
  <si>
    <t>601058</t>
  </si>
  <si>
    <t>000531</t>
  </si>
  <si>
    <t>000905</t>
  </si>
  <si>
    <t>000968</t>
  </si>
  <si>
    <t>600059</t>
  </si>
  <si>
    <t>601677</t>
  </si>
  <si>
    <t>002138</t>
  </si>
  <si>
    <t>000807</t>
  </si>
  <si>
    <t>000537</t>
  </si>
  <si>
    <t>600111</t>
  </si>
  <si>
    <t>002203</t>
  </si>
  <si>
    <t>000166</t>
  </si>
  <si>
    <t>001258</t>
  </si>
  <si>
    <t>000729</t>
  </si>
  <si>
    <t>600794</t>
  </si>
  <si>
    <t>600760</t>
  </si>
  <si>
    <t>603237</t>
  </si>
  <si>
    <t>600300</t>
  </si>
  <si>
    <t>600784</t>
  </si>
  <si>
    <t>002204</t>
  </si>
  <si>
    <t>601100</t>
  </si>
  <si>
    <t>002588</t>
  </si>
  <si>
    <t>601198</t>
  </si>
  <si>
    <t>600283</t>
  </si>
  <si>
    <t>000088</t>
  </si>
  <si>
    <t>601633</t>
  </si>
  <si>
    <t>002352</t>
  </si>
  <si>
    <t>002832</t>
  </si>
  <si>
    <t>000411</t>
  </si>
  <si>
    <t>000963</t>
  </si>
  <si>
    <t>000061</t>
  </si>
  <si>
    <t>600032</t>
  </si>
  <si>
    <t>600038</t>
  </si>
  <si>
    <t>002349</t>
  </si>
  <si>
    <t>001289</t>
  </si>
  <si>
    <t>002511</t>
  </si>
  <si>
    <t>600268</t>
  </si>
  <si>
    <t>000950</t>
  </si>
  <si>
    <t>002443</t>
  </si>
  <si>
    <t>600436</t>
  </si>
  <si>
    <t>600339</t>
  </si>
  <si>
    <t>600085</t>
  </si>
  <si>
    <t>600201</t>
  </si>
  <si>
    <t>600369</t>
  </si>
  <si>
    <t>600918</t>
  </si>
  <si>
    <t>605339</t>
  </si>
  <si>
    <t>600020</t>
  </si>
  <si>
    <t>600897</t>
  </si>
  <si>
    <t>600959</t>
  </si>
  <si>
    <t>002028</t>
  </si>
  <si>
    <t>000581</t>
  </si>
  <si>
    <t>600893</t>
  </si>
  <si>
    <t>600021</t>
  </si>
  <si>
    <t>002053</t>
  </si>
  <si>
    <t>002594</t>
  </si>
  <si>
    <t>600109</t>
  </si>
  <si>
    <t>002773</t>
  </si>
  <si>
    <t>601816</t>
  </si>
  <si>
    <t>000768</t>
  </si>
  <si>
    <t>002252</t>
  </si>
  <si>
    <t>002120</t>
  </si>
  <si>
    <t>600906</t>
  </si>
  <si>
    <t>002958</t>
  </si>
  <si>
    <t>002936</t>
  </si>
  <si>
    <t>605222</t>
  </si>
  <si>
    <t>000661</t>
  </si>
  <si>
    <t>600108</t>
  </si>
  <si>
    <t>600308</t>
  </si>
  <si>
    <t>600429</t>
  </si>
  <si>
    <t>002320</t>
  </si>
  <si>
    <t>600169</t>
  </si>
  <si>
    <t>601212</t>
  </si>
  <si>
    <t>002233</t>
  </si>
  <si>
    <t>603638</t>
  </si>
  <si>
    <t>601799</t>
  </si>
  <si>
    <t>601608</t>
  </si>
  <si>
    <t>600995</t>
  </si>
  <si>
    <t>601399</t>
  </si>
  <si>
    <t>600351</t>
  </si>
  <si>
    <t>000792</t>
  </si>
  <si>
    <t>600871</t>
  </si>
  <si>
    <t>600320</t>
  </si>
  <si>
    <t>600507</t>
  </si>
  <si>
    <t>002627</t>
  </si>
  <si>
    <t>600346</t>
  </si>
  <si>
    <t>600516</t>
  </si>
  <si>
    <t>002515</t>
  </si>
  <si>
    <t>000927</t>
  </si>
  <si>
    <t>600575</t>
  </si>
  <si>
    <t>600515</t>
  </si>
  <si>
    <t>000738</t>
  </si>
  <si>
    <t>000690</t>
  </si>
  <si>
    <t>600079</t>
  </si>
  <si>
    <t>000990</t>
  </si>
  <si>
    <t>000096</t>
  </si>
  <si>
    <t>601778</t>
  </si>
  <si>
    <t>002880</t>
  </si>
  <si>
    <t>600182</t>
  </si>
  <si>
    <t>600359</t>
  </si>
  <si>
    <t>600487</t>
  </si>
  <si>
    <t>601010</t>
  </si>
  <si>
    <t>002891</t>
  </si>
  <si>
    <t>000758</t>
  </si>
  <si>
    <t>603181</t>
  </si>
  <si>
    <t>600547</t>
  </si>
  <si>
    <t>600161</t>
  </si>
  <si>
    <t>601696</t>
  </si>
  <si>
    <t>600726</t>
  </si>
  <si>
    <t>601021</t>
  </si>
  <si>
    <t>600276</t>
  </si>
  <si>
    <t>600526</t>
  </si>
  <si>
    <t>002237</t>
  </si>
  <si>
    <t>605008</t>
  </si>
  <si>
    <t>600226</t>
  </si>
  <si>
    <t>000966</t>
  </si>
  <si>
    <t>002063</t>
  </si>
  <si>
    <t>600664</t>
  </si>
  <si>
    <t>600720</t>
  </si>
  <si>
    <t>603759</t>
  </si>
  <si>
    <t>601966</t>
  </si>
  <si>
    <t>002083</t>
  </si>
  <si>
    <t>002029</t>
  </si>
  <si>
    <t>003035</t>
  </si>
  <si>
    <t>600903</t>
  </si>
  <si>
    <t>600731</t>
  </si>
  <si>
    <t>600313</t>
  </si>
  <si>
    <t>000707</t>
  </si>
  <si>
    <t>002041</t>
  </si>
  <si>
    <t>002468</t>
  </si>
  <si>
    <t>000862</t>
  </si>
  <si>
    <t>601890</t>
  </si>
  <si>
    <t>601702</t>
  </si>
  <si>
    <t>002648</t>
  </si>
  <si>
    <t>600011</t>
  </si>
  <si>
    <t>000800</t>
  </si>
  <si>
    <t>600488</t>
  </si>
  <si>
    <t>600258</t>
  </si>
  <si>
    <t>603056</t>
  </si>
  <si>
    <t>601886</t>
  </si>
  <si>
    <t>000951</t>
  </si>
  <si>
    <t>600138</t>
  </si>
  <si>
    <t>600023</t>
  </si>
  <si>
    <t>600166</t>
  </si>
  <si>
    <t>603225</t>
  </si>
  <si>
    <t>600312</t>
  </si>
  <si>
    <t>600054</t>
  </si>
  <si>
    <t>000403</t>
  </si>
  <si>
    <t>601975</t>
  </si>
  <si>
    <t>601518</t>
  </si>
  <si>
    <t>603567</t>
  </si>
  <si>
    <t>002560</t>
  </si>
  <si>
    <t>000852</t>
  </si>
  <si>
    <t>000539</t>
  </si>
  <si>
    <t>600158</t>
  </si>
  <si>
    <t>贵轮转债最快还有1个交易日将满足强赎条件，</t>
    <phoneticPr fontId="420" type="noConversion"/>
  </si>
  <si>
    <t>上年价格</t>
    <phoneticPr fontId="420" type="noConversion"/>
  </si>
  <si>
    <t>伊力转债</t>
    <phoneticPr fontId="420" type="noConversion"/>
  </si>
  <si>
    <t>阿拉转债</t>
    <phoneticPr fontId="420" type="noConversion"/>
  </si>
  <si>
    <t>淳中转债、贵轮转债最快还有1个交易日将满足强赎条件。</t>
    <phoneticPr fontId="420" type="noConversion"/>
  </si>
  <si>
    <t>sz123207</t>
  </si>
  <si>
    <t>sz123201</t>
  </si>
  <si>
    <t>冠中转债</t>
    <phoneticPr fontId="420" type="noConversion"/>
  </si>
  <si>
    <t>纽泰转债</t>
    <phoneticPr fontId="420" type="noConversion"/>
  </si>
  <si>
    <t>正裕工业</t>
  </si>
  <si>
    <t>三星新材</t>
  </si>
  <si>
    <t>000791</t>
  </si>
  <si>
    <t>甘肃能源</t>
  </si>
  <si>
    <t>淳中转债公告提前赎回，贵轮转债、翔港转债最快还有1个交易日将满足强赎条件。</t>
    <phoneticPr fontId="420" type="noConversion"/>
  </si>
  <si>
    <t>600810</t>
  </si>
  <si>
    <t>神马股份</t>
  </si>
  <si>
    <t>翔港转债公告提前赎回，贵轮转债最快还有1个交易日将满足强赎条件。</t>
    <phoneticPr fontId="420" type="noConversion"/>
  </si>
  <si>
    <t>贵轮转债最快还有1个交易日将满足强赎条件。</t>
  </si>
  <si>
    <t>荣晟环保</t>
  </si>
  <si>
    <t>纳尔股份</t>
  </si>
  <si>
    <t>603165</t>
  </si>
  <si>
    <t>600211</t>
  </si>
  <si>
    <t>西藏药业</t>
  </si>
  <si>
    <t>603590</t>
  </si>
  <si>
    <t>康辰药业</t>
  </si>
  <si>
    <t>科思转债公告不提前赎回，斯特转债、华统转债、贵轮转债最快还有1个交易日将满足强赎条件，招路转债最后转股日。</t>
    <phoneticPr fontId="420" type="noConversion"/>
  </si>
  <si>
    <t>https://danjuanapp.com/marketopenaccount?channel=1500000501</t>
    <phoneticPr fontId="420" type="noConversion"/>
  </si>
  <si>
    <t>金田转债</t>
    <phoneticPr fontId="420" type="noConversion"/>
  </si>
  <si>
    <t>山石转债</t>
    <phoneticPr fontId="420" type="noConversion"/>
  </si>
  <si>
    <t>贵轮转债正股要涨3.62%以上才能满足强赎条件，益丰转债上市。</t>
    <phoneticPr fontId="420" type="noConversion"/>
  </si>
  <si>
    <t>龙净转债</t>
    <phoneticPr fontId="420" type="noConversion"/>
  </si>
  <si>
    <t>风语转债</t>
    <phoneticPr fontId="420" type="noConversion"/>
  </si>
  <si>
    <t>sh113672</t>
    <phoneticPr fontId="420" type="noConversion"/>
  </si>
  <si>
    <t>福蓉转债、伊力转债最快还有1个交易日将满足强赎条件，海澜转债、淮22转债最后交易日，伟24转债申购。</t>
    <phoneticPr fontId="420" type="noConversion"/>
  </si>
  <si>
    <t>大丰转债</t>
    <phoneticPr fontId="420" type="noConversion"/>
  </si>
  <si>
    <t>福蓉转债、伊力转债公告不提前赎回，贵轮转债至少正股涨2.69%才能满足强赎条件，瑞鹄转债、科伦转债最后转股日</t>
    <phoneticPr fontId="420" type="noConversion"/>
  </si>
  <si>
    <t>斯特转债、华统转债公告不提前赎回，贵轮转债正股要涨3.81%以上才能满足强赎条件，瑞鹄转债、科伦转债最后交易日。</t>
  </si>
  <si>
    <t>商络转债最快还有1个交易日将满足强赎条件，湘泵转债申购。</t>
    <phoneticPr fontId="420" type="noConversion"/>
  </si>
  <si>
    <t>上海机场</t>
  </si>
  <si>
    <t>000501</t>
  </si>
  <si>
    <t>武商集团</t>
  </si>
  <si>
    <t>600009</t>
  </si>
  <si>
    <t>贵轮转债、商洛转债公告提前赎回，海澜转债、淮22转最后转股日。</t>
    <phoneticPr fontId="420" type="noConversion"/>
  </si>
  <si>
    <t>sz123200</t>
    <phoneticPr fontId="420" type="noConversion"/>
  </si>
  <si>
    <t>利群转债</t>
    <phoneticPr fontId="420" type="noConversion"/>
  </si>
  <si>
    <t>华体转债</t>
    <phoneticPr fontId="420" type="noConversion"/>
  </si>
  <si>
    <t>明新转债</t>
    <phoneticPr fontId="420" type="noConversion"/>
  </si>
  <si>
    <t>友发转债</t>
    <phoneticPr fontId="420" type="noConversion"/>
  </si>
  <si>
    <t>海泰转债</t>
    <phoneticPr fontId="420" type="noConversion"/>
  </si>
  <si>
    <t>蓝天转债最快还有3个交易日将满足强赎条件。</t>
    <phoneticPr fontId="420" type="noConversion"/>
  </si>
  <si>
    <t>海环转债</t>
    <phoneticPr fontId="420" type="noConversion"/>
  </si>
  <si>
    <t>淳中转债最后交易日。</t>
    <phoneticPr fontId="420" type="noConversion"/>
  </si>
  <si>
    <t>sh113671</t>
    <phoneticPr fontId="420" type="noConversion"/>
  </si>
  <si>
    <t>000523</t>
  </si>
  <si>
    <t>红棉股份</t>
  </si>
  <si>
    <t>蓝天转债最快还有1个交易日将满足强赎条件，翔港转债最后交易日。</t>
    <phoneticPr fontId="420" type="noConversion"/>
  </si>
  <si>
    <t>000089</t>
  </si>
  <si>
    <t>深圳机场</t>
  </si>
  <si>
    <t>sh111011</t>
    <phoneticPr fontId="420" type="noConversion"/>
  </si>
  <si>
    <t>核建转债</t>
    <phoneticPr fontId="420" type="noConversion"/>
  </si>
  <si>
    <t>冠盛转债</t>
    <phoneticPr fontId="420" type="noConversion"/>
  </si>
  <si>
    <t>铁流股份</t>
  </si>
  <si>
    <t>603885</t>
  </si>
  <si>
    <t>吉祥航空</t>
  </si>
  <si>
    <t>蓝天转债公告不提前赎回</t>
    <phoneticPr fontId="420" type="noConversion"/>
  </si>
  <si>
    <t>鼎胜转债</t>
    <phoneticPr fontId="420" type="noConversion"/>
  </si>
  <si>
    <t>东时转债</t>
    <phoneticPr fontId="420" type="noConversion"/>
  </si>
  <si>
    <t>旗滨转债</t>
    <phoneticPr fontId="420" type="noConversion"/>
  </si>
  <si>
    <t>九典转2、水羊转债最快还有2个交易日将满足强赎条件。</t>
    <phoneticPr fontId="420" type="noConversion"/>
  </si>
  <si>
    <t>600925</t>
  </si>
  <si>
    <t>苏能股份</t>
  </si>
  <si>
    <t>起步转债</t>
    <phoneticPr fontId="420" type="noConversion"/>
  </si>
  <si>
    <t>九典转2、水羊转债最快还有1个交易日将满足强赎条件,翔港转债最后转股日。</t>
    <phoneticPr fontId="420" type="noConversion"/>
  </si>
  <si>
    <t>九典转2、水羊转债公告不提前赎回</t>
    <phoneticPr fontId="420" type="noConversion"/>
  </si>
  <si>
    <t>煤炭ETF</t>
    <phoneticPr fontId="420" type="noConversion"/>
  </si>
  <si>
    <t>精艺股份</t>
  </si>
  <si>
    <t>精达转债最快还有4个交易日将满足强赎条件。</t>
    <phoneticPr fontId="420" type="noConversion"/>
  </si>
  <si>
    <t>sz123218</t>
    <phoneticPr fontId="420" type="noConversion"/>
  </si>
  <si>
    <t>凌钢转债</t>
    <phoneticPr fontId="420" type="noConversion"/>
  </si>
  <si>
    <t>春秋转债</t>
    <phoneticPr fontId="420" type="noConversion"/>
  </si>
  <si>
    <t>永吉转债</t>
    <phoneticPr fontId="420" type="noConversion"/>
  </si>
  <si>
    <t>宏昌转债</t>
    <phoneticPr fontId="420" type="noConversion"/>
  </si>
  <si>
    <t>宏柏转债申购。</t>
    <phoneticPr fontId="420" type="noConversion"/>
  </si>
  <si>
    <t>600746</t>
  </si>
  <si>
    <t>江苏索普</t>
  </si>
  <si>
    <t>永鼎转债</t>
    <phoneticPr fontId="420" type="noConversion"/>
  </si>
  <si>
    <t>奇精机械</t>
  </si>
  <si>
    <t>丽岛新材</t>
  </si>
  <si>
    <t>大洋生物</t>
  </si>
  <si>
    <t>天元股份</t>
  </si>
  <si>
    <t>金房能源</t>
  </si>
  <si>
    <t>金鹰股份</t>
  </si>
  <si>
    <t>坤泰股份</t>
  </si>
  <si>
    <t>泰慕士</t>
  </si>
  <si>
    <t>冀东装备</t>
  </si>
  <si>
    <t>联合精密</t>
  </si>
  <si>
    <t>柳化股份</t>
  </si>
  <si>
    <t>通达创智</t>
  </si>
  <si>
    <t>康普顿</t>
  </si>
  <si>
    <t>sz123219</t>
    <phoneticPr fontId="420" type="noConversion"/>
  </si>
  <si>
    <t>富国信用债债券A/B</t>
    <phoneticPr fontId="420" type="noConversion"/>
  </si>
  <si>
    <t>飞科电器</t>
    <phoneticPr fontId="420" type="noConversion"/>
  </si>
  <si>
    <t>宇瞳转债</t>
    <phoneticPr fontId="420" type="noConversion"/>
  </si>
  <si>
    <t>商洛转债、贵轮转债最后交易日。</t>
    <phoneticPr fontId="420" type="noConversion"/>
  </si>
  <si>
    <t>名雕股份</t>
  </si>
  <si>
    <t>新通联</t>
  </si>
  <si>
    <t>002221</t>
  </si>
  <si>
    <t>东华能源</t>
  </si>
  <si>
    <t>泰瑞机器</t>
  </si>
  <si>
    <t>伟24转债上市</t>
    <phoneticPr fontId="420" type="noConversion"/>
  </si>
  <si>
    <t>sz127075</t>
    <phoneticPr fontId="420" type="noConversion"/>
  </si>
  <si>
    <t>sh113674</t>
    <phoneticPr fontId="420" type="noConversion"/>
  </si>
  <si>
    <t>百川转2</t>
    <phoneticPr fontId="420" type="noConversion"/>
  </si>
  <si>
    <t>冠盛转债最快还有2个交易日将满足强赎条件。</t>
    <phoneticPr fontId="420" type="noConversion"/>
  </si>
  <si>
    <t>美能能源</t>
  </si>
  <si>
    <t>001286</t>
  </si>
  <si>
    <t>陕西能源</t>
  </si>
  <si>
    <t>000703</t>
  </si>
  <si>
    <t>恒逸石化</t>
  </si>
  <si>
    <t>603255</t>
  </si>
  <si>
    <t>鼎际得</t>
  </si>
  <si>
    <t>3年分红比</t>
  </si>
  <si>
    <t>禾丰转债</t>
    <phoneticPr fontId="420" type="noConversion"/>
  </si>
  <si>
    <t>晶能转债</t>
    <phoneticPr fontId="420" type="noConversion"/>
  </si>
  <si>
    <t>冠盛转债最快还有1个交易日将满足强赎条件，商洛转债、贵轮转债最后转股日。</t>
    <phoneticPr fontId="420" type="noConversion"/>
  </si>
  <si>
    <t/>
  </si>
  <si>
    <t>晶科转债</t>
    <phoneticPr fontId="420" type="noConversion"/>
  </si>
  <si>
    <t>健友转债</t>
    <phoneticPr fontId="420" type="noConversion"/>
  </si>
  <si>
    <t>山鹰国际</t>
  </si>
  <si>
    <t>冠盛转债公告不提前赎回。</t>
    <phoneticPr fontId="420" type="noConversion"/>
  </si>
  <si>
    <t>sz123182</t>
    <phoneticPr fontId="420" type="noConversion"/>
  </si>
  <si>
    <t>广联转债</t>
    <phoneticPr fontId="420" type="noConversion"/>
  </si>
  <si>
    <t>银轮转债、精达转债最快还有3个交易日将满足强赎条件。</t>
    <phoneticPr fontId="420" type="noConversion"/>
  </si>
  <si>
    <t>巨星转债</t>
    <phoneticPr fontId="420" type="noConversion"/>
  </si>
  <si>
    <t>浙江黎明</t>
  </si>
  <si>
    <t>安纳达</t>
  </si>
  <si>
    <t>明牌珠宝</t>
  </si>
  <si>
    <t>000989</t>
  </si>
  <si>
    <t>002493</t>
  </si>
  <si>
    <t>荣盛石化</t>
  </si>
  <si>
    <t>600299</t>
  </si>
  <si>
    <t>安迪苏</t>
  </si>
  <si>
    <t>600812</t>
  </si>
  <si>
    <t>华北制药</t>
  </si>
  <si>
    <t>600617</t>
  </si>
  <si>
    <t>国新能源</t>
  </si>
  <si>
    <t>sz123209</t>
    <phoneticPr fontId="420" type="noConversion"/>
  </si>
  <si>
    <t>白云机场</t>
  </si>
  <si>
    <t>韦尔股份</t>
  </si>
  <si>
    <t>聚隆转债</t>
    <phoneticPr fontId="420" type="noConversion"/>
  </si>
  <si>
    <t>ST九芝</t>
  </si>
  <si>
    <t>600004</t>
  </si>
  <si>
    <t>601233</t>
  </si>
  <si>
    <t>桐昆股份</t>
  </si>
  <si>
    <t>000998</t>
  </si>
  <si>
    <t>隆平高科</t>
  </si>
  <si>
    <t>603501</t>
  </si>
  <si>
    <t>银轮转债、精达转债最快还有1个交易日将满足强赎条件。</t>
    <phoneticPr fontId="420" type="noConversion"/>
  </si>
  <si>
    <t>银轮转债、精达转债最快还有2个交易日将满足强赎条件，湘泵转债上市。有闲钱的可以做逆回购，今天1天算6天的利息。</t>
    <phoneticPr fontId="420" type="noConversion"/>
  </si>
  <si>
    <t>正川转债</t>
    <phoneticPr fontId="420" type="noConversion"/>
  </si>
  <si>
    <t>华纺股份</t>
  </si>
  <si>
    <t>凯迪股份</t>
  </si>
  <si>
    <t>000725</t>
  </si>
  <si>
    <t>京东方A</t>
  </si>
  <si>
    <t>600771</t>
  </si>
  <si>
    <t>广誉远</t>
  </si>
  <si>
    <t>银轮转债公告不提前赎回，精达转债、金盘转债、柳工转2最快还有1个交易日将满足强赎条件。</t>
    <phoneticPr fontId="420" type="noConversion"/>
  </si>
  <si>
    <t>000559</t>
  </si>
  <si>
    <t>万向钱潮</t>
  </si>
  <si>
    <t>精达转债、柳工转2公告不提前赎回，金盘转债公告提前赎回，龙净转债最快还有1个交易日将满足强赎条件。</t>
    <phoneticPr fontId="420" type="noConversion"/>
  </si>
  <si>
    <t>sz123206</t>
    <phoneticPr fontId="420" type="noConversion"/>
  </si>
  <si>
    <t>精达转债</t>
  </si>
  <si>
    <t>科安达</t>
  </si>
  <si>
    <t>龙净转债公告不提前赎回。</t>
    <phoneticPr fontId="420" type="noConversion"/>
  </si>
  <si>
    <t>九洲转2</t>
  </si>
  <si>
    <t>开能转债</t>
    <phoneticPr fontId="420" type="noConversion"/>
  </si>
  <si>
    <t>鼎胜转债最快还有1个交易日满足强赎条件。</t>
    <phoneticPr fontId="420" type="noConversion"/>
  </si>
  <si>
    <t>sh113658</t>
    <phoneticPr fontId="420" type="noConversion"/>
  </si>
  <si>
    <t>明电转债</t>
  </si>
  <si>
    <t>鼎胜转债公告不提前赎回。</t>
    <phoneticPr fontId="420" type="noConversion"/>
  </si>
  <si>
    <t>方大特钢</t>
    <phoneticPr fontId="420" type="noConversion"/>
  </si>
  <si>
    <t>总排名分</t>
  </si>
  <si>
    <t>运机转债最快还有3个交易日满足强赎条件。</t>
    <phoneticPr fontId="420" type="noConversion"/>
  </si>
  <si>
    <t>荣晟环保</t>
    <phoneticPr fontId="420" type="noConversion"/>
  </si>
  <si>
    <t>宏柏转债上市。</t>
    <phoneticPr fontId="420" type="noConversion"/>
  </si>
  <si>
    <t>证券代码</t>
  </si>
  <si>
    <t>证券名称</t>
  </si>
  <si>
    <t>当前持仓</t>
  </si>
  <si>
    <t>可用余额</t>
  </si>
  <si>
    <t>买入冻结</t>
  </si>
  <si>
    <t>卖出冻结</t>
  </si>
  <si>
    <t>参考盈亏</t>
  </si>
  <si>
    <t>盈亏比例(%)</t>
  </si>
  <si>
    <t>参考市值</t>
  </si>
  <si>
    <t>参考成本价</t>
  </si>
  <si>
    <t>参考市价</t>
  </si>
  <si>
    <t>股份余额</t>
  </si>
  <si>
    <t>股东代码</t>
  </si>
  <si>
    <t>交易市场</t>
  </si>
  <si>
    <t>证券全称</t>
  </si>
  <si>
    <t>A651895561</t>
  </si>
  <si>
    <t>上海A股</t>
  </si>
  <si>
    <t>深圳A股</t>
  </si>
  <si>
    <t>实时价格</t>
    <phoneticPr fontId="420" type="noConversion"/>
  </si>
  <si>
    <t>sh601568</t>
  </si>
  <si>
    <t>sh601216</t>
  </si>
  <si>
    <t>sh600177</t>
  </si>
  <si>
    <t>sh601229</t>
  </si>
  <si>
    <t>sz002233</t>
  </si>
  <si>
    <t>sh600919</t>
  </si>
  <si>
    <t>sh601077</t>
  </si>
  <si>
    <t>sh601398</t>
  </si>
  <si>
    <t>sh601169</t>
  </si>
  <si>
    <t>sh600681</t>
  </si>
  <si>
    <t>sh601939</t>
  </si>
  <si>
    <t>sh600295</t>
  </si>
  <si>
    <t>sh601838</t>
  </si>
  <si>
    <t>sz000001</t>
    <phoneticPr fontId="420" type="noConversion"/>
  </si>
  <si>
    <t>塔牌集团</t>
    <phoneticPr fontId="420" type="noConversion"/>
  </si>
  <si>
    <t>总金额</t>
    <phoneticPr fontId="420" type="noConversion"/>
  </si>
  <si>
    <t>应持有</t>
    <phoneticPr fontId="420" type="noConversion"/>
  </si>
  <si>
    <t>已持有</t>
    <phoneticPr fontId="420" type="noConversion"/>
  </si>
  <si>
    <t>买入</t>
    <phoneticPr fontId="420" type="noConversion"/>
  </si>
  <si>
    <t>sz002818</t>
    <phoneticPr fontId="420" type="noConversion"/>
  </si>
  <si>
    <t>合计</t>
    <phoneticPr fontId="420" type="noConversion"/>
  </si>
  <si>
    <t>富森美</t>
    <phoneticPr fontId="420" type="noConversion"/>
  </si>
  <si>
    <t>恒盛能源</t>
  </si>
  <si>
    <t>601811</t>
  </si>
  <si>
    <t>新华文轩</t>
  </si>
  <si>
    <t>运机转债最快还有1个交易日满足强赎条件。</t>
    <phoneticPr fontId="420" type="noConversion"/>
  </si>
  <si>
    <t>002345</t>
  </si>
  <si>
    <t>潮宏基</t>
  </si>
  <si>
    <t>600425</t>
  </si>
  <si>
    <t>青松建化</t>
  </si>
  <si>
    <t>亨通股份</t>
  </si>
  <si>
    <t>运机转债公告不提前赎回，正丹转债最快还有一个交易日满足强赎条件。</t>
    <phoneticPr fontId="420" type="noConversion"/>
  </si>
  <si>
    <t>龙星化工</t>
  </si>
  <si>
    <t>601333</t>
  </si>
  <si>
    <t>广深铁路</t>
  </si>
  <si>
    <t>002276</t>
  </si>
  <si>
    <t>万马股份</t>
  </si>
  <si>
    <t>正丹转债公告提前赎回，晶瑞转债最快还有一天将满足强赎条件。</t>
    <phoneticPr fontId="420" type="noConversion"/>
  </si>
  <si>
    <t>sh113669</t>
    <phoneticPr fontId="420" type="noConversion"/>
  </si>
  <si>
    <t>再平衡</t>
    <phoneticPr fontId="420" type="noConversion"/>
  </si>
  <si>
    <t>景23转债</t>
    <phoneticPr fontId="420" type="noConversion"/>
  </si>
  <si>
    <t>晶瑞转债公告不提前赎回</t>
    <phoneticPr fontId="420" type="noConversion"/>
  </si>
  <si>
    <t>应急转债</t>
  </si>
  <si>
    <t>福耀玻璃</t>
    <phoneticPr fontId="420" type="noConversion"/>
  </si>
  <si>
    <t>华钰转债最快还有一个交易日满足强赎条件。</t>
    <phoneticPr fontId="420" type="noConversion"/>
  </si>
  <si>
    <t>601065</t>
  </si>
  <si>
    <t>江盐集团</t>
  </si>
  <si>
    <t>000543</t>
  </si>
  <si>
    <t>皖能电力</t>
  </si>
  <si>
    <t>002051</t>
  </si>
  <si>
    <t>中工国际</t>
  </si>
  <si>
    <t>sz123226</t>
    <phoneticPr fontId="420" type="noConversion"/>
  </si>
  <si>
    <t>中富转债</t>
    <phoneticPr fontId="420" type="noConversion"/>
  </si>
  <si>
    <t>中天火箭</t>
  </si>
  <si>
    <t>欧亚集团</t>
  </si>
  <si>
    <t>中衡设计</t>
  </si>
  <si>
    <t>600757</t>
  </si>
  <si>
    <t>长江传媒</t>
  </si>
  <si>
    <t>600475</t>
  </si>
  <si>
    <t>华光环能</t>
  </si>
  <si>
    <t>003009</t>
  </si>
  <si>
    <t>华钰转债公告提前赎回。</t>
    <phoneticPr fontId="420" type="noConversion"/>
  </si>
  <si>
    <t>云天化</t>
    <phoneticPr fontId="420" type="noConversion"/>
  </si>
  <si>
    <t>601061</t>
  </si>
  <si>
    <t>中信金属</t>
  </si>
  <si>
    <t>通化东宝</t>
    <phoneticPr fontId="420" type="noConversion"/>
  </si>
  <si>
    <t>斯达半导</t>
    <phoneticPr fontId="420" type="noConversion"/>
  </si>
  <si>
    <t>600587</t>
  </si>
  <si>
    <t>新华医疗</t>
  </si>
  <si>
    <t>金盘转债最后转股日</t>
    <phoneticPr fontId="420" type="noConversion"/>
  </si>
  <si>
    <t>起帆转债</t>
    <phoneticPr fontId="420" type="noConversion"/>
  </si>
  <si>
    <t>火炬转债</t>
    <phoneticPr fontId="420" type="noConversion"/>
  </si>
  <si>
    <t>恒力石化</t>
    <phoneticPr fontId="420" type="noConversion"/>
  </si>
  <si>
    <t>北方转债最快还有3个交易日将满足强赎条件.</t>
    <phoneticPr fontId="420" type="noConversion"/>
  </si>
  <si>
    <t>北方转债最快还有2个交易日将满足强赎条件.</t>
    <phoneticPr fontId="420" type="noConversion"/>
  </si>
  <si>
    <t>安琪酵母</t>
    <phoneticPr fontId="420" type="noConversion"/>
  </si>
  <si>
    <t>中国巨石</t>
    <phoneticPr fontId="420" type="noConversion"/>
  </si>
  <si>
    <t>北方转债最快还有1个交易日将满足强赎条件.</t>
    <phoneticPr fontId="420" type="noConversion"/>
  </si>
  <si>
    <t>有色金属ETF基金</t>
    <phoneticPr fontId="420" type="noConversion"/>
  </si>
  <si>
    <t>新安股份</t>
    <phoneticPr fontId="420" type="noConversion"/>
  </si>
  <si>
    <t>北方转债公告不提前赎回</t>
    <phoneticPr fontId="420" type="noConversion"/>
  </si>
  <si>
    <t>三力转债最后交易日</t>
    <phoneticPr fontId="420" type="noConversion"/>
  </si>
  <si>
    <t>亚通精工</t>
  </si>
  <si>
    <t>000600</t>
  </si>
  <si>
    <t>建投能源</t>
  </si>
  <si>
    <t>sh113667</t>
    <phoneticPr fontId="420" type="noConversion"/>
  </si>
  <si>
    <t>春23转债</t>
    <phoneticPr fontId="420" type="noConversion"/>
  </si>
  <si>
    <t>胜蓝转债最快还有2个交易日将满足强赎条件。</t>
    <phoneticPr fontId="420" type="noConversion"/>
  </si>
  <si>
    <t>胜蓝转债最快还有1个交易日将满足强赎条件。</t>
    <phoneticPr fontId="420" type="noConversion"/>
  </si>
  <si>
    <t>家悦转债</t>
    <phoneticPr fontId="420" type="noConversion"/>
  </si>
  <si>
    <t>伊利股份</t>
    <phoneticPr fontId="420" type="noConversion"/>
  </si>
  <si>
    <t>胜蓝转债最快还有1个交易日将满足强赎条件，三力转债最后转股日</t>
    <phoneticPr fontId="420" type="noConversion"/>
  </si>
  <si>
    <t>台华新材</t>
    <phoneticPr fontId="420" type="noConversion"/>
  </si>
  <si>
    <t>景旺电子</t>
    <phoneticPr fontId="420" type="noConversion"/>
  </si>
  <si>
    <t>宏丰转债</t>
  </si>
  <si>
    <t>君正集团</t>
    <phoneticPr fontId="420" type="noConversion"/>
  </si>
  <si>
    <t>合力转债、胜蓝转债最快还有1个交易日将满足强赎条件，</t>
    <phoneticPr fontId="420" type="noConversion"/>
  </si>
  <si>
    <t>合力转债公告提前赎回，华钰转债最后转股日。</t>
    <phoneticPr fontId="420" type="noConversion"/>
  </si>
  <si>
    <t>文灿转债</t>
    <phoneticPr fontId="420" type="noConversion"/>
  </si>
  <si>
    <t>恒生电子</t>
    <phoneticPr fontId="420" type="noConversion"/>
  </si>
  <si>
    <t>胜蓝正股需要上涨2.30%才能满足强赎条件。</t>
    <phoneticPr fontId="420" type="noConversion"/>
  </si>
  <si>
    <t>升24转债申购，国光转债、胜蓝转债最快还有1个交易日将满足强赎条件。</t>
    <phoneticPr fontId="420" type="noConversion"/>
  </si>
  <si>
    <t>600179</t>
  </si>
  <si>
    <t>安通控股</t>
  </si>
  <si>
    <t>南方路机</t>
  </si>
  <si>
    <t>国光转债公告提前赎回。</t>
    <phoneticPr fontId="420" type="noConversion"/>
  </si>
  <si>
    <t>sz123193</t>
    <phoneticPr fontId="420" type="noConversion"/>
  </si>
  <si>
    <t>通威股份</t>
    <phoneticPr fontId="420" type="noConversion"/>
  </si>
  <si>
    <t>中国中免</t>
    <phoneticPr fontId="420" type="noConversion"/>
  </si>
  <si>
    <t>江苏银行</t>
    <phoneticPr fontId="420" type="noConversion"/>
  </si>
  <si>
    <t>海能转债</t>
    <phoneticPr fontId="420" type="noConversion"/>
  </si>
  <si>
    <t>新中港</t>
  </si>
  <si>
    <t>英力转债、胜蓝转债最快还有1个交易日将满足强赎条件。</t>
    <phoneticPr fontId="420" type="noConversion"/>
  </si>
  <si>
    <t>601928</t>
  </si>
  <si>
    <t>凤凰传媒</t>
  </si>
  <si>
    <t>润达转债</t>
    <phoneticPr fontId="420" type="noConversion"/>
  </si>
  <si>
    <t>济川药业</t>
    <phoneticPr fontId="420" type="noConversion"/>
  </si>
  <si>
    <t>晨丰科技</t>
  </si>
  <si>
    <t>英力转债公告提前赎回，胜蓝转债满足了强赎条件尚未公告是否强赎。</t>
    <phoneticPr fontId="420" type="noConversion"/>
  </si>
  <si>
    <t>华新水泥</t>
    <phoneticPr fontId="420" type="noConversion"/>
  </si>
  <si>
    <t>新化股份</t>
    <phoneticPr fontId="420" type="noConversion"/>
  </si>
  <si>
    <t>金富科技</t>
  </si>
  <si>
    <t>胜蓝转债公告不提前赎回。</t>
    <phoneticPr fontId="420" type="noConversion"/>
  </si>
  <si>
    <t>贵州茅台</t>
    <phoneticPr fontId="420" type="noConversion"/>
  </si>
  <si>
    <t>海天味业</t>
    <phoneticPr fontId="420" type="noConversion"/>
  </si>
  <si>
    <t>三棵树</t>
    <phoneticPr fontId="420" type="noConversion"/>
  </si>
  <si>
    <t>广电转债最后交易日，洪城转债最快还有1个交易日满足强赎条件。</t>
    <phoneticPr fontId="420" type="noConversion"/>
  </si>
  <si>
    <t>兴发集团</t>
    <phoneticPr fontId="420" type="noConversion"/>
  </si>
  <si>
    <t>宏发股份</t>
    <phoneticPr fontId="420" type="noConversion"/>
  </si>
  <si>
    <t>滨化股份</t>
    <phoneticPr fontId="420" type="noConversion"/>
  </si>
  <si>
    <t>寿仙谷</t>
    <phoneticPr fontId="420" type="noConversion"/>
  </si>
  <si>
    <t>洪城转债公告不提前赎回</t>
    <phoneticPr fontId="420" type="noConversion"/>
  </si>
  <si>
    <t>华夏银行</t>
    <phoneticPr fontId="420" type="noConversion"/>
  </si>
  <si>
    <t>三一重工</t>
    <phoneticPr fontId="420" type="noConversion"/>
  </si>
  <si>
    <t>金地集团</t>
    <phoneticPr fontId="420" type="noConversion"/>
  </si>
  <si>
    <t>绿茵生态</t>
  </si>
  <si>
    <t>湖广转债最后交易日</t>
    <phoneticPr fontId="420" type="noConversion"/>
  </si>
  <si>
    <t>天创转债</t>
    <phoneticPr fontId="420" type="noConversion"/>
  </si>
  <si>
    <t>海螺水泥</t>
    <phoneticPr fontId="420" type="noConversion"/>
  </si>
  <si>
    <t>伟明环保</t>
    <phoneticPr fontId="420" type="noConversion"/>
  </si>
  <si>
    <t>富春转债</t>
    <phoneticPr fontId="420" type="noConversion"/>
  </si>
  <si>
    <t>华锐转债</t>
    <phoneticPr fontId="420" type="noConversion"/>
  </si>
  <si>
    <t>广电转债最后转股日。</t>
    <phoneticPr fontId="420" type="noConversion"/>
  </si>
  <si>
    <t>002126</t>
  </si>
  <si>
    <t>银轮股份</t>
  </si>
  <si>
    <t>珀莱雅</t>
    <phoneticPr fontId="420" type="noConversion"/>
  </si>
  <si>
    <t>开普检测</t>
  </si>
  <si>
    <t>西藏旅游</t>
  </si>
  <si>
    <t>000928</t>
  </si>
  <si>
    <t>中钢国际</t>
  </si>
  <si>
    <t>600759</t>
  </si>
  <si>
    <t>平煤转债最快还有1个交易日将满足强赎条件。</t>
    <phoneticPr fontId="420" type="noConversion"/>
  </si>
  <si>
    <t>厦门国贸</t>
    <phoneticPr fontId="420" type="noConversion"/>
  </si>
  <si>
    <t>药明康德</t>
    <phoneticPr fontId="420" type="noConversion"/>
  </si>
  <si>
    <t>浙江鼎力</t>
    <phoneticPr fontId="420" type="noConversion"/>
  </si>
  <si>
    <t>北元集团</t>
    <phoneticPr fontId="420" type="noConversion"/>
  </si>
  <si>
    <t>鄂尔多斯</t>
    <phoneticPr fontId="420" type="noConversion"/>
  </si>
  <si>
    <t>洲际油气</t>
  </si>
  <si>
    <t>sz127061</t>
    <phoneticPr fontId="420" type="noConversion"/>
  </si>
  <si>
    <t>中国建筑</t>
    <phoneticPr fontId="420" type="noConversion"/>
  </si>
  <si>
    <t>丰山转债</t>
    <phoneticPr fontId="420" type="noConversion"/>
  </si>
  <si>
    <t>美锦转债</t>
    <phoneticPr fontId="420" type="noConversion"/>
  </si>
  <si>
    <t>平煤转债已满足强赎条件后未公告是否提前赎回，合力转债最后交易日，湖广转债最后转债日。</t>
    <phoneticPr fontId="420" type="noConversion"/>
  </si>
  <si>
    <t>平煤转债公告不提前赎回，惠城转债最快还有1个交易日满足强赎条件。</t>
    <phoneticPr fontId="420" type="noConversion"/>
  </si>
  <si>
    <t>艾华集团</t>
    <phoneticPr fontId="420" type="noConversion"/>
  </si>
  <si>
    <t>金山办公</t>
    <phoneticPr fontId="420" type="noConversion"/>
  </si>
  <si>
    <t>渝农商行</t>
    <phoneticPr fontId="420" type="noConversion"/>
  </si>
  <si>
    <t>博世转债、国光转债最后交易日，泰瑞转债、利扬转债申购，惠城转债公告不提前赎回。</t>
    <phoneticPr fontId="420" type="noConversion"/>
  </si>
  <si>
    <t>sz123227</t>
    <phoneticPr fontId="420" type="noConversion"/>
  </si>
  <si>
    <t>雅创转债</t>
    <phoneticPr fontId="420" type="noConversion"/>
  </si>
  <si>
    <t>金牌家居</t>
  </si>
  <si>
    <t>603180</t>
  </si>
  <si>
    <t>合力转债最后转股日。</t>
    <phoneticPr fontId="420" type="noConversion"/>
  </si>
  <si>
    <t>603227</t>
  </si>
  <si>
    <t>雪峰科技</t>
  </si>
  <si>
    <t>因美股休市，申购标普信息（161128）套利停一天。</t>
    <phoneticPr fontId="420" type="noConversion"/>
  </si>
  <si>
    <t>博汇纸业</t>
    <phoneticPr fontId="420" type="noConversion"/>
  </si>
  <si>
    <t>欧通转债申购，博世转债最后转股日。</t>
    <phoneticPr fontId="420" type="noConversion"/>
  </si>
  <si>
    <t>600518</t>
  </si>
  <si>
    <t>银微转债</t>
    <phoneticPr fontId="420" type="noConversion"/>
  </si>
  <si>
    <t>迪贝电气</t>
  </si>
  <si>
    <t>康美药业</t>
  </si>
  <si>
    <t>赛龙转债申购。</t>
    <phoneticPr fontId="420" type="noConversion"/>
  </si>
  <si>
    <t>华发股份</t>
    <phoneticPr fontId="420" type="noConversion"/>
  </si>
  <si>
    <t>微芯转债</t>
    <phoneticPr fontId="420" type="noConversion"/>
  </si>
  <si>
    <t>成都银行</t>
    <phoneticPr fontId="420" type="noConversion"/>
  </si>
  <si>
    <t>无</t>
    <phoneticPr fontId="420" type="noConversion"/>
  </si>
  <si>
    <t>603551</t>
  </si>
  <si>
    <t>奥普科技</t>
  </si>
  <si>
    <t>升24转债上市，严牌转债申购。</t>
    <phoneticPr fontId="420" type="noConversion"/>
  </si>
  <si>
    <t>兴业银行</t>
    <phoneticPr fontId="420" type="noConversion"/>
  </si>
  <si>
    <t>国城转债</t>
  </si>
  <si>
    <t>明新旭腾</t>
  </si>
  <si>
    <t>盛路转债最后交易日，诺泰转债最快还有1个交易日将满足强赎条件。</t>
    <phoneticPr fontId="420" type="noConversion"/>
  </si>
  <si>
    <t>sz123202</t>
    <phoneticPr fontId="420" type="noConversion"/>
  </si>
  <si>
    <t>交通银行</t>
    <phoneticPr fontId="420" type="noConversion"/>
  </si>
  <si>
    <t>武进转债</t>
    <phoneticPr fontId="420" type="noConversion"/>
  </si>
  <si>
    <t>北京银行</t>
    <phoneticPr fontId="420" type="noConversion"/>
  </si>
  <si>
    <t>祥源转债</t>
    <phoneticPr fontId="420" type="noConversion"/>
  </si>
  <si>
    <t>中持股份</t>
  </si>
  <si>
    <t>诺泰转债公告不提前赎回，耐普转债最快还有1个交易日满足强赎条件，振华转债申购。</t>
    <phoneticPr fontId="420" type="noConversion"/>
  </si>
  <si>
    <t>招商银行</t>
    <phoneticPr fontId="420" type="noConversion"/>
  </si>
  <si>
    <t>耐普转债公告不提前赎回，德尔转债、英力转债最后交易日。</t>
    <phoneticPr fontId="420" type="noConversion"/>
  </si>
  <si>
    <t>sz123230</t>
    <phoneticPr fontId="420" type="noConversion"/>
  </si>
  <si>
    <t>sz123212</t>
    <phoneticPr fontId="420" type="noConversion"/>
  </si>
  <si>
    <t>恒瑞医药</t>
    <phoneticPr fontId="420" type="noConversion"/>
  </si>
  <si>
    <t>华域汽车</t>
    <phoneticPr fontId="420" type="noConversion"/>
  </si>
  <si>
    <t>中国太保</t>
    <phoneticPr fontId="420" type="noConversion"/>
  </si>
  <si>
    <t>大华股份</t>
  </si>
  <si>
    <t>建设银行</t>
    <phoneticPr fontId="420" type="noConversion"/>
  </si>
  <si>
    <t>金钟转债</t>
    <phoneticPr fontId="420" type="noConversion"/>
  </si>
  <si>
    <t>立中转债</t>
    <phoneticPr fontId="420" type="noConversion"/>
  </si>
  <si>
    <t>1/15 | 30</t>
  </si>
  <si>
    <t>景20转债最快还有1个交易日将满足强赎条件，万顺转债最后交易日，盛路转债最后转股日。</t>
    <phoneticPr fontId="420" type="noConversion"/>
  </si>
  <si>
    <t>601298</t>
  </si>
  <si>
    <t>青岛港</t>
  </si>
  <si>
    <t>002236</t>
  </si>
  <si>
    <t>600699</t>
  </si>
  <si>
    <t>均胜电子</t>
  </si>
  <si>
    <t>隆基绿能</t>
    <phoneticPr fontId="420" type="noConversion"/>
  </si>
  <si>
    <t>拓普转债</t>
    <phoneticPr fontId="420" type="noConversion"/>
  </si>
  <si>
    <t>太平转债</t>
    <phoneticPr fontId="420" type="noConversion"/>
  </si>
  <si>
    <t>sz123205</t>
    <phoneticPr fontId="420" type="noConversion"/>
  </si>
  <si>
    <t>汇金通</t>
  </si>
  <si>
    <t>景20转债公告提前赎回.</t>
    <phoneticPr fontId="420" type="noConversion"/>
  </si>
  <si>
    <t>亨通光电</t>
    <phoneticPr fontId="420" type="noConversion"/>
  </si>
  <si>
    <t>工商银行</t>
    <phoneticPr fontId="420" type="noConversion"/>
  </si>
  <si>
    <t>德尔转债、英力转债最后转股日。</t>
    <phoneticPr fontId="420" type="noConversion"/>
  </si>
  <si>
    <t>中国银行</t>
    <phoneticPr fontId="420" type="noConversion"/>
  </si>
  <si>
    <t>利扬转债上市、万顺转债最后转股日。</t>
    <phoneticPr fontId="420" type="noConversion"/>
  </si>
  <si>
    <t>三祥新材</t>
    <phoneticPr fontId="420" type="noConversion"/>
  </si>
  <si>
    <t>高测转债</t>
    <phoneticPr fontId="420" type="noConversion"/>
  </si>
  <si>
    <t>福蓉转债</t>
    <phoneticPr fontId="420" type="noConversion"/>
  </si>
  <si>
    <t>合顺转债申购。</t>
    <phoneticPr fontId="420" type="noConversion"/>
  </si>
  <si>
    <t>长江电力</t>
    <phoneticPr fontId="420" type="noConversion"/>
  </si>
  <si>
    <t>横河转债最后交易日</t>
    <phoneticPr fontId="420" type="noConversion"/>
  </si>
  <si>
    <t>沪工转债</t>
    <phoneticPr fontId="420" type="noConversion"/>
  </si>
  <si>
    <t>松霖转债</t>
    <phoneticPr fontId="420" type="noConversion"/>
  </si>
  <si>
    <t>华设转债</t>
    <phoneticPr fontId="420" type="noConversion"/>
  </si>
  <si>
    <t>泰瑞转债上市</t>
    <phoneticPr fontId="420" type="noConversion"/>
  </si>
  <si>
    <t>紫银转债</t>
    <phoneticPr fontId="420" type="noConversion"/>
  </si>
  <si>
    <t>中国铁建</t>
    <phoneticPr fontId="420" type="noConversion"/>
  </si>
  <si>
    <t>凯中转债最后交易日</t>
    <phoneticPr fontId="420" type="noConversion"/>
  </si>
  <si>
    <t>国投转债</t>
    <phoneticPr fontId="420" type="noConversion"/>
  </si>
  <si>
    <t>欧通转债、严牌转债上市，奥锐转债申购、横河转债最后转股日，蓝盾退债最后交易日。</t>
    <phoneticPr fontId="420" type="noConversion"/>
  </si>
  <si>
    <t>sh113668</t>
    <phoneticPr fontId="420" type="noConversion"/>
  </si>
  <si>
    <t>欧普照明</t>
    <phoneticPr fontId="420" type="noConversion"/>
  </si>
  <si>
    <t>鹿山转债</t>
    <phoneticPr fontId="420" type="noConversion"/>
  </si>
  <si>
    <t>苏农转债最后交易日。</t>
    <phoneticPr fontId="420" type="noConversion"/>
  </si>
  <si>
    <t>山金国际</t>
  </si>
  <si>
    <t>sz127081</t>
    <phoneticPr fontId="420" type="noConversion"/>
  </si>
  <si>
    <t>宁沪高速</t>
    <phoneticPr fontId="420" type="noConversion"/>
  </si>
  <si>
    <t>马应龙</t>
    <phoneticPr fontId="420" type="noConversion"/>
  </si>
  <si>
    <t>中旗转债</t>
    <phoneticPr fontId="420" type="noConversion"/>
  </si>
  <si>
    <t>凯中转债最后转股日</t>
    <phoneticPr fontId="420" type="noConversion"/>
  </si>
  <si>
    <t>富临运业</t>
  </si>
  <si>
    <t>苏农转债</t>
    <phoneticPr fontId="420" type="noConversion"/>
  </si>
  <si>
    <t>城地转债</t>
    <phoneticPr fontId="420" type="noConversion"/>
  </si>
  <si>
    <t>雪榕转债</t>
  </si>
  <si>
    <t>闻泰转债</t>
    <phoneticPr fontId="420" type="noConversion"/>
  </si>
  <si>
    <t>无</t>
    <phoneticPr fontId="420" type="noConversion"/>
  </si>
  <si>
    <t>603730</t>
  </si>
  <si>
    <t>岱美股份</t>
  </si>
  <si>
    <t>佳力转债</t>
    <phoneticPr fontId="420" type="noConversion"/>
  </si>
  <si>
    <t>保利发展</t>
    <phoneticPr fontId="420" type="noConversion"/>
  </si>
  <si>
    <t>松原转债申购，苏农转债最后转股。</t>
    <phoneticPr fontId="420" type="noConversion"/>
  </si>
  <si>
    <t>利德转债</t>
  </si>
  <si>
    <t>法兰转债</t>
    <phoneticPr fontId="420" type="noConversion"/>
  </si>
  <si>
    <t>振华转债上市。</t>
    <phoneticPr fontId="420" type="noConversion"/>
  </si>
  <si>
    <t>好客转债</t>
    <phoneticPr fontId="420" type="noConversion"/>
  </si>
  <si>
    <t>600027</t>
  </si>
  <si>
    <t>华电国际</t>
  </si>
  <si>
    <t>无</t>
    <phoneticPr fontId="420" type="noConversion"/>
  </si>
  <si>
    <t>600535</t>
  </si>
  <si>
    <t>天士力</t>
  </si>
  <si>
    <t>景20最后交易日，汇成转债申购。</t>
    <phoneticPr fontId="420" type="noConversion"/>
  </si>
  <si>
    <t>京源转债</t>
    <phoneticPr fontId="420" type="noConversion"/>
  </si>
  <si>
    <t>永02转债</t>
    <phoneticPr fontId="420" type="noConversion"/>
  </si>
  <si>
    <t>无</t>
    <phoneticPr fontId="420" type="noConversion"/>
  </si>
  <si>
    <t>神开股份</t>
  </si>
  <si>
    <t>复星医药</t>
    <phoneticPr fontId="420" type="noConversion"/>
  </si>
  <si>
    <t>润贝航科</t>
  </si>
  <si>
    <t>合百集团</t>
  </si>
  <si>
    <t>无</t>
    <phoneticPr fontId="420" type="noConversion"/>
  </si>
  <si>
    <t>嘉泽转债</t>
  </si>
  <si>
    <t>景20转债</t>
    <phoneticPr fontId="420" type="noConversion"/>
  </si>
  <si>
    <t>利元转债</t>
  </si>
  <si>
    <t>普利转债</t>
  </si>
  <si>
    <t>603132</t>
  </si>
  <si>
    <t>金徽股份</t>
  </si>
  <si>
    <t>地产产业链，转债比正股规模大</t>
  </si>
  <si>
    <t>被证监会立案，潜在风险非专业人士不好评估</t>
  </si>
  <si>
    <t>岭南转债最后交易日</t>
    <phoneticPr fontId="420" type="noConversion"/>
  </si>
  <si>
    <t>002262</t>
  </si>
  <si>
    <t>恩华药业</t>
  </si>
  <si>
    <t>豫光转债申购，景20转债最后转股日。</t>
    <phoneticPr fontId="420" type="noConversion"/>
  </si>
  <si>
    <t>白云机场</t>
    <phoneticPr fontId="420" type="noConversion"/>
  </si>
  <si>
    <t>紫金矿业</t>
    <phoneticPr fontId="420" type="noConversion"/>
  </si>
  <si>
    <t>蓝盾退债最后转股日，伟隆转债申购。</t>
    <phoneticPr fontId="420" type="noConversion"/>
  </si>
  <si>
    <t>房地产ETF</t>
    <phoneticPr fontId="420" type="noConversion"/>
  </si>
  <si>
    <t>弘宇股份</t>
  </si>
  <si>
    <t>天普股份</t>
  </si>
  <si>
    <t>岭南转债最后转股日，集智转债申购</t>
    <phoneticPr fontId="420" type="noConversion"/>
  </si>
  <si>
    <t>sz127051</t>
    <phoneticPr fontId="420" type="noConversion"/>
  </si>
  <si>
    <t>银行ETF基金</t>
    <phoneticPr fontId="420" type="noConversion"/>
  </si>
  <si>
    <t>韦尔股份</t>
    <phoneticPr fontId="420" type="noConversion"/>
  </si>
  <si>
    <t>合顺转债、奥锐转债上市。</t>
    <phoneticPr fontId="420" type="noConversion"/>
  </si>
  <si>
    <t>广汇转债</t>
    <phoneticPr fontId="420" type="noConversion"/>
  </si>
  <si>
    <t>博杰转债</t>
    <phoneticPr fontId="420" type="noConversion"/>
  </si>
  <si>
    <t>法兰泰克</t>
  </si>
  <si>
    <t>兴欣新材</t>
  </si>
  <si>
    <t>601107</t>
  </si>
  <si>
    <t>四川成渝</t>
  </si>
  <si>
    <t>远信转债、万凯转债申购</t>
    <phoneticPr fontId="420" type="noConversion"/>
  </si>
  <si>
    <t>sz123099</t>
    <phoneticPr fontId="420" type="noConversion"/>
  </si>
  <si>
    <t>无</t>
    <phoneticPr fontId="420" type="noConversion"/>
  </si>
  <si>
    <t>上汽集团</t>
    <phoneticPr fontId="420" type="noConversion"/>
  </si>
  <si>
    <t>海尔智家</t>
    <phoneticPr fontId="420" type="noConversion"/>
  </si>
  <si>
    <t>普利转债</t>
    <phoneticPr fontId="420" type="noConversion"/>
  </si>
  <si>
    <t>无</t>
    <phoneticPr fontId="420" type="noConversion"/>
  </si>
  <si>
    <t>精达转债</t>
    <phoneticPr fontId="420" type="noConversion"/>
  </si>
  <si>
    <t>合盛硅业</t>
    <phoneticPr fontId="420" type="noConversion"/>
  </si>
  <si>
    <t>瑞科转债</t>
    <phoneticPr fontId="420" type="noConversion"/>
  </si>
  <si>
    <t>恒辉转债、航宇转债申购</t>
    <phoneticPr fontId="420" type="noConversion"/>
  </si>
  <si>
    <t>汇得科技</t>
  </si>
  <si>
    <t>松原转债上市</t>
    <phoneticPr fontId="420" type="noConversion"/>
  </si>
  <si>
    <t>塞力转债</t>
    <phoneticPr fontId="420" type="noConversion"/>
  </si>
  <si>
    <t>东亚药业</t>
  </si>
  <si>
    <t>sh118039</t>
    <phoneticPr fontId="420" type="noConversion"/>
  </si>
  <si>
    <t>无</t>
    <phoneticPr fontId="420" type="noConversion"/>
  </si>
  <si>
    <t>科达转债</t>
  </si>
  <si>
    <t>万业企业</t>
    <phoneticPr fontId="420" type="noConversion"/>
  </si>
  <si>
    <t>煜邦转债</t>
    <phoneticPr fontId="420" type="noConversion"/>
  </si>
  <si>
    <t>晨丰转债</t>
    <phoneticPr fontId="420" type="noConversion"/>
  </si>
  <si>
    <t>开能转债</t>
  </si>
  <si>
    <t>五</t>
    <phoneticPr fontId="420" type="noConversion"/>
  </si>
  <si>
    <t>嘉泽转债</t>
    <phoneticPr fontId="420" type="noConversion"/>
  </si>
  <si>
    <t>新疆火炬</t>
  </si>
  <si>
    <t>002489</t>
  </si>
  <si>
    <t>浙江永强</t>
  </si>
  <si>
    <t>无</t>
    <phoneticPr fontId="420" type="noConversion"/>
  </si>
  <si>
    <t>伟隆转债、集智转债上市。</t>
    <phoneticPr fontId="420" type="noConversion"/>
  </si>
  <si>
    <t>600703</t>
  </si>
  <si>
    <t>三安光电</t>
  </si>
  <si>
    <t>无</t>
    <phoneticPr fontId="420" type="noConversion"/>
  </si>
  <si>
    <t>洪通燃气</t>
  </si>
  <si>
    <t>无</t>
    <phoneticPr fontId="420" type="noConversion"/>
  </si>
  <si>
    <t>卡倍转2最快还有1个交易日将满足强赎条件，汇成转债上市。</t>
    <phoneticPr fontId="420" type="noConversion"/>
  </si>
  <si>
    <t>胜通能源</t>
  </si>
  <si>
    <t>宇环数控</t>
  </si>
  <si>
    <t>600685</t>
  </si>
  <si>
    <t>中船防务</t>
  </si>
  <si>
    <t>601236</t>
  </si>
  <si>
    <t>红塔证券</t>
  </si>
  <si>
    <t>000876</t>
  </si>
  <si>
    <t>新希望</t>
  </si>
  <si>
    <t>卡倍转2公告不提前赎回，远信转债、豫光转债上市</t>
    <phoneticPr fontId="420" type="noConversion"/>
  </si>
  <si>
    <t>2/15 | 30</t>
  </si>
  <si>
    <t>无</t>
    <phoneticPr fontId="420" type="noConversion"/>
  </si>
  <si>
    <t>至少还需13天</t>
  </si>
  <si>
    <t>万凯转债上市。</t>
    <phoneticPr fontId="420" type="noConversion"/>
  </si>
  <si>
    <t>002736</t>
  </si>
  <si>
    <t>国信证券</t>
  </si>
  <si>
    <t>无</t>
    <phoneticPr fontId="420" type="noConversion"/>
  </si>
  <si>
    <t>万华化学</t>
    <phoneticPr fontId="420" type="noConversion"/>
  </si>
  <si>
    <t>海澜之家</t>
    <phoneticPr fontId="420" type="noConversion"/>
  </si>
  <si>
    <t>苏租转债公告提前赎回，</t>
    <phoneticPr fontId="420" type="noConversion"/>
  </si>
  <si>
    <t>600479</t>
  </si>
  <si>
    <t>千金药业</t>
  </si>
  <si>
    <t>sz123198</t>
    <phoneticPr fontId="420" type="noConversion"/>
  </si>
  <si>
    <t>航宇转债上市</t>
    <phoneticPr fontId="420" type="noConversion"/>
  </si>
  <si>
    <t>上海机场</t>
    <phoneticPr fontId="420" type="noConversion"/>
  </si>
  <si>
    <t>金埔转债</t>
    <phoneticPr fontId="420" type="noConversion"/>
  </si>
  <si>
    <t>无</t>
    <phoneticPr fontId="420" type="noConversion"/>
  </si>
  <si>
    <t>恒辉转债上市</t>
    <phoneticPr fontId="420" type="noConversion"/>
  </si>
  <si>
    <t>亚光股份</t>
  </si>
  <si>
    <t>无</t>
    <phoneticPr fontId="420" type="noConversion"/>
  </si>
  <si>
    <t>盟升转债</t>
    <phoneticPr fontId="420" type="noConversion"/>
  </si>
  <si>
    <t>思特转债</t>
  </si>
  <si>
    <t>金诚转债最快还有1个交易日将满足强赎条件.</t>
    <phoneticPr fontId="420" type="noConversion"/>
  </si>
  <si>
    <t>中国石化</t>
    <phoneticPr fontId="420" type="noConversion"/>
  </si>
  <si>
    <t>金诚转债公告不提前赎回。</t>
    <phoneticPr fontId="420" type="noConversion"/>
  </si>
  <si>
    <t>伟隆股份</t>
  </si>
  <si>
    <t>泉峰转债</t>
    <phoneticPr fontId="420" type="noConversion"/>
  </si>
  <si>
    <t>有色金属ETF</t>
    <phoneticPr fontId="420" type="noConversion"/>
  </si>
  <si>
    <t>密卫转债</t>
    <phoneticPr fontId="420" type="noConversion"/>
  </si>
  <si>
    <t>天路转债最快还有1个交易日将满足强赎条件</t>
    <phoneticPr fontId="420" type="noConversion"/>
  </si>
  <si>
    <t>603080</t>
  </si>
  <si>
    <t>600150</t>
  </si>
  <si>
    <t>中国船舶</t>
  </si>
  <si>
    <t>中国石油</t>
    <phoneticPr fontId="420" type="noConversion"/>
  </si>
  <si>
    <t>声迅股份</t>
  </si>
  <si>
    <t>长城科技</t>
    <phoneticPr fontId="420" type="noConversion"/>
  </si>
  <si>
    <t>爱迪转债</t>
    <phoneticPr fontId="420" type="noConversion"/>
  </si>
  <si>
    <t>海程邦达</t>
  </si>
  <si>
    <t>浙江震元</t>
  </si>
  <si>
    <t>天路转债公告不提前赎回</t>
    <phoneticPr fontId="420" type="noConversion"/>
  </si>
  <si>
    <t>美锦转债</t>
  </si>
  <si>
    <t>英特转债</t>
  </si>
  <si>
    <t>奇正转债</t>
  </si>
  <si>
    <t>新致转债</t>
  </si>
  <si>
    <t>无</t>
    <phoneticPr fontId="420" type="noConversion"/>
  </si>
  <si>
    <t>东风转债</t>
  </si>
  <si>
    <t>宝钢股份</t>
    <phoneticPr fontId="420" type="noConversion"/>
  </si>
  <si>
    <t>临近到期 !</t>
  </si>
  <si>
    <t>银信转债</t>
  </si>
  <si>
    <t>天壕转债</t>
  </si>
  <si>
    <t>华兴转债</t>
  </si>
  <si>
    <t>雅创转债</t>
  </si>
  <si>
    <t>至少还需14天</t>
  </si>
  <si>
    <t>如果公司 A 股股票连续三十个交易日中至少有十五个交易日的收盘价格不低于当期转股价格的 130%(含 130%)</t>
  </si>
  <si>
    <t>浪莎股份</t>
  </si>
  <si>
    <t>无</t>
    <phoneticPr fontId="420" type="noConversion"/>
  </si>
  <si>
    <t>鼎胜转债</t>
  </si>
  <si>
    <t>航新转债</t>
  </si>
  <si>
    <t>斯莱转债</t>
  </si>
  <si>
    <t>新致转债</t>
    <phoneticPr fontId="420" type="noConversion"/>
  </si>
  <si>
    <t>艾录转债</t>
  </si>
  <si>
    <t>鹿山转债</t>
  </si>
  <si>
    <t>至少还需12天</t>
  </si>
  <si>
    <t>3/15 | 30</t>
  </si>
  <si>
    <t>如果公司股票连续三十个交易日中至少有十五个交易日的收盘价格不低于当期转股价格的 130%(含 130%)</t>
  </si>
  <si>
    <t>如果公司股票连续三十个交易日中至少有十五个交易日的收盘价不低于当期转股价格的 130%（含 130%）</t>
  </si>
  <si>
    <t>平煤转债</t>
  </si>
  <si>
    <t>平煤股份 R</t>
  </si>
  <si>
    <t>如果公司股票在任何连续30个交易日中至少15个交易日的收盘价格不低于当期转股价格的130%（含）</t>
  </si>
  <si>
    <t>在本次发行的可转换公司债券转股期内，如果公司股票连续三十个交易日中至少有十五个交易日的收盘价格不低于当期转股价格的130%(含 130%)</t>
  </si>
  <si>
    <t>鹿山新材 R</t>
  </si>
  <si>
    <t>公司股票连续三十个交易日中至少有十五个交易日的收盘价格不低于当期转股价格的 130%（含 130%）；</t>
  </si>
  <si>
    <t>德尔未来 R</t>
  </si>
  <si>
    <t>在转股期内，如果公司股票在任何连续三十个交易日中至少十五个交易日的收盘价格不低于当期转股价格的130%（含130%）</t>
  </si>
  <si>
    <t>瀛通通讯</t>
  </si>
  <si>
    <t>如果公司股票在任何连续三十个交易日中至少有十五个交易日的收盘价格不低于当期转股价格的 130%(含 130%)</t>
  </si>
  <si>
    <t>震安科技 R</t>
  </si>
  <si>
    <t>如果公司股票连续三十个交易日中至少有十五个交易日的收盘价不低于当期转股价格的 130%(含 130%)</t>
  </si>
  <si>
    <t>强力转债</t>
  </si>
  <si>
    <t>再22转债</t>
    <phoneticPr fontId="420" type="noConversion"/>
  </si>
  <si>
    <t>明电转02</t>
  </si>
  <si>
    <t>聚隆转债</t>
  </si>
  <si>
    <t>4/15 | 30</t>
  </si>
  <si>
    <t>如果公司股票在任何连续三十个交易日中至少十五个交易日的收盘价格不低于当期转股价格的 130%(含 130%)</t>
  </si>
  <si>
    <t>九洲集团</t>
  </si>
  <si>
    <t>利亚德 R</t>
  </si>
  <si>
    <t>如果公司A股股票在任意连续三十个交易日中至少十五个交易日的收盘价格不低于当期转股价格的130%(含 130%)</t>
  </si>
  <si>
    <t>利元亨 R</t>
  </si>
  <si>
    <t>华兴源创 R</t>
  </si>
  <si>
    <t>如果公司A股股票连续三十个交易日中至少有十五个交易日的收盘价不低于当期转股价格的 130%(含 130%)</t>
  </si>
  <si>
    <t>奥飞数据 R</t>
  </si>
  <si>
    <t>如果公司股票在任意连续三十个交易日中至少有十五个交易日的收盘价格不低于当期转股价格的130%（含130%）</t>
  </si>
  <si>
    <t>雅创电子 R</t>
  </si>
  <si>
    <t>如果公司 A 股股票在任意连续三十个交易日中至少十五个交易日的收盘价格不低于当期转股价格的130%（含130%）</t>
  </si>
  <si>
    <t>佳禾转债</t>
  </si>
  <si>
    <t>佳禾智能</t>
  </si>
  <si>
    <t>如果公司股票在任意连续三十个交易日中至少有十五个交易日的收盘价格不低于当期转股价格的 130%（含 130%）</t>
  </si>
  <si>
    <t>如果公司股票在任何连续三十个交易日中至少有十五个交易日的收盘价格不低于当期转股价格的 130%（含130%）；</t>
  </si>
  <si>
    <t>新北洋 R</t>
  </si>
  <si>
    <t>在转股期内，如果公司股票在连续三十个交易日内至少有十五个交易日的收盘价不低于当期转股价格的130%(含130%)</t>
  </si>
  <si>
    <t>翔丰转债</t>
  </si>
  <si>
    <t>翔丰华 R</t>
  </si>
  <si>
    <t>如果公司股票在任意连续三十个交易日中至少十五个交易日的收盘价格不低于当期转股价格的 130%（含 130%）</t>
  </si>
  <si>
    <t>如果公司股票在任何连续三十个交易日中至少十五个交易日的收盘价格不低于当期转股价格的 130%（含 130%）；</t>
  </si>
  <si>
    <t>开能健康</t>
  </si>
  <si>
    <t>宇瞳光学</t>
  </si>
  <si>
    <t>如果公司股票在任何连续 30 个交易日中至少有 15 个交易日的收盘价格不低于当期转股价格的 130%（含 130%）；</t>
  </si>
  <si>
    <t>永安林业</t>
  </si>
  <si>
    <t>凯恩股份</t>
  </si>
  <si>
    <t>全新好</t>
  </si>
  <si>
    <t>新日股份</t>
  </si>
  <si>
    <t>圣晖集成</t>
  </si>
  <si>
    <t>联域股份</t>
  </si>
  <si>
    <t>sh118037</t>
    <phoneticPr fontId="420" type="noConversion"/>
  </si>
  <si>
    <t>无</t>
    <phoneticPr fontId="420" type="noConversion"/>
  </si>
  <si>
    <t>上声转债</t>
    <phoneticPr fontId="420" type="noConversion"/>
  </si>
  <si>
    <t>5/15 | 30</t>
  </si>
  <si>
    <t>光华股份</t>
  </si>
  <si>
    <t>日盈电子</t>
  </si>
  <si>
    <t>永冠新材</t>
  </si>
  <si>
    <t>威奥股份</t>
  </si>
  <si>
    <t>好利科技</t>
  </si>
  <si>
    <t>保龄宝</t>
  </si>
  <si>
    <t>恒兴新材</t>
  </si>
  <si>
    <t>昂利康</t>
  </si>
  <si>
    <t>澳弘电子</t>
  </si>
  <si>
    <t>sh118030</t>
    <phoneticPr fontId="420" type="noConversion"/>
  </si>
  <si>
    <t>柳工转2最快还有1个交易日将满足强赎条件。</t>
    <phoneticPr fontId="420" type="noConversion"/>
  </si>
  <si>
    <t>春秋转债</t>
  </si>
  <si>
    <t>睿创转债</t>
    <phoneticPr fontId="420" type="noConversion"/>
  </si>
  <si>
    <t>6/15 | 30</t>
  </si>
  <si>
    <t>中天服务</t>
  </si>
  <si>
    <t>凤竹纺织</t>
  </si>
  <si>
    <t>南都物业</t>
  </si>
  <si>
    <t>邦基科技</t>
  </si>
  <si>
    <t>赛隆药业</t>
  </si>
  <si>
    <t>建研院</t>
  </si>
  <si>
    <t>播恩集团</t>
  </si>
  <si>
    <t>合金投资</t>
  </si>
  <si>
    <t>新华锦</t>
  </si>
  <si>
    <t>万丰股份</t>
  </si>
  <si>
    <t>苏豪弘业</t>
  </si>
  <si>
    <t>天安新材</t>
  </si>
  <si>
    <t>时代万恒</t>
  </si>
  <si>
    <t>华生科技</t>
  </si>
  <si>
    <t>我乐家居</t>
  </si>
  <si>
    <t>澳洋健康</t>
  </si>
  <si>
    <t>祥和实业</t>
  </si>
  <si>
    <t>萃华珠宝</t>
  </si>
  <si>
    <t>君禾股份</t>
  </si>
  <si>
    <t>爱丽家居</t>
  </si>
  <si>
    <t>银座股份</t>
  </si>
  <si>
    <t>春兰股份</t>
  </si>
  <si>
    <t>新华百货</t>
  </si>
  <si>
    <t>协和电子</t>
  </si>
  <si>
    <t>三特索道</t>
  </si>
  <si>
    <t>雪祺电气</t>
  </si>
  <si>
    <t>601211</t>
  </si>
  <si>
    <t>国泰君安</t>
  </si>
  <si>
    <t>柳工转2公告不提前赎回。</t>
    <phoneticPr fontId="420" type="noConversion"/>
  </si>
  <si>
    <t>至少还需8天</t>
  </si>
  <si>
    <t>7/15 | 30</t>
  </si>
  <si>
    <t>中公高科</t>
  </si>
  <si>
    <t>无</t>
    <phoneticPr fontId="420" type="noConversion"/>
  </si>
  <si>
    <t>精装转债</t>
  </si>
  <si>
    <t>松霖转债</t>
  </si>
  <si>
    <t>sz123234</t>
    <phoneticPr fontId="420" type="noConversion"/>
  </si>
  <si>
    <t>大秦转债</t>
  </si>
  <si>
    <t>永和转债</t>
    <phoneticPr fontId="420" type="noConversion"/>
  </si>
  <si>
    <t>成银转债</t>
  </si>
  <si>
    <t>中能转债</t>
    <phoneticPr fontId="420" type="noConversion"/>
  </si>
  <si>
    <t>至少还需7天</t>
  </si>
  <si>
    <t>8/15 | 30</t>
  </si>
  <si>
    <t>中天精装</t>
  </si>
  <si>
    <t>如果公司股票在任何连续三十个交易日中至少有十五个交易日的收盘价格不低于当期转股价格的 130%（含 130%）</t>
  </si>
  <si>
    <t>成都银行 R</t>
  </si>
  <si>
    <t>如果公司A股股票连续三十个交易日中至少有十五个交易日的收盘价格不低于当期转股价格的130%（含130%）</t>
  </si>
  <si>
    <t>中设股份</t>
  </si>
  <si>
    <t>林海股份</t>
  </si>
  <si>
    <t>002375</t>
  </si>
  <si>
    <t>亚厦股份</t>
  </si>
  <si>
    <t>无</t>
    <phoneticPr fontId="420" type="noConversion"/>
  </si>
  <si>
    <t>金能转债</t>
    <phoneticPr fontId="420" type="noConversion"/>
  </si>
  <si>
    <t>嘉泽新能</t>
    <phoneticPr fontId="420" type="noConversion"/>
  </si>
  <si>
    <t>苏租转债</t>
    <phoneticPr fontId="420" type="noConversion"/>
  </si>
  <si>
    <t>梦天家居</t>
  </si>
  <si>
    <t>无</t>
    <phoneticPr fontId="420" type="noConversion"/>
  </si>
  <si>
    <t>益丰药房</t>
    <phoneticPr fontId="420" type="noConversion"/>
  </si>
  <si>
    <t>南航转债</t>
    <phoneticPr fontId="420" type="noConversion"/>
  </si>
  <si>
    <t>测绘转债</t>
  </si>
  <si>
    <t>至少还需5天</t>
  </si>
  <si>
    <t>汇通集团</t>
  </si>
  <si>
    <t>600814</t>
  </si>
  <si>
    <t>杭州解百</t>
  </si>
  <si>
    <t>苏租转债最后转股日，国检转债、洛凯转债申购。</t>
    <phoneticPr fontId="420" type="noConversion"/>
  </si>
  <si>
    <t>飞凯转债</t>
  </si>
  <si>
    <t>龙净环保 R</t>
  </si>
  <si>
    <t>博通股份</t>
  </si>
  <si>
    <t>豪尔赛</t>
  </si>
  <si>
    <t>四方新材</t>
  </si>
  <si>
    <t>新大正</t>
  </si>
  <si>
    <t>无</t>
    <phoneticPr fontId="420" type="noConversion"/>
  </si>
  <si>
    <t>城地香江</t>
  </si>
  <si>
    <t>如果公司股票连续30个交易日中至少有15个交易日的收盘价格不低于当期转股价格的130%(含130%)</t>
  </si>
  <si>
    <t>洛凯股份</t>
  </si>
  <si>
    <t>德才股份</t>
  </si>
  <si>
    <t>无</t>
    <phoneticPr fontId="420" type="noConversion"/>
  </si>
  <si>
    <t>中国平安</t>
    <phoneticPr fontId="420" type="noConversion"/>
  </si>
  <si>
    <t>永吉转债</t>
  </si>
  <si>
    <t>广泰转债</t>
  </si>
  <si>
    <t>威海广泰</t>
  </si>
  <si>
    <t>如果公司股票连续三十个交易日中至少十五个交易日的收盘价格不低于当期转股价格的 130%（含 130%）；</t>
  </si>
  <si>
    <t>百达精工</t>
  </si>
  <si>
    <t>无</t>
    <phoneticPr fontId="420" type="noConversion"/>
  </si>
  <si>
    <t>中贝转债</t>
    <phoneticPr fontId="420" type="noConversion"/>
  </si>
  <si>
    <t>博闻科技</t>
  </si>
  <si>
    <t>建发合诚</t>
  </si>
  <si>
    <t>日辰股份</t>
  </si>
  <si>
    <t>大叶转债最快还有1个交易日将满足强赎条件，豪24转债申购</t>
    <phoneticPr fontId="420" type="noConversion"/>
  </si>
  <si>
    <t>大叶转债公告提前赎回，天润转债、英博转债申购</t>
    <phoneticPr fontId="420" type="noConversion"/>
  </si>
  <si>
    <t>sz123184</t>
    <phoneticPr fontId="420" type="noConversion"/>
  </si>
  <si>
    <t>sz123149</t>
    <phoneticPr fontId="420" type="noConversion"/>
  </si>
  <si>
    <t>新天药业</t>
  </si>
  <si>
    <t>浙江正特</t>
  </si>
  <si>
    <t>金针菇消费未见好转，21-22-23年连续亏损，负债率高，公司资金紧张，无力应付回售，是否有其他暗雷未知</t>
  </si>
  <si>
    <t>迪贝转债</t>
    <phoneticPr fontId="420" type="noConversion"/>
  </si>
  <si>
    <t>陕西煤业</t>
    <phoneticPr fontId="420" type="noConversion"/>
  </si>
  <si>
    <t>天阳转债</t>
    <phoneticPr fontId="420" type="noConversion"/>
  </si>
  <si>
    <t>通裕转债</t>
    <phoneticPr fontId="420" type="noConversion"/>
  </si>
  <si>
    <t>已公告强赎 !</t>
  </si>
  <si>
    <t>永吉股份</t>
  </si>
  <si>
    <t>公司股票在任何连续三十个交易日中至少有十五个交易日的收盘价格不低于当期转股价格的 130%（含 130%）</t>
  </si>
  <si>
    <t>永鼎股份 R</t>
  </si>
  <si>
    <t>如果公司股票连续三十个交易日中至少有十五个交易日的收盘价格不低于当期转股价格的130%(含 130%)</t>
  </si>
  <si>
    <t>龙泉股份</t>
  </si>
  <si>
    <t>序号</t>
    <phoneticPr fontId="479" type="noConversion"/>
  </si>
  <si>
    <t>日期</t>
    <phoneticPr fontId="479" type="noConversion"/>
  </si>
  <si>
    <t>时间</t>
    <phoneticPr fontId="479" type="noConversion"/>
  </si>
  <si>
    <t>南电转债、孩王转债、博俊转债、新致转债、天源转债、天阳转债最快还有1个交易日将满足强赎条件。</t>
    <phoneticPr fontId="420" type="noConversion"/>
  </si>
  <si>
    <t>大秦铁路</t>
    <phoneticPr fontId="420" type="noConversion"/>
  </si>
  <si>
    <t>利元转债</t>
    <phoneticPr fontId="420" type="noConversion"/>
  </si>
  <si>
    <t>奕瑞转债</t>
    <phoneticPr fontId="420" type="noConversion"/>
  </si>
  <si>
    <t>南矿集团</t>
  </si>
  <si>
    <t>国电南瑞</t>
    <phoneticPr fontId="420" type="noConversion"/>
  </si>
  <si>
    <t>百川能源</t>
    <phoneticPr fontId="420" type="noConversion"/>
  </si>
  <si>
    <t>南京聚隆</t>
  </si>
  <si>
    <t>如果公司 A 股股票在任意连续三十个交易日中至少十五个交易日的收盘价格不低于当期转股价格的 130%；</t>
  </si>
  <si>
    <t>拓山重工</t>
  </si>
  <si>
    <t>新宏泽</t>
  </si>
  <si>
    <t>大庆华科</t>
  </si>
  <si>
    <t>002772</t>
  </si>
  <si>
    <t>众兴菌业</t>
  </si>
  <si>
    <t>南电转债、孩王转债公告提前赎回，博俊转债、新致转债、天源转债、天阳转债公告不提前赎回，北方转债、红相转债、润达转债、世运转债、惠城转债、新星转债还有1个交易日将满足强赎条件。</t>
    <phoneticPr fontId="420" type="noConversion"/>
  </si>
  <si>
    <t>世运转债、新星转债、红相转债公告提前赎回，润达转债、惠城转债、北方转债公告不提前赎回，应急转债、思特转债、华统转债最快还有1个交易日将满足强势条件。</t>
    <phoneticPr fontId="420" type="noConversion"/>
  </si>
  <si>
    <t>浦发转债</t>
    <phoneticPr fontId="420" type="noConversion"/>
  </si>
  <si>
    <t>天路转债</t>
    <phoneticPr fontId="420" type="noConversion"/>
  </si>
  <si>
    <t>超达转债</t>
  </si>
  <si>
    <t>公告要强赎 !</t>
  </si>
  <si>
    <t>鼎胜新材 R</t>
  </si>
  <si>
    <t>福达合金</t>
  </si>
  <si>
    <t>华神科技</t>
  </si>
  <si>
    <t>000711</t>
  </si>
  <si>
    <t>*ST京蓝</t>
  </si>
  <si>
    <t>思特转债、应急转债公告不提前赎回，思创转债、科蓝转债、华统转债、蓝天转债最快还有1个交易日将满足强赎条件。</t>
    <phoneticPr fontId="420" type="noConversion"/>
  </si>
  <si>
    <t>牧原股份</t>
  </si>
  <si>
    <t>至少还需15天</t>
  </si>
  <si>
    <t>002714</t>
  </si>
  <si>
    <t>000756</t>
  </si>
  <si>
    <t>新华制药</t>
  </si>
  <si>
    <t>思创转债已满足强赎条件未公告， 科蓝转债公告不 提前赎回，蓝天转债、华统转债最快还有1个交易日将满足强赎条件。</t>
    <phoneticPr fontId="420" type="noConversion"/>
  </si>
  <si>
    <t>荣泰转债</t>
    <phoneticPr fontId="420" type="noConversion"/>
  </si>
  <si>
    <t>600673</t>
  </si>
  <si>
    <t>东阳光</t>
  </si>
  <si>
    <t>002440</t>
  </si>
  <si>
    <t>闰土股份</t>
  </si>
  <si>
    <t>600827</t>
  </si>
  <si>
    <t>百联股份</t>
  </si>
  <si>
    <t>002926</t>
  </si>
  <si>
    <t>华西证券</t>
  </si>
  <si>
    <t>601118</t>
  </si>
  <si>
    <t>海南橡胶</t>
  </si>
  <si>
    <t>600058</t>
  </si>
  <si>
    <t>五矿发展</t>
  </si>
  <si>
    <t>002157</t>
  </si>
  <si>
    <t>正邦科技</t>
  </si>
  <si>
    <t>长久转债最后交易日，思创转债公告提前赎回，华统转债、蓝天转债、九典转02最快还有1个交易日将满足强赎条件。</t>
    <phoneticPr fontId="420" type="noConversion"/>
  </si>
  <si>
    <t>九典转02公告不提前赎回，华统转债、蓝天转债最快还有1个交易日将满足强赎条件。</t>
    <phoneticPr fontId="420" type="noConversion"/>
  </si>
  <si>
    <t>000541</t>
  </si>
  <si>
    <t>佛山照明</t>
  </si>
  <si>
    <t>002038</t>
  </si>
  <si>
    <t>双鹭药业</t>
  </si>
  <si>
    <t>sz123245</t>
    <phoneticPr fontId="420" type="noConversion"/>
  </si>
  <si>
    <t>长久转债</t>
    <phoneticPr fontId="420" type="noConversion"/>
  </si>
  <si>
    <t>南京银行</t>
    <phoneticPr fontId="420" type="noConversion"/>
  </si>
  <si>
    <t>上声转债</t>
  </si>
  <si>
    <t>集智转债</t>
    <phoneticPr fontId="420" type="noConversion"/>
  </si>
  <si>
    <t>上声电子 R</t>
  </si>
  <si>
    <t>帝欧转债</t>
  </si>
  <si>
    <t>002064</t>
  </si>
  <si>
    <t>华峰化学</t>
  </si>
  <si>
    <t>蓝天转债公告不提前赎回，胜蓝转债、聚飞转债、浙22转债、华统转债最快还有1个交易日将满足强赎条件。</t>
    <phoneticPr fontId="420" type="noConversion"/>
  </si>
  <si>
    <t>sz127047</t>
    <phoneticPr fontId="420" type="noConversion"/>
  </si>
  <si>
    <t>华海转债</t>
    <phoneticPr fontId="420" type="noConversion"/>
  </si>
  <si>
    <t>沿浦转债</t>
    <phoneticPr fontId="420" type="noConversion"/>
  </si>
  <si>
    <t>帝欧转债</t>
    <phoneticPr fontId="420" type="noConversion"/>
  </si>
  <si>
    <t>至少还需11天</t>
  </si>
  <si>
    <t>文灿股份 R</t>
  </si>
  <si>
    <t>如果公司 A 股股票连续三十个交易日中至少有十五个交易日的收盘价格不低于当期转股价格的130%(含 130%);</t>
  </si>
  <si>
    <t>祥源新材 R</t>
  </si>
  <si>
    <t>拓斯达</t>
  </si>
  <si>
    <t>如果公司 A 股股票连续三十个交易日中至少有十五个交易日的收盘价不低于当期转股价格的 130%(含 130%)</t>
  </si>
  <si>
    <t>强力新材 R</t>
  </si>
  <si>
    <t>博杰转债</t>
  </si>
  <si>
    <t>睿创转债</t>
  </si>
  <si>
    <t>万讯转债</t>
  </si>
  <si>
    <t>齐翔转2</t>
  </si>
  <si>
    <t>sz123169</t>
    <phoneticPr fontId="420" type="noConversion"/>
  </si>
  <si>
    <t>正海转债</t>
    <phoneticPr fontId="420" type="noConversion"/>
  </si>
  <si>
    <t>宇邦转债</t>
  </si>
  <si>
    <t>-</t>
  </si>
  <si>
    <t>宇瞳转债 !</t>
  </si>
  <si>
    <t>至少还需10天</t>
  </si>
  <si>
    <t>天汽模</t>
  </si>
  <si>
    <t>如果公司股票在任何连续三十交易日中至少十五个交易日的收盘价格不低于当期转股价格的130%(含 130%)</t>
  </si>
  <si>
    <t>浙22转债、胜蓝转债、聚飞转债公告提前赎回，宇瞳转债、盟升转债、捷捷转债、华统转债最快还有1个交易日将满足强赎条件，嘉益转债申购</t>
    <phoneticPr fontId="420" type="noConversion"/>
  </si>
  <si>
    <t>福建金森</t>
  </si>
  <si>
    <t>林业</t>
  </si>
  <si>
    <t>合力科技</t>
  </si>
  <si>
    <t>003039</t>
  </si>
  <si>
    <t>顺控发展</t>
  </si>
  <si>
    <t>盟升转债公告不提前赎回，宇瞳转债、捷捷转债、华统转债公告提前赎回，城地转债、龙净转债、麒麟转债最快还有1个交易日将满足强赎条件，张行转债最后交易日，嘉益转债申购</t>
    <phoneticPr fontId="420" type="noConversion"/>
  </si>
  <si>
    <t>杭州银行</t>
    <phoneticPr fontId="420" type="noConversion"/>
  </si>
  <si>
    <t>交建转债</t>
  </si>
  <si>
    <t>龙净转债 !</t>
  </si>
  <si>
    <t>城地转债 !</t>
  </si>
  <si>
    <t>至少还需9天</t>
  </si>
  <si>
    <t>新疆交建 R</t>
  </si>
  <si>
    <t>如果公司A股股票连续三十个交易日中至少有十五个交易日的收盘价格不低于当期转股价格的130%(含)</t>
  </si>
  <si>
    <t>睿创微纳 R</t>
  </si>
  <si>
    <t>如果公司 A 股股票在连续三十个交易日中至少十五个交易日的收盘价格不低于当期转股价格的 130%（含 130%）</t>
  </si>
  <si>
    <t>贝肯能源</t>
  </si>
  <si>
    <t>乔治白</t>
  </si>
  <si>
    <t>麒麟转债公告不提前赎回，城地转债、龙净转债公告提前赎回，纵横转债最快还有1个交易日将满足强赎条件。</t>
    <phoneticPr fontId="420" type="noConversion"/>
  </si>
  <si>
    <t>起步转债</t>
  </si>
  <si>
    <t>宇邦新材 R</t>
  </si>
  <si>
    <t>如果公司股票在连续三十个交易日中至少十五个交易日的收盘价格不低于当期转股价格的 130%（含 130%）；</t>
  </si>
  <si>
    <t>ST起步</t>
  </si>
  <si>
    <t>宏辉果蔬</t>
  </si>
  <si>
    <t>五洲特纸</t>
  </si>
  <si>
    <t>奥锐特</t>
  </si>
  <si>
    <t>600455</t>
  </si>
  <si>
    <t>002188</t>
  </si>
  <si>
    <t>600137</t>
  </si>
  <si>
    <t>600493</t>
  </si>
  <si>
    <t>603022</t>
  </si>
  <si>
    <t>001259</t>
  </si>
  <si>
    <t>003017</t>
  </si>
  <si>
    <t>002883</t>
  </si>
  <si>
    <t>003003</t>
  </si>
  <si>
    <t>600883</t>
  </si>
  <si>
    <t>002830</t>
  </si>
  <si>
    <t>605033</t>
  </si>
  <si>
    <t>603506</t>
  </si>
  <si>
    <t>605255</t>
  </si>
  <si>
    <t>603045</t>
  </si>
  <si>
    <t>603903</t>
  </si>
  <si>
    <t>002809</t>
  </si>
  <si>
    <t>002295</t>
  </si>
  <si>
    <t>600448</t>
  </si>
  <si>
    <t>002963</t>
  </si>
  <si>
    <t>001210</t>
  </si>
  <si>
    <t>000856</t>
  </si>
  <si>
    <t>605287</t>
  </si>
  <si>
    <t>001260</t>
  </si>
  <si>
    <t>002144</t>
  </si>
  <si>
    <t>001366</t>
  </si>
  <si>
    <t>002890</t>
  </si>
  <si>
    <t>001226</t>
  </si>
  <si>
    <t>603151</t>
  </si>
  <si>
    <t>002836</t>
  </si>
  <si>
    <t>603937</t>
  </si>
  <si>
    <t>001234</t>
  </si>
  <si>
    <t>003008</t>
  </si>
  <si>
    <t>003023</t>
  </si>
  <si>
    <t>603331</t>
  </si>
  <si>
    <t>002828</t>
  </si>
  <si>
    <t>603320</t>
  </si>
  <si>
    <t>603089</t>
  </si>
  <si>
    <t>001268</t>
  </si>
  <si>
    <t>603183</t>
  </si>
  <si>
    <t>600128</t>
  </si>
  <si>
    <t>605189</t>
  </si>
  <si>
    <t>603041</t>
  </si>
  <si>
    <t>002357</t>
  </si>
  <si>
    <t>000633</t>
  </si>
  <si>
    <t>600232</t>
  </si>
  <si>
    <t>002898</t>
  </si>
  <si>
    <t>600697</t>
  </si>
  <si>
    <t>603182</t>
  </si>
  <si>
    <t>603172</t>
  </si>
  <si>
    <t>002278</t>
  </si>
  <si>
    <t>002492</t>
  </si>
  <si>
    <t>600735</t>
  </si>
  <si>
    <t>603326</t>
  </si>
  <si>
    <t>603725</t>
  </si>
  <si>
    <t>600235</t>
  </si>
  <si>
    <t>003004</t>
  </si>
  <si>
    <t>603048</t>
  </si>
  <si>
    <t>603329</t>
  </si>
  <si>
    <t>603685</t>
  </si>
  <si>
    <t>603700</t>
  </si>
  <si>
    <t>603282</t>
  </si>
  <si>
    <t>603307</t>
  </si>
  <si>
    <t>605180</t>
  </si>
  <si>
    <t>605122</t>
  </si>
  <si>
    <t>600099</t>
  </si>
  <si>
    <t>600241</t>
  </si>
  <si>
    <t>603321</t>
  </si>
  <si>
    <t>002871</t>
  </si>
  <si>
    <t>603926</t>
  </si>
  <si>
    <t>605177</t>
  </si>
  <si>
    <t>002136</t>
  </si>
  <si>
    <t>603192</t>
  </si>
  <si>
    <t>000663</t>
  </si>
  <si>
    <t>603798</t>
  </si>
  <si>
    <t>002731</t>
  </si>
  <si>
    <t>603280</t>
  </si>
  <si>
    <t>002887</t>
  </si>
  <si>
    <t>001331</t>
  </si>
  <si>
    <t>603908</t>
  </si>
  <si>
    <t>牧高笛</t>
  </si>
  <si>
    <t>002968</t>
  </si>
  <si>
    <t>001368</t>
  </si>
  <si>
    <t>603860</t>
  </si>
  <si>
    <t>603216</t>
  </si>
  <si>
    <t>605068</t>
  </si>
  <si>
    <t>002942</t>
  </si>
  <si>
    <t>新农股份</t>
  </si>
  <si>
    <t>603059</t>
  </si>
  <si>
    <t>002679</t>
  </si>
  <si>
    <t>603286</t>
  </si>
  <si>
    <t>603578</t>
  </si>
  <si>
    <t>603176</t>
  </si>
  <si>
    <t>003018</t>
  </si>
  <si>
    <t>603617</t>
  </si>
  <si>
    <t>603829</t>
  </si>
  <si>
    <t>603221</t>
  </si>
  <si>
    <t>001333</t>
  </si>
  <si>
    <t>002687</t>
  </si>
  <si>
    <t>600423</t>
  </si>
  <si>
    <t>002566</t>
  </si>
  <si>
    <t>603500</t>
  </si>
  <si>
    <t>603681</t>
  </si>
  <si>
    <t>605288</t>
  </si>
  <si>
    <t>605001</t>
  </si>
  <si>
    <t>002753</t>
  </si>
  <si>
    <t>002729</t>
  </si>
  <si>
    <t>603787</t>
  </si>
  <si>
    <t>603909</t>
  </si>
  <si>
    <t>001299</t>
  </si>
  <si>
    <t>603163</t>
  </si>
  <si>
    <t>002873</t>
  </si>
  <si>
    <t>603289</t>
  </si>
  <si>
    <t>603755</t>
  </si>
  <si>
    <t>600854</t>
  </si>
  <si>
    <t>002442</t>
  </si>
  <si>
    <t>603017</t>
  </si>
  <si>
    <t>000007</t>
  </si>
  <si>
    <t>002012</t>
  </si>
  <si>
    <t>002172</t>
  </si>
  <si>
    <t>600858</t>
  </si>
  <si>
    <t>605258</t>
  </si>
  <si>
    <t>001316</t>
  </si>
  <si>
    <t>001326</t>
  </si>
  <si>
    <t>002972</t>
  </si>
  <si>
    <t>002574</t>
  </si>
  <si>
    <t>605580</t>
  </si>
  <si>
    <t>603917</t>
  </si>
  <si>
    <t>603836</t>
  </si>
  <si>
    <t>600785</t>
  </si>
  <si>
    <t>603677</t>
  </si>
  <si>
    <t>002825</t>
  </si>
  <si>
    <t>600749</t>
  </si>
  <si>
    <t>000985</t>
  </si>
  <si>
    <t>002671</t>
  </si>
  <si>
    <t>002286</t>
  </si>
  <si>
    <t>603190</t>
  </si>
  <si>
    <t>603577</t>
  </si>
  <si>
    <t>001387</t>
  </si>
  <si>
    <t>002879</t>
  </si>
  <si>
    <t>000790</t>
  </si>
  <si>
    <t>000705</t>
  </si>
  <si>
    <t>603966</t>
  </si>
  <si>
    <t>002903</t>
  </si>
  <si>
    <t>605162</t>
  </si>
  <si>
    <t>002863</t>
  </si>
  <si>
    <t>002940</t>
  </si>
  <si>
    <t>001358</t>
  </si>
  <si>
    <t>605058</t>
  </si>
  <si>
    <t>605169</t>
  </si>
  <si>
    <t>000715</t>
  </si>
  <si>
    <t>中兴商业</t>
  </si>
  <si>
    <t>603276</t>
  </si>
  <si>
    <t>001238</t>
  </si>
  <si>
    <t>001360</t>
  </si>
  <si>
    <t>002159</t>
  </si>
  <si>
    <t>603336</t>
  </si>
  <si>
    <t>605007</t>
  </si>
  <si>
    <t>605116</t>
  </si>
  <si>
    <t>002011</t>
  </si>
  <si>
    <t>盾安环境</t>
  </si>
  <si>
    <t>纵横转债公告提前赎回，瀛通转债、麦米转2、福蓉转债最快还有1个交易日将满足强赎条件，英博转债、洛凯转债上市。</t>
    <phoneticPr fontId="420" type="noConversion"/>
  </si>
  <si>
    <t>实盘-等权</t>
    <phoneticPr fontId="420" type="noConversion"/>
  </si>
  <si>
    <t>微辣-等权</t>
    <phoneticPr fontId="420" type="noConversion"/>
  </si>
  <si>
    <t>实盘-微辣</t>
    <phoneticPr fontId="420" type="noConversion"/>
  </si>
  <si>
    <t>时间</t>
  </si>
  <si>
    <t>累计</t>
  </si>
  <si>
    <t>微辣组合</t>
    <phoneticPr fontId="420" type="noConversion"/>
  </si>
  <si>
    <t>我的实盘</t>
    <phoneticPr fontId="420" type="noConversion"/>
  </si>
  <si>
    <t>浙江鼎力</t>
  </si>
  <si>
    <t>皖天转债</t>
  </si>
  <si>
    <t>皖天转债</t>
    <phoneticPr fontId="420" type="noConversion"/>
  </si>
  <si>
    <t>瀛通转债 !</t>
  </si>
  <si>
    <t>10/15 | 30</t>
  </si>
  <si>
    <t>飞凯材料 R</t>
  </si>
  <si>
    <t>如果公司A股股票连续三十个交易日中至少有十五个交易日的收盘价格不低于当期转股价格的120%(含120%)</t>
  </si>
  <si>
    <t>道氏转02</t>
  </si>
  <si>
    <t>道氏技术 R</t>
  </si>
  <si>
    <t>603408</t>
  </si>
  <si>
    <t>建霖家居</t>
  </si>
  <si>
    <t>603338</t>
  </si>
  <si>
    <t>威派转债</t>
    <phoneticPr fontId="420" type="noConversion"/>
  </si>
  <si>
    <t>长信转债</t>
  </si>
  <si>
    <t>楚江转债</t>
  </si>
  <si>
    <t>长信科技 R</t>
  </si>
  <si>
    <t>在本次发行的可转债转股期内，如果公司股票连续三十个交易日中至少有十五个交易日的收盘价格不低于当期转股价格的 130%（含 130%）</t>
  </si>
  <si>
    <t>郑中设计</t>
  </si>
  <si>
    <t>瀛通转债、麦米转2公告提前赎回，福蓉转债公告不提前赎回，航新转债、联得转债、孚日转债最快还有1个交易日将满足强赎条件，南电转债、孩王转债最后交易日，国检转债上市，张行转债最后转股日。</t>
    <phoneticPr fontId="420" type="noConversion"/>
  </si>
  <si>
    <t>603790</t>
  </si>
  <si>
    <t>雅运股份</t>
  </si>
  <si>
    <t>600444</t>
  </si>
  <si>
    <t>国机通用</t>
  </si>
  <si>
    <t>002811</t>
  </si>
  <si>
    <t>603928</t>
  </si>
  <si>
    <t>兴业股份</t>
  </si>
  <si>
    <t>002247</t>
  </si>
  <si>
    <t>聚力文化</t>
  </si>
  <si>
    <t>605289</t>
  </si>
  <si>
    <t>罗曼股份</t>
  </si>
  <si>
    <t>002476</t>
  </si>
  <si>
    <t>宝莫股份</t>
  </si>
  <si>
    <t>002727</t>
  </si>
  <si>
    <t>一心堂</t>
  </si>
  <si>
    <t>航新转债、联得转债公告不提前赎回，孚日转债满足强赎条件未公告，新天转债、松霖转债、盛航转债、银信转债最快还有1个交易日将满足强赎条件，</t>
    <phoneticPr fontId="420" type="noConversion"/>
  </si>
  <si>
    <t>新化股份 R</t>
  </si>
  <si>
    <t>如果公司 A 股股票连续三十个交易日中至少有十五个交易日的收盘价格不低于当期转股价格的 130%（含 130%）</t>
  </si>
  <si>
    <t>博23转债</t>
  </si>
  <si>
    <t>博威合金 R</t>
  </si>
  <si>
    <t>如果本公司股票在任意连续 30 个交易日中至少有 15 个交易日的收盘价不低于当期转股价格的 130%（含 130%）</t>
  </si>
  <si>
    <t>002817</t>
  </si>
  <si>
    <t>黄山胶囊</t>
  </si>
  <si>
    <t>603311</t>
  </si>
  <si>
    <t>金海高科</t>
  </si>
  <si>
    <t>600721</t>
  </si>
  <si>
    <t>百花医药</t>
  </si>
  <si>
    <t>603201</t>
  </si>
  <si>
    <t>常润股份</t>
  </si>
  <si>
    <t>600513</t>
  </si>
  <si>
    <t>联环药业</t>
  </si>
  <si>
    <t>松霖转债、银信转债、盛航转债公告不提前赎回，孚日转债、新天转债公告提前赎回，精测转债、永鼎转债、华锋转债、贵广转债最快还有1个交易日将满足强赎条件。</t>
    <phoneticPr fontId="420" type="noConversion"/>
  </si>
  <si>
    <t>民生银行</t>
    <phoneticPr fontId="420" type="noConversion"/>
  </si>
  <si>
    <t>溢利转债 !</t>
  </si>
  <si>
    <t>溢多利</t>
  </si>
  <si>
    <t>在转股期内，公司股票在任意连续三十个交易日中至少十五个交易日的收盘价格不低于当期转股价格的 130%（含 130%）</t>
  </si>
  <si>
    <t>永鼎转债 !</t>
  </si>
  <si>
    <t>白云电器</t>
  </si>
  <si>
    <t>在本次发行的可转债转股期内，如果公司A股股票连续30个交易日中至少有15个交易日的收盘价格不低于当期转股价格的130%(含 130%)</t>
  </si>
  <si>
    <t>603161</t>
  </si>
  <si>
    <t>科华控股</t>
  </si>
  <si>
    <t>001223</t>
  </si>
  <si>
    <t>欧克科技</t>
  </si>
  <si>
    <t>001367</t>
  </si>
  <si>
    <t>海森药业</t>
  </si>
  <si>
    <t>精测转债、华锋转债、贵广转债公告不提前赎回，永鼎转债公告提前赎回</t>
    <phoneticPr fontId="420" type="noConversion"/>
  </si>
  <si>
    <t>博杰股份</t>
  </si>
  <si>
    <t>思创转债最后交易日，领益转债申购</t>
    <phoneticPr fontId="420" type="noConversion"/>
  </si>
  <si>
    <t>sz123211</t>
    <phoneticPr fontId="420" type="noConversion"/>
  </si>
  <si>
    <t>sz127041</t>
    <phoneticPr fontId="420" type="noConversion"/>
  </si>
  <si>
    <t>阳谷转债</t>
    <phoneticPr fontId="420" type="noConversion"/>
  </si>
  <si>
    <t>山鹰转债</t>
    <phoneticPr fontId="420" type="noConversion"/>
  </si>
  <si>
    <t>白电转债</t>
  </si>
  <si>
    <t>白电转债</t>
    <phoneticPr fontId="420" type="noConversion"/>
  </si>
  <si>
    <t>新星转债</t>
    <phoneticPr fontId="420" type="noConversion"/>
  </si>
  <si>
    <t>家家悦</t>
    <phoneticPr fontId="420" type="noConversion"/>
  </si>
  <si>
    <t>隆华转债</t>
  </si>
  <si>
    <t>弘亚转债</t>
    <phoneticPr fontId="420" type="noConversion"/>
  </si>
  <si>
    <t>东峰集团 R</t>
  </si>
  <si>
    <t>如果公司A股股票连续三十个交易日中至少有十五个交易日的收盘价格不低于当期转股价格的130%(含130%)</t>
  </si>
  <si>
    <t>603090</t>
  </si>
  <si>
    <t>宏盛股份</t>
  </si>
  <si>
    <t>603215</t>
  </si>
  <si>
    <t>比依股份</t>
  </si>
  <si>
    <t>603051</t>
  </si>
  <si>
    <t>鹿山新材</t>
  </si>
  <si>
    <t>和邦转债上市。</t>
    <phoneticPr fontId="420" type="noConversion"/>
  </si>
  <si>
    <t>寿22转债</t>
    <phoneticPr fontId="420" type="noConversion"/>
  </si>
  <si>
    <t>鹤21转债</t>
    <phoneticPr fontId="420" type="noConversion"/>
  </si>
  <si>
    <t>豪能转债、姚记转债最快还有1给交易日将满足强赎条件，豪24转债上市，山鹰转债、新星转债最后转股日。</t>
    <phoneticPr fontId="420" type="noConversion"/>
  </si>
  <si>
    <t>605566</t>
  </si>
  <si>
    <t>福莱蒽特</t>
  </si>
  <si>
    <t>000828</t>
  </si>
  <si>
    <t>东莞控股</t>
  </si>
  <si>
    <t>豪能转债公告提前赎回，姚记转债公告不提前赎回，阳谷转债、泰林转债、湘泵转债最快还有1个交易日将满足强赎条件，思创转债最后转股日。</t>
    <phoneticPr fontId="420" type="noConversion"/>
  </si>
  <si>
    <t>天阳转债</t>
  </si>
  <si>
    <t>洪城转债</t>
    <phoneticPr fontId="420" type="noConversion"/>
  </si>
  <si>
    <t>火炬转债</t>
  </si>
  <si>
    <t>603637</t>
  </si>
  <si>
    <t>镇海股份</t>
  </si>
  <si>
    <t>603073</t>
  </si>
  <si>
    <t>彩蝶实业</t>
  </si>
  <si>
    <t>603580</t>
  </si>
  <si>
    <t>艾艾精工</t>
  </si>
  <si>
    <t>001212</t>
  </si>
  <si>
    <t>中旗新材</t>
  </si>
  <si>
    <t>泰林转债公告提前赎回， 阳谷转债、湘泵转债公告不提前赎回，华源转债、捷捷转债、浙22转债最后交易日</t>
    <phoneticPr fontId="420" type="noConversion"/>
  </si>
  <si>
    <t>文灿转债、拓斯转债最快还有1个交易日将满足强赎条件，聚飞转债最后交易日。</t>
    <phoneticPr fontId="420" type="noConversion"/>
  </si>
  <si>
    <t>001255</t>
  </si>
  <si>
    <t>博菲电气</t>
  </si>
  <si>
    <t>002300</t>
  </si>
  <si>
    <t>太阳电缆</t>
  </si>
  <si>
    <t>果仁</t>
    <phoneticPr fontId="420" type="noConversion"/>
  </si>
  <si>
    <t>雪球</t>
    <phoneticPr fontId="420" type="noConversion"/>
  </si>
  <si>
    <t>超额</t>
    <phoneticPr fontId="420" type="noConversion"/>
  </si>
  <si>
    <t>朗科转债</t>
  </si>
  <si>
    <t>文灿转债 !</t>
  </si>
  <si>
    <t>605028</t>
  </si>
  <si>
    <t>世茂能源</t>
  </si>
  <si>
    <t>文灿转债、拓斯转债公告提前赎回，汽模转2、祥源转债最快还有1个交易日讲满足强赎条件。</t>
    <phoneticPr fontId="420" type="noConversion"/>
  </si>
  <si>
    <t>永安转债</t>
    <phoneticPr fontId="420" type="noConversion"/>
  </si>
  <si>
    <t>汽模转2 !</t>
  </si>
  <si>
    <t>祥源转债 !</t>
  </si>
  <si>
    <t>苏州科达 R</t>
  </si>
  <si>
    <t>如果公司 A 股股票连续三十个交易日中至少有十五个交易日的收盘价不低于当期转股价格的130%(含 130%)</t>
  </si>
  <si>
    <t>优彩资源</t>
  </si>
  <si>
    <t>600689</t>
  </si>
  <si>
    <t>上海三毛</t>
  </si>
  <si>
    <t>002780</t>
  </si>
  <si>
    <t>三夫户外</t>
  </si>
  <si>
    <t>002998</t>
  </si>
  <si>
    <t>002715</t>
  </si>
  <si>
    <t>登云股份</t>
  </si>
  <si>
    <t>002397</t>
  </si>
  <si>
    <t>梦洁股份</t>
  </si>
  <si>
    <t>002576</t>
  </si>
  <si>
    <t>通达动力</t>
  </si>
  <si>
    <t>603683</t>
  </si>
  <si>
    <t>晶华新材</t>
  </si>
  <si>
    <t>000548</t>
  </si>
  <si>
    <t>湖南投资</t>
  </si>
  <si>
    <t>603006</t>
  </si>
  <si>
    <t>联明股份</t>
  </si>
  <si>
    <t>601995</t>
  </si>
  <si>
    <t>中金公司</t>
  </si>
  <si>
    <t>汽模转2公告提前赎回，祥源转债、精达转债最快还有一个交易日将满足强赎条件。</t>
    <phoneticPr fontId="420" type="noConversion"/>
  </si>
  <si>
    <t>易瑞转债</t>
  </si>
  <si>
    <t>豪美转债</t>
  </si>
  <si>
    <t>祥源转债公告提前赎回， 精达转债公告不提前赎回，胜蓝转债最后交易日，聚飞转债最后转股日，皓元转债申购。</t>
    <phoneticPr fontId="420" type="noConversion"/>
  </si>
  <si>
    <t>001256</t>
  </si>
  <si>
    <t>炜冈科技</t>
  </si>
  <si>
    <t>001317</t>
  </si>
  <si>
    <t>三羊马</t>
  </si>
  <si>
    <t>605100</t>
  </si>
  <si>
    <t>华丰股份</t>
  </si>
  <si>
    <t>600615</t>
  </si>
  <si>
    <t>丰华股份</t>
  </si>
  <si>
    <t>603333</t>
  </si>
  <si>
    <t>尚纬股份</t>
  </si>
  <si>
    <t>605080</t>
  </si>
  <si>
    <t>浙江自然</t>
  </si>
  <si>
    <t>迪贝转债</t>
  </si>
  <si>
    <t>在转股期内，如果公司股票在任何连续三十个交易日中至少十五个交易日的收盘价格不低于当期转股价格的 130%(含 130%)</t>
  </si>
  <si>
    <t>火炬电子 R</t>
  </si>
  <si>
    <t>公司 A 股股票连续三十个交易日中至少有十五个交易日的收盘价格不低于当期转股价格的 130%（含130%）</t>
  </si>
  <si>
    <t>南银转债</t>
  </si>
  <si>
    <t>南京银行 R</t>
  </si>
  <si>
    <t>如果公司普通股股票连续三十个交易日中至少有十五个交易日的收盘价格不低于当期转股价格的 130%(含 130%)</t>
  </si>
  <si>
    <t>金埔转债</t>
  </si>
  <si>
    <t>大叶转债</t>
    <phoneticPr fontId="420" type="noConversion"/>
  </si>
  <si>
    <t>世运转债</t>
    <phoneticPr fontId="420" type="noConversion"/>
  </si>
  <si>
    <t>红相转债</t>
    <phoneticPr fontId="420" type="noConversion"/>
  </si>
  <si>
    <t>大禹转债</t>
  </si>
  <si>
    <t>联诚转债</t>
  </si>
  <si>
    <t>停牌</t>
    <phoneticPr fontId="420" type="noConversion"/>
  </si>
  <si>
    <t>2024-12-17 最后交易</t>
  </si>
  <si>
    <t>超达装备 R</t>
  </si>
  <si>
    <t>如果公司股票在任意连续三十个交易日中至少有十五个交易日的收盘价格不低于当期转股价格的130%（含）</t>
  </si>
  <si>
    <t>泰坦股份</t>
  </si>
  <si>
    <t>003036</t>
  </si>
  <si>
    <t>未来转债最快还有1个交易日将满足强赎条件，孚日转债、纵横转债最后交易日，大叶转债最后转股日。</t>
    <phoneticPr fontId="420" type="noConversion"/>
  </si>
  <si>
    <t>翔鹭转债</t>
  </si>
  <si>
    <t>新化转债</t>
  </si>
  <si>
    <t>新化转债</t>
    <phoneticPr fontId="420" type="noConversion"/>
  </si>
  <si>
    <t>宏图转债</t>
    <phoneticPr fontId="420" type="noConversion"/>
  </si>
  <si>
    <t>胜蓝转债</t>
    <phoneticPr fontId="420" type="noConversion"/>
  </si>
  <si>
    <t>上海银行</t>
    <phoneticPr fontId="420" type="noConversion"/>
  </si>
  <si>
    <t>未来转债 !</t>
  </si>
  <si>
    <t>至少还需2天</t>
  </si>
  <si>
    <t>翔鹭钨业</t>
  </si>
  <si>
    <t>如果公司A股股票连续三十个交易日中至少有十五个交易日的收盘价不低于当期转股价格的130%(含130%)</t>
  </si>
  <si>
    <t>正川股份</t>
  </si>
  <si>
    <t>001336</t>
  </si>
  <si>
    <t>楚环科技</t>
  </si>
  <si>
    <t>002802</t>
  </si>
  <si>
    <t>洪汇新材</t>
  </si>
  <si>
    <t>002999</t>
  </si>
  <si>
    <t>天禾股份</t>
  </si>
  <si>
    <t>001228</t>
  </si>
  <si>
    <t>永泰运</t>
  </si>
  <si>
    <t>603976</t>
  </si>
  <si>
    <t>600714</t>
  </si>
  <si>
    <t>金瑞矿业</t>
  </si>
  <si>
    <t>600356</t>
  </si>
  <si>
    <t>恒丰纸业</t>
  </si>
  <si>
    <t>未来转债公告提前赎回，麦米转2、新天转债最后交易日，红相转债、世运转债最后转股日。</t>
    <phoneticPr fontId="420" type="noConversion"/>
  </si>
  <si>
    <t>科蓝转债</t>
  </si>
  <si>
    <t>福新转债</t>
  </si>
  <si>
    <t>威唐转债</t>
  </si>
  <si>
    <t>沿浦转债</t>
  </si>
  <si>
    <t>纵横转债</t>
    <phoneticPr fontId="420" type="noConversion"/>
  </si>
  <si>
    <t>新华保险</t>
    <phoneticPr fontId="420" type="noConversion"/>
  </si>
  <si>
    <t>飞鹿转债</t>
  </si>
  <si>
    <t>孚日转债</t>
    <phoneticPr fontId="420" type="noConversion"/>
  </si>
  <si>
    <t>华兴转债</t>
    <phoneticPr fontId="420" type="noConversion"/>
  </si>
  <si>
    <t>泰福转债</t>
  </si>
  <si>
    <t>弘亚转债</t>
  </si>
  <si>
    <t>至少还需1天</t>
  </si>
  <si>
    <t>14/15 | 30</t>
  </si>
  <si>
    <t>卡倍转02</t>
  </si>
  <si>
    <t>卡倍亿 R</t>
  </si>
  <si>
    <t>如果公司股票连续三十个交易日中至少有十五个交易日的收盘价格不低于当期转股价格的 130%（含 130%）；</t>
  </si>
  <si>
    <t>斯莱克 R</t>
  </si>
  <si>
    <t>如果公司股票在任意连续30个交易日中至少有十五个交易日的收盘价格不低于当期转股价格的130%(含 130%);</t>
  </si>
  <si>
    <t>利元转债、震安转债最快还有1个交易日将满足强赎条件，福能转债最后交易日，胜蓝转债最后转股日。</t>
    <phoneticPr fontId="420" type="noConversion"/>
  </si>
  <si>
    <t>603029</t>
  </si>
  <si>
    <t>天鹅股份</t>
  </si>
  <si>
    <t>603214</t>
  </si>
  <si>
    <t>爱婴室</t>
  </si>
  <si>
    <t>603655</t>
  </si>
  <si>
    <t>朗博科技</t>
  </si>
  <si>
    <t>600329</t>
  </si>
  <si>
    <t>达仁堂</t>
  </si>
  <si>
    <t>烽火转债</t>
    <phoneticPr fontId="420" type="noConversion"/>
  </si>
  <si>
    <t>鹰19转债</t>
  </si>
  <si>
    <t>塞力转债</t>
  </si>
  <si>
    <t>灵康转债</t>
  </si>
  <si>
    <t>灵康转债</t>
    <phoneticPr fontId="420" type="noConversion"/>
  </si>
  <si>
    <t>上证50ETF</t>
    <phoneticPr fontId="420" type="noConversion"/>
  </si>
  <si>
    <t>维尔转债</t>
  </si>
  <si>
    <t>万顺转2</t>
  </si>
  <si>
    <t>绿茵转债</t>
  </si>
  <si>
    <t>文科转债</t>
  </si>
  <si>
    <t>深信服</t>
  </si>
  <si>
    <t>博汇转债</t>
  </si>
  <si>
    <t>金沃转债</t>
  </si>
  <si>
    <t>百畅转债</t>
  </si>
  <si>
    <t>麦米转2</t>
    <phoneticPr fontId="420" type="noConversion"/>
  </si>
  <si>
    <t>新天转债</t>
    <phoneticPr fontId="420" type="noConversion"/>
  </si>
  <si>
    <t>利元转债 !</t>
  </si>
  <si>
    <t>震安转债 !</t>
  </si>
  <si>
    <t>智尚转债</t>
  </si>
  <si>
    <t>南山智尚 R</t>
  </si>
  <si>
    <t>如果公司股票在任何连续三十个交易日中至少十五个交易日的收盘价格不低于当期转股价格的 130%（含 130%）</t>
  </si>
  <si>
    <t>福莱新材</t>
  </si>
  <si>
    <t>大秦铁路 R</t>
  </si>
  <si>
    <t>如果公司股票在任何连续三十个交易日中至少有十五个交易日的收盘价格不低于当期转股价格的120%(含 120%)</t>
  </si>
  <si>
    <t>志特转债</t>
  </si>
  <si>
    <t>博汇股份</t>
  </si>
  <si>
    <t>文科股份</t>
  </si>
  <si>
    <t>中装转2</t>
  </si>
  <si>
    <t>ST中装</t>
  </si>
  <si>
    <t>帝欧家居</t>
  </si>
  <si>
    <t>三房转债</t>
  </si>
  <si>
    <t>三房巷</t>
  </si>
  <si>
    <t>好莱客</t>
  </si>
  <si>
    <t>灵康药业</t>
  </si>
  <si>
    <t>塞力医疗</t>
  </si>
  <si>
    <t>雪榕生物</t>
  </si>
  <si>
    <t>维尔利</t>
  </si>
  <si>
    <t>神通转债</t>
  </si>
  <si>
    <t>神通科技</t>
  </si>
  <si>
    <t>芳源转债</t>
  </si>
  <si>
    <t>岭南转债!*</t>
  </si>
  <si>
    <t>岭南股份</t>
  </si>
  <si>
    <t>正股0.94元，有面退风险，且公司两年亏损，国资股份仅5%</t>
  </si>
  <si>
    <t>达</t>
  </si>
  <si>
    <t>波若波罗密，jin，神奇，追风zhk，宇</t>
  </si>
  <si>
    <t>st股，正股价格接近1元</t>
  </si>
  <si>
    <t>波若波罗密</t>
  </si>
  <si>
    <t>奥菲斯，追风zhk，宇</t>
  </si>
  <si>
    <t>正股股价1.17有面退风险</t>
  </si>
  <si>
    <t>黎明飞雪</t>
  </si>
  <si>
    <t>转债5年后到期 ，不确定性太大。怀居，宇</t>
  </si>
  <si>
    <t>清偿拖延，转债剩余募集资金30%以上临时补流大概率账上没钱</t>
  </si>
  <si>
    <t>东东</t>
  </si>
  <si>
    <t>神奇</t>
  </si>
  <si>
    <t>百川畅银</t>
  </si>
  <si>
    <t>大股东人品不好，利用提议下修出货，下修离底价很远</t>
  </si>
  <si>
    <t>帝欧转债!</t>
  </si>
  <si>
    <t>王远宁</t>
  </si>
  <si>
    <t>大股东提议下修，然后出货，股东大会又否决下修，证代还说做了股东工作，结果现场6900票同意,大股东通过大宗转走了转债，明明有投票权，既没赞同也没反对，也没弃权，感觉不太符合规定……</t>
  </si>
  <si>
    <t>吉米、ww、李、宇</t>
  </si>
  <si>
    <t>利元亨</t>
  </si>
  <si>
    <t>大股东利用提议下修出货，然后下修离底价很远</t>
  </si>
  <si>
    <t>资产负债率巨高，拒绝承认可转债持有人有清偿权利，申报债权只能现场申报，回购股份超期不注销</t>
  </si>
  <si>
    <t>李</t>
  </si>
  <si>
    <t>ww</t>
  </si>
  <si>
    <t>已经公告补税，月底复产</t>
  </si>
  <si>
    <t>宇</t>
  </si>
  <si>
    <t>老杜</t>
  </si>
  <si>
    <t>宏图转债!</t>
  </si>
  <si>
    <t>航天宏图</t>
  </si>
  <si>
    <t>营收锐减，利润转亏，亏损3.74亿元，公司应收账款巨大，被军队采购暂停，发票作假，幺蛾子多</t>
  </si>
  <si>
    <t>志特新材</t>
  </si>
  <si>
    <t>下修无法破净,正股股价接近净资产</t>
  </si>
  <si>
    <t>wey</t>
  </si>
  <si>
    <t>按ytm选债，破净可以不用排除（波若波罗密）</t>
  </si>
  <si>
    <t>账面现金不足兑付可转债;下修无法破净,正股价格接近净资产;到期时间短;清偿拖延</t>
  </si>
  <si>
    <t>公司经营一地鸡毛，与上游供应商和客户的合同纠纷非常多</t>
  </si>
  <si>
    <t>逐草而牧</t>
  </si>
  <si>
    <t>芳源股份</t>
  </si>
  <si>
    <t>实地看过，工厂已经半停工，一期产能全停，发债建二期工程烂尾</t>
  </si>
  <si>
    <t>秋水</t>
  </si>
  <si>
    <t>去公司现场了解，没有任何计划和方案，大股东被恒大骗，公司银行贷款额度7-8亿，无法覆盖转债余额，下修受净资产限制</t>
  </si>
  <si>
    <t>小邹</t>
  </si>
  <si>
    <t>普利制药</t>
  </si>
  <si>
    <t>💰 定存±小概率</t>
  </si>
  <si>
    <t xml:space="preserve"> 言午、李</t>
  </si>
  <si>
    <t>奇葩要保证金清偿方案，完全不尊重投资人，且涉嫌违法，永久拉黑正股及转债。</t>
  </si>
  <si>
    <t>吉米</t>
  </si>
  <si>
    <t>T</t>
  </si>
  <si>
    <t>1，公司不妥之处仅在于流程与条款，且追责投资人的条款应是以震慑为主，并非实际行动。2，行动上，快速反应，主动履行义务，是我们所要的。3，如果清偿顺利完成，说明公司不差钱，反而实实在在增加了回售的把握，回售收益年化约12%，拉黑恐怕会错杀。4，公司连年盈利，负债率不高，现金量不低，整体安全性不差的。</t>
  </si>
  <si>
    <t>频繁下修躲回售</t>
  </si>
  <si>
    <t>剪影</t>
  </si>
  <si>
    <t>李、老杜.浮沉</t>
  </si>
  <si>
    <t xml:space="preserve">公司营收不达标，有退市风险；控股股到大幅减持，自21年后就没分红，近两年经营现金流为负。 </t>
  </si>
  <si>
    <t>281公里、壹壹</t>
  </si>
  <si>
    <t>雪蓉转债</t>
  </si>
  <si>
    <t>恶意逃避回售</t>
  </si>
  <si>
    <t>7月8日象征性下修了5分钱，公司资产负债率为71.37%，流动性紧张，较大短期偿债压力。</t>
  </si>
  <si>
    <t>刘建平</t>
  </si>
  <si>
    <t>天创可转债</t>
  </si>
  <si>
    <t>业绩下滑，加上贸易战影响很大</t>
  </si>
  <si>
    <t>冬群</t>
  </si>
  <si>
    <t>万顺新材</t>
  </si>
  <si>
    <t>正股和转债正相关 妥妥的下跌趋势 不值得持有，季线7连阴 可能奔着退市去了</t>
  </si>
  <si>
    <t>lou</t>
  </si>
  <si>
    <t>1、趋势是主观的东西；2、应其非上升趋势而拉入黑名单，恐怕会错杀；3、目前正股股价3.77元，距离退市还有一定距离 同意此观点浮沉</t>
  </si>
  <si>
    <t>605208</t>
  </si>
  <si>
    <t>永茂泰</t>
  </si>
  <si>
    <t>002774</t>
  </si>
  <si>
    <t>快意电梯</t>
  </si>
  <si>
    <t>002066</t>
  </si>
  <si>
    <t>瑞泰科技</t>
  </si>
  <si>
    <t>603898</t>
  </si>
  <si>
    <t>002864</t>
  </si>
  <si>
    <t>盘龙药业</t>
  </si>
  <si>
    <t>603013</t>
  </si>
  <si>
    <t>亚普股份</t>
  </si>
  <si>
    <t>震安转债、利元转债公告提前赎回，冠盛转债最快还有一个交易日将满足强赎条件，孚日转债、纵横转债最后转股日。</t>
    <phoneticPr fontId="420" type="noConversion"/>
  </si>
  <si>
    <t>sz123237</t>
    <phoneticPr fontId="420" type="noConversion"/>
  </si>
  <si>
    <t>福能转债</t>
    <phoneticPr fontId="420" type="noConversion"/>
  </si>
  <si>
    <t>佳禾转债</t>
    <phoneticPr fontId="420" type="noConversion"/>
  </si>
  <si>
    <t>13/15 | 30</t>
  </si>
  <si>
    <t>金沃股份 R</t>
  </si>
  <si>
    <t>如果公司 A 股股票在任意连续三十个交易日中至少十五个交易日的收盘价格不低于当期转股价格的 130%（含 130%）</t>
  </si>
  <si>
    <t>001373</t>
  </si>
  <si>
    <t>翔腾新材</t>
  </si>
  <si>
    <t>605155</t>
  </si>
  <si>
    <t>西大门</t>
  </si>
  <si>
    <t>603332</t>
  </si>
  <si>
    <t>苏州龙杰</t>
  </si>
  <si>
    <t>605151</t>
  </si>
  <si>
    <t>西上海</t>
  </si>
  <si>
    <t>001277</t>
  </si>
  <si>
    <t>速达股份</t>
  </si>
  <si>
    <t>605005</t>
  </si>
  <si>
    <t>合兴股份</t>
  </si>
  <si>
    <t>sz123232</t>
    <phoneticPr fontId="420" type="noConversion"/>
  </si>
  <si>
    <t>冠盛转债公告不提前赎回，新北转债最快还有1个交易日将满足强赎条件，华统转债最后交易日，麦米转2、新天转债最后转股日。</t>
    <phoneticPr fontId="420" type="noConversion"/>
  </si>
  <si>
    <t>润达转债</t>
  </si>
  <si>
    <t>雅戈尔</t>
    <phoneticPr fontId="420" type="noConversion"/>
  </si>
  <si>
    <t>金现转债</t>
    <phoneticPr fontId="420" type="noConversion"/>
  </si>
  <si>
    <t>新北转债 !</t>
  </si>
  <si>
    <t>003033</t>
  </si>
  <si>
    <t>征和工业</t>
  </si>
  <si>
    <t>001324</t>
  </si>
  <si>
    <t>长青科技</t>
  </si>
  <si>
    <t>002448</t>
  </si>
  <si>
    <t>中原内配</t>
  </si>
  <si>
    <t>002432</t>
  </si>
  <si>
    <t>九安医疗</t>
  </si>
  <si>
    <t>新北转债公告提前赎回，运机转债、晶瑞转债最快还有1个交易日将满足强赎条件，豪能转债最后交易日，福能转债最后转股日，领益转债上市。</t>
    <phoneticPr fontId="420" type="noConversion"/>
  </si>
  <si>
    <t>sz123238</t>
    <phoneticPr fontId="420" type="noConversion"/>
  </si>
  <si>
    <t>sz127093</t>
    <phoneticPr fontId="420" type="noConversion"/>
  </si>
  <si>
    <t>卡倍转02</t>
    <phoneticPr fontId="420" type="noConversion"/>
  </si>
  <si>
    <t>章鼓转债</t>
    <phoneticPr fontId="420" type="noConversion"/>
  </si>
  <si>
    <t>永安转债</t>
  </si>
  <si>
    <t>华统转债</t>
    <phoneticPr fontId="420" type="noConversion"/>
  </si>
  <si>
    <t>南航转债</t>
  </si>
  <si>
    <t>大元转债</t>
    <phoneticPr fontId="420" type="noConversion"/>
  </si>
  <si>
    <t>豪美新材</t>
  </si>
  <si>
    <t>永安行 R</t>
  </si>
  <si>
    <t>003027</t>
  </si>
  <si>
    <t>同兴环保</t>
  </si>
  <si>
    <t>603269</t>
  </si>
  <si>
    <t>海鸥股份</t>
  </si>
  <si>
    <t>605298</t>
  </si>
  <si>
    <t>必得科技</t>
  </si>
  <si>
    <t>603353</t>
  </si>
  <si>
    <t>和顺石油</t>
  </si>
  <si>
    <t>001222</t>
  </si>
  <si>
    <t>源飞宠物</t>
  </si>
  <si>
    <t>603586</t>
  </si>
  <si>
    <t>金麒麟</t>
  </si>
  <si>
    <t>运机转债、晶瑞转债公告不提前赎回，测绘转债最快还有1个交易日将满足强赎条件，泰林转债最后交易日。</t>
    <phoneticPr fontId="420" type="noConversion"/>
  </si>
  <si>
    <t>联得转债</t>
  </si>
  <si>
    <t>濮耐转债</t>
  </si>
  <si>
    <t>亚药转债</t>
  </si>
  <si>
    <t>锋龙转债</t>
  </si>
  <si>
    <t>豪能转债</t>
    <phoneticPr fontId="420" type="noConversion"/>
  </si>
  <si>
    <t>会通转债</t>
    <phoneticPr fontId="420" type="noConversion"/>
  </si>
  <si>
    <t>纽泰转债</t>
  </si>
  <si>
    <t>亚太药业 R</t>
  </si>
  <si>
    <t>在转股期内，如果公司股票在任何连续30个交易日中至少15个交易日的收盘价格不低于当期转股价格的130%(含130%)</t>
  </si>
  <si>
    <t>001209</t>
  </si>
  <si>
    <t>洪兴股份</t>
  </si>
  <si>
    <t>603488</t>
  </si>
  <si>
    <t>展鹏科技</t>
  </si>
  <si>
    <t>603556</t>
  </si>
  <si>
    <t>海兴电力</t>
  </si>
  <si>
    <t>测绘转债公告不提前赎回，震裕转债最快还有1个交易日将满足强赎条件，奇精转债最后交易日，华统转债最后转股日。</t>
    <phoneticPr fontId="420" type="noConversion"/>
  </si>
  <si>
    <t>沪工转债</t>
  </si>
  <si>
    <t>珀莱转债</t>
    <phoneticPr fontId="420" type="noConversion"/>
  </si>
  <si>
    <t>特纸转债</t>
    <phoneticPr fontId="420" type="noConversion"/>
  </si>
  <si>
    <t>会通转债</t>
  </si>
  <si>
    <t>泰林转债</t>
    <phoneticPr fontId="420" type="noConversion"/>
  </si>
  <si>
    <t>金现转债</t>
  </si>
  <si>
    <t>会通股份 R</t>
  </si>
  <si>
    <t>如果公司 A 股股票连续三十个交易日中至少有十五个交易日的收盘价不低于当期转股价格的 130%（含 130%），</t>
  </si>
  <si>
    <t>001231</t>
  </si>
  <si>
    <t>农心科技</t>
  </si>
  <si>
    <t>001202</t>
  </si>
  <si>
    <t>炬申股份</t>
  </si>
  <si>
    <t>002853</t>
  </si>
  <si>
    <t>皮阿诺</t>
  </si>
  <si>
    <t>002209</t>
  </si>
  <si>
    <t>达意隆</t>
  </si>
  <si>
    <t>603159</t>
  </si>
  <si>
    <t>上海亚虹</t>
  </si>
  <si>
    <t>603238</t>
  </si>
  <si>
    <t>诺邦股份</t>
  </si>
  <si>
    <t>002909</t>
  </si>
  <si>
    <t>集泰股份</t>
  </si>
  <si>
    <t>001278</t>
  </si>
  <si>
    <t>一彬科技</t>
  </si>
  <si>
    <t>002826</t>
  </si>
  <si>
    <t>易明医药</t>
  </si>
  <si>
    <t>002820</t>
  </si>
  <si>
    <t>桂发祥</t>
  </si>
  <si>
    <t>603630</t>
  </si>
  <si>
    <t>拉芳家化</t>
  </si>
  <si>
    <t>002730</t>
  </si>
  <si>
    <t>电光科技</t>
  </si>
  <si>
    <t>002927</t>
  </si>
  <si>
    <t>泰永长征</t>
  </si>
  <si>
    <t>603037</t>
  </si>
  <si>
    <t>凯众股份</t>
  </si>
  <si>
    <t>002444</t>
  </si>
  <si>
    <t>巨星科技</t>
  </si>
  <si>
    <t>震裕转债公告不提前赎回，艾录转债、楚江转债最快还有1个交易日将满足强赎条件，拓斯转债最后交易日，豪能转债最后转股日。</t>
    <phoneticPr fontId="420" type="noConversion"/>
  </si>
  <si>
    <t>15:04"</t>
    <phoneticPr fontId="420" type="noConversion"/>
  </si>
  <si>
    <t>财通转债</t>
    <phoneticPr fontId="420" type="noConversion"/>
  </si>
  <si>
    <t>奇精转债</t>
    <phoneticPr fontId="420" type="noConversion"/>
  </si>
  <si>
    <t>泉峰转债</t>
  </si>
  <si>
    <t>Z斯转债</t>
    <phoneticPr fontId="420" type="noConversion"/>
  </si>
  <si>
    <t>智能转债</t>
  </si>
  <si>
    <t>Z斯转债 !</t>
  </si>
  <si>
    <t>至少还需4天</t>
  </si>
  <si>
    <t>11/15 | 30</t>
  </si>
  <si>
    <t>智能自控</t>
  </si>
  <si>
    <t>如果公司A股股票连续三十个交易日中至少有十五个交易日的收盘价格不低于当期转股价格的130%(含 130%)</t>
  </si>
  <si>
    <t>泉峰汽车 R</t>
  </si>
  <si>
    <t>如果公司股票连续三十个交易日中至少有十五个交 易日的收盘价格不低于当期转股价格的 130%(含 130%)</t>
  </si>
  <si>
    <t>万讯自控</t>
  </si>
  <si>
    <t>如果公司股票连续三十个交易日中至少有十 五个交易日的收盘价不低于当期转股价格的 130%(含 130%)</t>
  </si>
  <si>
    <t>隆华科技 R</t>
  </si>
  <si>
    <t>如果公司股票在任意连续三十个交易日中至少有十五个 交易日的收盘价格不低于当期转股价格的130%(含 130%)</t>
  </si>
  <si>
    <t>603696</t>
  </si>
  <si>
    <t>安记食品</t>
  </si>
  <si>
    <t>600476</t>
  </si>
  <si>
    <t>湘邮科技</t>
  </si>
  <si>
    <t>002363</t>
  </si>
  <si>
    <t>隆基机械</t>
  </si>
  <si>
    <t>002706</t>
  </si>
  <si>
    <t>良信股份</t>
  </si>
  <si>
    <t>艾录转债、楚江转债公告不提前赎回，聚隆转债最快还有1个交易日将满足强赎条件，城地转债、龙净转债、文灿转债最后交易日，泰林转债最后转股日。</t>
    <phoneticPr fontId="420" type="noConversion"/>
  </si>
  <si>
    <t>家悦转债</t>
  </si>
  <si>
    <t>中能转债</t>
  </si>
  <si>
    <t>宏辉转债</t>
  </si>
  <si>
    <t>冠中转债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</si>
</sst>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76" formatCode="[$-F400]h:mm:ss\ AM/PM"/>
    <numFmt numFmtId="177" formatCode="0.0000_ "/>
    <numFmt numFmtId="178" formatCode="0.000_ "/>
    <numFmt numFmtId="179" formatCode="0.00_);[Red]\(0.00\)"/>
    <numFmt numFmtId="180" formatCode="0.0000_);[Red]\(0.0000\)"/>
    <numFmt numFmtId="181" formatCode="0.000_);[Red]\(0.000\)"/>
    <numFmt numFmtId="182" formatCode="0.00_ "/>
    <numFmt numFmtId="183" formatCode="0_ "/>
    <numFmt numFmtId="184" formatCode="000000"/>
    <numFmt numFmtId="185" formatCode="0.000"/>
    <numFmt numFmtId="186" formatCode="m/d;@"/>
    <numFmt numFmtId="187" formatCode="0.0000"/>
    <numFmt numFmtId="188" formatCode="yyyy\-mm\-dd"/>
    <numFmt numFmtId="189" formatCode="0.00000000%"/>
    <numFmt numFmtId="190" formatCode="0.000%"/>
  </numFmts>
  <fonts count="481" x14ac:knownFonts="1">
    <font>
      <sz val="11"/>
      <color indexed="8"/>
      <name val="宋体"/>
      <charset val="134"/>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Tahoma"/>
      <family val="2"/>
      <charset val="134"/>
    </font>
    <font>
      <sz val="11"/>
      <color theme="1"/>
      <name val="Tahoma"/>
      <family val="2"/>
      <charset val="134"/>
    </font>
    <font>
      <sz val="11"/>
      <color theme="1"/>
      <name val="Tahoma"/>
      <family val="2"/>
      <charset val="134"/>
    </font>
    <font>
      <sz val="11"/>
      <color theme="1"/>
      <name val="Tahoma"/>
      <family val="2"/>
      <charset val="134"/>
    </font>
    <font>
      <sz val="11"/>
      <color theme="1"/>
      <name val="Tahoma"/>
      <family val="2"/>
      <charset val="134"/>
    </font>
    <font>
      <sz val="11"/>
      <color theme="1"/>
      <name val="Tahoma"/>
      <family val="2"/>
      <charset val="134"/>
    </font>
    <font>
      <sz val="11"/>
      <color theme="1"/>
      <name val="Tahoma"/>
      <family val="2"/>
      <charset val="134"/>
    </font>
    <font>
      <sz val="11"/>
      <color indexed="8"/>
      <name val="宋体"/>
      <family val="3"/>
      <charset val="134"/>
    </font>
    <font>
      <sz val="9"/>
      <color indexed="8"/>
      <name val="宋体"/>
      <family val="3"/>
      <charset val="134"/>
    </font>
    <font>
      <sz val="11"/>
      <color indexed="8"/>
      <name val="宋体"/>
      <family val="3"/>
      <charset val="134"/>
    </font>
    <font>
      <sz val="9"/>
      <name val="宋体"/>
      <family val="3"/>
      <charset val="134"/>
    </font>
    <font>
      <sz val="11"/>
      <color indexed="8"/>
      <name val="宋体"/>
      <family val="3"/>
      <charset val="134"/>
    </font>
    <font>
      <b/>
      <sz val="18"/>
      <color theme="3"/>
      <name val="宋体"/>
      <family val="2"/>
      <charset val="134"/>
      <scheme val="major"/>
    </font>
    <font>
      <b/>
      <sz val="15"/>
      <color theme="3"/>
      <name val="Tahoma"/>
      <family val="2"/>
      <charset val="134"/>
    </font>
    <font>
      <b/>
      <sz val="13"/>
      <color theme="3"/>
      <name val="Tahoma"/>
      <family val="2"/>
      <charset val="134"/>
    </font>
    <font>
      <b/>
      <sz val="11"/>
      <color theme="3"/>
      <name val="Tahoma"/>
      <family val="2"/>
      <charset val="134"/>
    </font>
    <font>
      <sz val="11"/>
      <color rgb="FF006100"/>
      <name val="Tahoma"/>
      <family val="2"/>
      <charset val="134"/>
    </font>
    <font>
      <sz val="11"/>
      <color rgb="FF9C0006"/>
      <name val="Tahoma"/>
      <family val="2"/>
      <charset val="134"/>
    </font>
    <font>
      <sz val="11"/>
      <color rgb="FF9C6500"/>
      <name val="Tahoma"/>
      <family val="2"/>
      <charset val="134"/>
    </font>
    <font>
      <sz val="11"/>
      <color rgb="FF3F3F76"/>
      <name val="Tahoma"/>
      <family val="2"/>
      <charset val="134"/>
    </font>
    <font>
      <b/>
      <sz val="11"/>
      <color rgb="FF3F3F3F"/>
      <name val="Tahoma"/>
      <family val="2"/>
      <charset val="134"/>
    </font>
    <font>
      <b/>
      <sz val="11"/>
      <color rgb="FFFA7D00"/>
      <name val="Tahoma"/>
      <family val="2"/>
      <charset val="134"/>
    </font>
    <font>
      <sz val="11"/>
      <color rgb="FFFA7D00"/>
      <name val="Tahoma"/>
      <family val="2"/>
      <charset val="134"/>
    </font>
    <font>
      <b/>
      <sz val="11"/>
      <color theme="0"/>
      <name val="Tahoma"/>
      <family val="2"/>
      <charset val="134"/>
    </font>
    <font>
      <sz val="11"/>
      <color rgb="FFFF0000"/>
      <name val="Tahoma"/>
      <family val="2"/>
      <charset val="134"/>
    </font>
    <font>
      <i/>
      <sz val="11"/>
      <color rgb="FF7F7F7F"/>
      <name val="Tahoma"/>
      <family val="2"/>
      <charset val="134"/>
    </font>
    <font>
      <b/>
      <sz val="11"/>
      <color theme="1"/>
      <name val="Tahoma"/>
      <family val="2"/>
      <charset val="134"/>
    </font>
    <font>
      <sz val="11"/>
      <color theme="0"/>
      <name val="Tahoma"/>
      <family val="2"/>
      <charset val="134"/>
    </font>
    <font>
      <sz val="11"/>
      <color theme="1"/>
      <name val="宋体"/>
      <family val="3"/>
      <charset val="134"/>
      <scheme val="minor"/>
    </font>
    <font>
      <sz val="12"/>
      <name val="宋体"/>
      <family val="3"/>
      <charset val="134"/>
    </font>
    <font>
      <sz val="11"/>
      <color rgb="FF9C0006"/>
      <name val="宋体"/>
      <family val="3"/>
      <charset val="134"/>
      <scheme val="minor"/>
    </font>
    <font>
      <sz val="11"/>
      <color rgb="FF006100"/>
      <name val="宋体"/>
      <family val="3"/>
      <charset val="134"/>
      <scheme val="minor"/>
    </font>
    <font>
      <sz val="11"/>
      <color theme="1"/>
      <name val="宋体"/>
      <family val="2"/>
      <charset val="134"/>
      <scheme val="minor"/>
    </font>
    <font>
      <sz val="9"/>
      <color indexed="8"/>
      <name val="宋体"/>
      <family val="3"/>
      <charset val="134"/>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2"/>
      <color indexed="8"/>
      <name val="宋体"/>
      <family val="3"/>
      <charset val="134"/>
    </font>
    <font>
      <b/>
      <sz val="12"/>
      <name val="宋体"/>
      <family val="3"/>
      <charset val="134"/>
    </font>
    <font>
      <sz val="12"/>
      <color indexed="8"/>
      <name val="宋体"/>
      <family val="3"/>
      <charset val="134"/>
    </font>
    <font>
      <sz val="12"/>
      <color rgb="FFFF0000"/>
      <name val="宋体"/>
      <family val="3"/>
      <charset val="134"/>
    </font>
    <font>
      <sz val="12"/>
      <color rgb="FF008000"/>
      <name val="宋体"/>
      <family val="3"/>
      <charset val="134"/>
    </font>
    <font>
      <sz val="11"/>
      <color indexed="8"/>
      <name val="宋体"/>
      <family val="3"/>
      <charset val="134"/>
    </font>
    <font>
      <sz val="12"/>
      <color indexed="8"/>
      <name val="宋体"/>
      <family val="3"/>
      <charset val="134"/>
      <scheme val="minor"/>
    </font>
    <font>
      <sz val="12"/>
      <name val="宋体"/>
      <family val="3"/>
      <charset val="134"/>
      <scheme val="minor"/>
    </font>
    <font>
      <sz val="11"/>
      <color rgb="FF000000"/>
      <name val="宋体"/>
      <family val="3"/>
      <charset val="134"/>
    </font>
    <font>
      <sz val="18"/>
      <color theme="3"/>
      <name val="宋体"/>
      <family val="2"/>
      <charset val="134"/>
      <scheme val="major"/>
    </font>
    <font>
      <sz val="9"/>
      <name val="宋体"/>
      <family val="2"/>
      <charset val="134"/>
      <scheme val="minor"/>
    </font>
    <font>
      <sz val="12"/>
      <color rgb="FF000000"/>
      <name val="宋体"/>
      <family val="3"/>
      <charset val="134"/>
    </font>
    <font>
      <u/>
      <sz val="11"/>
      <color theme="10"/>
      <name val="宋体"/>
      <family val="3"/>
      <charset val="134"/>
    </font>
    <font>
      <sz val="10"/>
      <color rgb="FF333333"/>
      <name val="宋体"/>
      <family val="3"/>
      <charset val="134"/>
      <scheme val="minor"/>
    </font>
    <font>
      <sz val="10"/>
      <name val="宋体"/>
      <family val="3"/>
      <charset val="134"/>
      <scheme val="minor"/>
    </font>
    <font>
      <b/>
      <sz val="11"/>
      <color theme="1"/>
      <name val="宋体"/>
      <family val="2"/>
      <scheme val="minor"/>
    </font>
    <font>
      <b/>
      <sz val="12"/>
      <color rgb="FF000000"/>
      <name val="宋体"/>
      <family val="2"/>
      <charset val="134"/>
    </font>
    <font>
      <sz val="10"/>
      <name val="宋体"/>
      <family val="3"/>
      <charset val="134"/>
    </font>
    <font>
      <sz val="11"/>
      <color rgb="FF000000"/>
      <name val="宋体"/>
      <family val="3"/>
      <charset val="134"/>
      <scheme val="minor"/>
    </font>
    <font>
      <sz val="12"/>
      <color rgb="FFFF0000"/>
      <name val="宋体"/>
      <family val="3"/>
      <charset val="134"/>
      <scheme val="minor"/>
    </font>
    <font>
      <sz val="9"/>
      <name val="宋体"/>
      <family val="3"/>
      <charset val="134"/>
    </font>
    <font>
      <sz val="12"/>
      <color rgb="FF008000"/>
      <name val="宋体"/>
      <family val="3"/>
      <charset val="134"/>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0" tint="-0.149998474074526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right/>
      <top style="thin">
        <color auto="1"/>
      </top>
      <bottom/>
      <diagonal/>
    </border>
  </borders>
  <cellStyleXfs count="2800">
    <xf numFmtId="176" fontId="0" fillId="0" borderId="0">
      <alignment vertical="center"/>
    </xf>
    <xf numFmtId="176" fontId="417" fillId="0" borderId="0">
      <alignment vertical="center"/>
    </xf>
    <xf numFmtId="176" fontId="417" fillId="0" borderId="0">
      <alignment vertical="center"/>
    </xf>
    <xf numFmtId="176" fontId="419" fillId="0" borderId="0">
      <alignment vertical="center"/>
    </xf>
    <xf numFmtId="176" fontId="417" fillId="0" borderId="0">
      <alignment vertical="center"/>
    </xf>
    <xf numFmtId="176" fontId="418" fillId="0" borderId="0">
      <alignment vertical="center"/>
    </xf>
    <xf numFmtId="176" fontId="422" fillId="0" borderId="0" applyNumberFormat="0" applyFill="0" applyBorder="0" applyAlignment="0" applyProtection="0">
      <alignment vertical="center"/>
    </xf>
    <xf numFmtId="176" fontId="423" fillId="0" borderId="1" applyNumberFormat="0" applyFill="0" applyAlignment="0" applyProtection="0">
      <alignment vertical="center"/>
    </xf>
    <xf numFmtId="176" fontId="424" fillId="0" borderId="2" applyNumberFormat="0" applyFill="0" applyAlignment="0" applyProtection="0">
      <alignment vertical="center"/>
    </xf>
    <xf numFmtId="176" fontId="425" fillId="0" borderId="3" applyNumberFormat="0" applyFill="0" applyAlignment="0" applyProtection="0">
      <alignment vertical="center"/>
    </xf>
    <xf numFmtId="176" fontId="425" fillId="0" borderId="0" applyNumberFormat="0" applyFill="0" applyBorder="0" applyAlignment="0" applyProtection="0">
      <alignment vertical="center"/>
    </xf>
    <xf numFmtId="176" fontId="426" fillId="2" borderId="0" applyNumberFormat="0" applyBorder="0" applyAlignment="0" applyProtection="0">
      <alignment vertical="center"/>
    </xf>
    <xf numFmtId="176" fontId="427" fillId="3" borderId="0" applyNumberFormat="0" applyBorder="0" applyAlignment="0" applyProtection="0">
      <alignment vertical="center"/>
    </xf>
    <xf numFmtId="176" fontId="428" fillId="4" borderId="0" applyNumberFormat="0" applyBorder="0" applyAlignment="0" applyProtection="0">
      <alignment vertical="center"/>
    </xf>
    <xf numFmtId="176" fontId="429" fillId="5" borderId="4" applyNumberFormat="0" applyAlignment="0" applyProtection="0">
      <alignment vertical="center"/>
    </xf>
    <xf numFmtId="176" fontId="430" fillId="6" borderId="5" applyNumberFormat="0" applyAlignment="0" applyProtection="0">
      <alignment vertical="center"/>
    </xf>
    <xf numFmtId="176" fontId="431" fillId="6" borderId="4" applyNumberFormat="0" applyAlignment="0" applyProtection="0">
      <alignment vertical="center"/>
    </xf>
    <xf numFmtId="176" fontId="432" fillId="0" borderId="6" applyNumberFormat="0" applyFill="0" applyAlignment="0" applyProtection="0">
      <alignment vertical="center"/>
    </xf>
    <xf numFmtId="176" fontId="433" fillId="7" borderId="7" applyNumberFormat="0" applyAlignment="0" applyProtection="0">
      <alignment vertical="center"/>
    </xf>
    <xf numFmtId="176" fontId="434" fillId="0" borderId="0" applyNumberFormat="0" applyFill="0" applyBorder="0" applyAlignment="0" applyProtection="0">
      <alignment vertical="center"/>
    </xf>
    <xf numFmtId="176" fontId="435" fillId="0" borderId="0" applyNumberFormat="0" applyFill="0" applyBorder="0" applyAlignment="0" applyProtection="0">
      <alignment vertical="center"/>
    </xf>
    <xf numFmtId="176" fontId="436" fillId="0" borderId="9" applyNumberFormat="0" applyFill="0" applyAlignment="0" applyProtection="0">
      <alignment vertical="center"/>
    </xf>
    <xf numFmtId="176" fontId="437" fillId="9" borderId="0" applyNumberFormat="0" applyBorder="0" applyAlignment="0" applyProtection="0">
      <alignment vertical="center"/>
    </xf>
    <xf numFmtId="176" fontId="416" fillId="10" borderId="0" applyNumberFormat="0" applyBorder="0" applyAlignment="0" applyProtection="0">
      <alignment vertical="center"/>
    </xf>
    <xf numFmtId="176" fontId="416" fillId="11" borderId="0" applyNumberFormat="0" applyBorder="0" applyAlignment="0" applyProtection="0">
      <alignment vertical="center"/>
    </xf>
    <xf numFmtId="176" fontId="437" fillId="12" borderId="0" applyNumberFormat="0" applyBorder="0" applyAlignment="0" applyProtection="0">
      <alignment vertical="center"/>
    </xf>
    <xf numFmtId="176" fontId="437" fillId="13" borderId="0" applyNumberFormat="0" applyBorder="0" applyAlignment="0" applyProtection="0">
      <alignment vertical="center"/>
    </xf>
    <xf numFmtId="176" fontId="416" fillId="14" borderId="0" applyNumberFormat="0" applyBorder="0" applyAlignment="0" applyProtection="0">
      <alignment vertical="center"/>
    </xf>
    <xf numFmtId="176" fontId="416" fillId="15" borderId="0" applyNumberFormat="0" applyBorder="0" applyAlignment="0" applyProtection="0">
      <alignment vertical="center"/>
    </xf>
    <xf numFmtId="176" fontId="437" fillId="16" borderId="0" applyNumberFormat="0" applyBorder="0" applyAlignment="0" applyProtection="0">
      <alignment vertical="center"/>
    </xf>
    <xf numFmtId="176" fontId="437" fillId="17" borderId="0" applyNumberFormat="0" applyBorder="0" applyAlignment="0" applyProtection="0">
      <alignment vertical="center"/>
    </xf>
    <xf numFmtId="176" fontId="416" fillId="18" borderId="0" applyNumberFormat="0" applyBorder="0" applyAlignment="0" applyProtection="0">
      <alignment vertical="center"/>
    </xf>
    <xf numFmtId="176" fontId="416" fillId="19" borderId="0" applyNumberFormat="0" applyBorder="0" applyAlignment="0" applyProtection="0">
      <alignment vertical="center"/>
    </xf>
    <xf numFmtId="176" fontId="437" fillId="20" borderId="0" applyNumberFormat="0" applyBorder="0" applyAlignment="0" applyProtection="0">
      <alignment vertical="center"/>
    </xf>
    <xf numFmtId="176" fontId="437" fillId="21" borderId="0" applyNumberFormat="0" applyBorder="0" applyAlignment="0" applyProtection="0">
      <alignment vertical="center"/>
    </xf>
    <xf numFmtId="176" fontId="416" fillId="22" borderId="0" applyNumberFormat="0" applyBorder="0" applyAlignment="0" applyProtection="0">
      <alignment vertical="center"/>
    </xf>
    <xf numFmtId="176" fontId="416" fillId="23" borderId="0" applyNumberFormat="0" applyBorder="0" applyAlignment="0" applyProtection="0">
      <alignment vertical="center"/>
    </xf>
    <xf numFmtId="176" fontId="437" fillId="24" borderId="0" applyNumberFormat="0" applyBorder="0" applyAlignment="0" applyProtection="0">
      <alignment vertical="center"/>
    </xf>
    <xf numFmtId="176" fontId="437" fillId="25" borderId="0" applyNumberFormat="0" applyBorder="0" applyAlignment="0" applyProtection="0">
      <alignment vertical="center"/>
    </xf>
    <xf numFmtId="176" fontId="416" fillId="26" borderId="0" applyNumberFormat="0" applyBorder="0" applyAlignment="0" applyProtection="0">
      <alignment vertical="center"/>
    </xf>
    <xf numFmtId="176" fontId="416" fillId="27" borderId="0" applyNumberFormat="0" applyBorder="0" applyAlignment="0" applyProtection="0">
      <alignment vertical="center"/>
    </xf>
    <xf numFmtId="176" fontId="437" fillId="28" borderId="0" applyNumberFormat="0" applyBorder="0" applyAlignment="0" applyProtection="0">
      <alignment vertical="center"/>
    </xf>
    <xf numFmtId="176" fontId="437" fillId="29" borderId="0" applyNumberFormat="0" applyBorder="0" applyAlignment="0" applyProtection="0">
      <alignment vertical="center"/>
    </xf>
    <xf numFmtId="176" fontId="416" fillId="30" borderId="0" applyNumberFormat="0" applyBorder="0" applyAlignment="0" applyProtection="0">
      <alignment vertical="center"/>
    </xf>
    <xf numFmtId="176" fontId="416" fillId="31" borderId="0" applyNumberFormat="0" applyBorder="0" applyAlignment="0" applyProtection="0">
      <alignment vertical="center"/>
    </xf>
    <xf numFmtId="176" fontId="437" fillId="32" borderId="0" applyNumberFormat="0" applyBorder="0" applyAlignment="0" applyProtection="0">
      <alignment vertical="center"/>
    </xf>
    <xf numFmtId="176" fontId="438" fillId="0" borderId="0">
      <alignment vertical="center"/>
    </xf>
    <xf numFmtId="176" fontId="440" fillId="3" borderId="0" applyNumberFormat="0" applyBorder="0" applyAlignment="0" applyProtection="0">
      <alignment vertical="center"/>
    </xf>
    <xf numFmtId="176" fontId="439"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9" fillId="0" borderId="0">
      <alignment vertical="center"/>
    </xf>
    <xf numFmtId="176" fontId="438" fillId="0" borderId="0">
      <alignment vertical="center"/>
    </xf>
    <xf numFmtId="176" fontId="438" fillId="0" borderId="0">
      <alignment vertical="center"/>
    </xf>
    <xf numFmtId="176" fontId="441" fillId="2" borderId="0" applyNumberFormat="0" applyBorder="0" applyAlignment="0" applyProtection="0">
      <alignment vertical="center"/>
    </xf>
    <xf numFmtId="176" fontId="416" fillId="8" borderId="8" applyNumberFormat="0" applyFont="0" applyAlignment="0" applyProtection="0">
      <alignment vertical="center"/>
    </xf>
    <xf numFmtId="176" fontId="416" fillId="0" borderId="0">
      <alignment vertical="center"/>
    </xf>
    <xf numFmtId="176" fontId="416" fillId="8" borderId="8" applyNumberFormat="0" applyFont="0" applyAlignment="0" applyProtection="0">
      <alignment vertical="center"/>
    </xf>
    <xf numFmtId="176" fontId="416" fillId="8" borderId="8" applyNumberFormat="0" applyFont="0" applyAlignment="0" applyProtection="0">
      <alignment vertical="center"/>
    </xf>
    <xf numFmtId="176" fontId="416" fillId="10" borderId="0" applyNumberFormat="0" applyBorder="0" applyAlignment="0" applyProtection="0">
      <alignment vertical="center"/>
    </xf>
    <xf numFmtId="176" fontId="416" fillId="11" borderId="0" applyNumberFormat="0" applyBorder="0" applyAlignment="0" applyProtection="0">
      <alignment vertical="center"/>
    </xf>
    <xf numFmtId="176" fontId="416" fillId="14" borderId="0" applyNumberFormat="0" applyBorder="0" applyAlignment="0" applyProtection="0">
      <alignment vertical="center"/>
    </xf>
    <xf numFmtId="176" fontId="416" fillId="15" borderId="0" applyNumberFormat="0" applyBorder="0" applyAlignment="0" applyProtection="0">
      <alignment vertical="center"/>
    </xf>
    <xf numFmtId="176" fontId="416" fillId="18" borderId="0" applyNumberFormat="0" applyBorder="0" applyAlignment="0" applyProtection="0">
      <alignment vertical="center"/>
    </xf>
    <xf numFmtId="176" fontId="416" fillId="19" borderId="0" applyNumberFormat="0" applyBorder="0" applyAlignment="0" applyProtection="0">
      <alignment vertical="center"/>
    </xf>
    <xf numFmtId="176" fontId="416" fillId="22" borderId="0" applyNumberFormat="0" applyBorder="0" applyAlignment="0" applyProtection="0">
      <alignment vertical="center"/>
    </xf>
    <xf numFmtId="176" fontId="416" fillId="23" borderId="0" applyNumberFormat="0" applyBorder="0" applyAlignment="0" applyProtection="0">
      <alignment vertical="center"/>
    </xf>
    <xf numFmtId="176" fontId="416" fillId="26" borderId="0" applyNumberFormat="0" applyBorder="0" applyAlignment="0" applyProtection="0">
      <alignment vertical="center"/>
    </xf>
    <xf numFmtId="176" fontId="416" fillId="27" borderId="0" applyNumberFormat="0" applyBorder="0" applyAlignment="0" applyProtection="0">
      <alignment vertical="center"/>
    </xf>
    <xf numFmtId="176" fontId="416" fillId="30" borderId="0" applyNumberFormat="0" applyBorder="0" applyAlignment="0" applyProtection="0">
      <alignment vertical="center"/>
    </xf>
    <xf numFmtId="176" fontId="416" fillId="31" borderId="0" applyNumberFormat="0" applyBorder="0" applyAlignment="0" applyProtection="0">
      <alignment vertical="center"/>
    </xf>
    <xf numFmtId="176" fontId="416" fillId="8" borderId="8" applyNumberFormat="0" applyFont="0" applyAlignment="0" applyProtection="0">
      <alignment vertical="center"/>
    </xf>
    <xf numFmtId="176" fontId="416" fillId="10" borderId="0" applyNumberFormat="0" applyBorder="0" applyAlignment="0" applyProtection="0">
      <alignment vertical="center"/>
    </xf>
    <xf numFmtId="176" fontId="416" fillId="11" borderId="0" applyNumberFormat="0" applyBorder="0" applyAlignment="0" applyProtection="0">
      <alignment vertical="center"/>
    </xf>
    <xf numFmtId="176" fontId="416" fillId="14" borderId="0" applyNumberFormat="0" applyBorder="0" applyAlignment="0" applyProtection="0">
      <alignment vertical="center"/>
    </xf>
    <xf numFmtId="176" fontId="416" fillId="15" borderId="0" applyNumberFormat="0" applyBorder="0" applyAlignment="0" applyProtection="0">
      <alignment vertical="center"/>
    </xf>
    <xf numFmtId="176" fontId="416" fillId="18" borderId="0" applyNumberFormat="0" applyBorder="0" applyAlignment="0" applyProtection="0">
      <alignment vertical="center"/>
    </xf>
    <xf numFmtId="176" fontId="416" fillId="19" borderId="0" applyNumberFormat="0" applyBorder="0" applyAlignment="0" applyProtection="0">
      <alignment vertical="center"/>
    </xf>
    <xf numFmtId="176" fontId="416" fillId="22" borderId="0" applyNumberFormat="0" applyBorder="0" applyAlignment="0" applyProtection="0">
      <alignment vertical="center"/>
    </xf>
    <xf numFmtId="176" fontId="416" fillId="23" borderId="0" applyNumberFormat="0" applyBorder="0" applyAlignment="0" applyProtection="0">
      <alignment vertical="center"/>
    </xf>
    <xf numFmtId="176" fontId="416" fillId="26" borderId="0" applyNumberFormat="0" applyBorder="0" applyAlignment="0" applyProtection="0">
      <alignment vertical="center"/>
    </xf>
    <xf numFmtId="176" fontId="416" fillId="27" borderId="0" applyNumberFormat="0" applyBorder="0" applyAlignment="0" applyProtection="0">
      <alignment vertical="center"/>
    </xf>
    <xf numFmtId="176" fontId="416" fillId="30" borderId="0" applyNumberFormat="0" applyBorder="0" applyAlignment="0" applyProtection="0">
      <alignment vertical="center"/>
    </xf>
    <xf numFmtId="176" fontId="416" fillId="31" borderId="0" applyNumberFormat="0" applyBorder="0" applyAlignment="0" applyProtection="0">
      <alignment vertical="center"/>
    </xf>
    <xf numFmtId="176" fontId="416" fillId="8" borderId="8" applyNumberFormat="0" applyFont="0" applyAlignment="0" applyProtection="0">
      <alignment vertical="center"/>
    </xf>
    <xf numFmtId="176" fontId="416" fillId="10" borderId="0" applyNumberFormat="0" applyBorder="0" applyAlignment="0" applyProtection="0">
      <alignment vertical="center"/>
    </xf>
    <xf numFmtId="176" fontId="416" fillId="11" borderId="0" applyNumberFormat="0" applyBorder="0" applyAlignment="0" applyProtection="0">
      <alignment vertical="center"/>
    </xf>
    <xf numFmtId="176" fontId="416" fillId="14" borderId="0" applyNumberFormat="0" applyBorder="0" applyAlignment="0" applyProtection="0">
      <alignment vertical="center"/>
    </xf>
    <xf numFmtId="176" fontId="416" fillId="15" borderId="0" applyNumberFormat="0" applyBorder="0" applyAlignment="0" applyProtection="0">
      <alignment vertical="center"/>
    </xf>
    <xf numFmtId="176" fontId="416" fillId="18" borderId="0" applyNumberFormat="0" applyBorder="0" applyAlignment="0" applyProtection="0">
      <alignment vertical="center"/>
    </xf>
    <xf numFmtId="176" fontId="416" fillId="19" borderId="0" applyNumberFormat="0" applyBorder="0" applyAlignment="0" applyProtection="0">
      <alignment vertical="center"/>
    </xf>
    <xf numFmtId="176" fontId="416" fillId="22" borderId="0" applyNumberFormat="0" applyBorder="0" applyAlignment="0" applyProtection="0">
      <alignment vertical="center"/>
    </xf>
    <xf numFmtId="176" fontId="416" fillId="23" borderId="0" applyNumberFormat="0" applyBorder="0" applyAlignment="0" applyProtection="0">
      <alignment vertical="center"/>
    </xf>
    <xf numFmtId="176" fontId="416" fillId="26" borderId="0" applyNumberFormat="0" applyBorder="0" applyAlignment="0" applyProtection="0">
      <alignment vertical="center"/>
    </xf>
    <xf numFmtId="176" fontId="416" fillId="27" borderId="0" applyNumberFormat="0" applyBorder="0" applyAlignment="0" applyProtection="0">
      <alignment vertical="center"/>
    </xf>
    <xf numFmtId="176" fontId="416" fillId="30" borderId="0" applyNumberFormat="0" applyBorder="0" applyAlignment="0" applyProtection="0">
      <alignment vertical="center"/>
    </xf>
    <xf numFmtId="176" fontId="416" fillId="31" borderId="0" applyNumberFormat="0" applyBorder="0" applyAlignment="0" applyProtection="0">
      <alignment vertical="center"/>
    </xf>
    <xf numFmtId="176" fontId="416" fillId="8" borderId="8" applyNumberFormat="0" applyFont="0" applyAlignment="0" applyProtection="0">
      <alignment vertical="center"/>
    </xf>
    <xf numFmtId="176" fontId="416" fillId="10" borderId="0" applyNumberFormat="0" applyBorder="0" applyAlignment="0" applyProtection="0">
      <alignment vertical="center"/>
    </xf>
    <xf numFmtId="176" fontId="416" fillId="11" borderId="0" applyNumberFormat="0" applyBorder="0" applyAlignment="0" applyProtection="0">
      <alignment vertical="center"/>
    </xf>
    <xf numFmtId="176" fontId="416" fillId="14" borderId="0" applyNumberFormat="0" applyBorder="0" applyAlignment="0" applyProtection="0">
      <alignment vertical="center"/>
    </xf>
    <xf numFmtId="176" fontId="416" fillId="15" borderId="0" applyNumberFormat="0" applyBorder="0" applyAlignment="0" applyProtection="0">
      <alignment vertical="center"/>
    </xf>
    <xf numFmtId="176" fontId="416" fillId="18" borderId="0" applyNumberFormat="0" applyBorder="0" applyAlignment="0" applyProtection="0">
      <alignment vertical="center"/>
    </xf>
    <xf numFmtId="176" fontId="416" fillId="19" borderId="0" applyNumberFormat="0" applyBorder="0" applyAlignment="0" applyProtection="0">
      <alignment vertical="center"/>
    </xf>
    <xf numFmtId="176" fontId="416" fillId="22" borderId="0" applyNumberFormat="0" applyBorder="0" applyAlignment="0" applyProtection="0">
      <alignment vertical="center"/>
    </xf>
    <xf numFmtId="176" fontId="416" fillId="23" borderId="0" applyNumberFormat="0" applyBorder="0" applyAlignment="0" applyProtection="0">
      <alignment vertical="center"/>
    </xf>
    <xf numFmtId="176" fontId="416" fillId="26" borderId="0" applyNumberFormat="0" applyBorder="0" applyAlignment="0" applyProtection="0">
      <alignment vertical="center"/>
    </xf>
    <xf numFmtId="176" fontId="416" fillId="27" borderId="0" applyNumberFormat="0" applyBorder="0" applyAlignment="0" applyProtection="0">
      <alignment vertical="center"/>
    </xf>
    <xf numFmtId="176" fontId="416" fillId="30" borderId="0" applyNumberFormat="0" applyBorder="0" applyAlignment="0" applyProtection="0">
      <alignment vertical="center"/>
    </xf>
    <xf numFmtId="176" fontId="416" fillId="31" borderId="0" applyNumberFormat="0" applyBorder="0" applyAlignment="0" applyProtection="0">
      <alignment vertical="center"/>
    </xf>
    <xf numFmtId="176" fontId="439"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9" fillId="0" borderId="0">
      <alignment vertical="center"/>
    </xf>
    <xf numFmtId="176" fontId="438" fillId="0" borderId="0">
      <alignment vertical="center"/>
    </xf>
    <xf numFmtId="176" fontId="438" fillId="0" borderId="0">
      <alignment vertical="center"/>
    </xf>
    <xf numFmtId="176" fontId="439" fillId="0" borderId="0">
      <alignment vertical="center"/>
    </xf>
    <xf numFmtId="176" fontId="415" fillId="10" borderId="0" applyNumberFormat="0" applyBorder="0" applyAlignment="0" applyProtection="0">
      <alignment vertical="center"/>
    </xf>
    <xf numFmtId="176" fontId="415" fillId="11" borderId="0" applyNumberFormat="0" applyBorder="0" applyAlignment="0" applyProtection="0">
      <alignment vertical="center"/>
    </xf>
    <xf numFmtId="176" fontId="438" fillId="0" borderId="0">
      <alignment vertical="center"/>
    </xf>
    <xf numFmtId="176" fontId="415" fillId="14" borderId="0" applyNumberFormat="0" applyBorder="0" applyAlignment="0" applyProtection="0">
      <alignment vertical="center"/>
    </xf>
    <xf numFmtId="176" fontId="415" fillId="15" borderId="0" applyNumberFormat="0" applyBorder="0" applyAlignment="0" applyProtection="0">
      <alignment vertical="center"/>
    </xf>
    <xf numFmtId="176" fontId="415" fillId="11" borderId="0" applyNumberFormat="0" applyBorder="0" applyAlignment="0" applyProtection="0">
      <alignment vertical="center"/>
    </xf>
    <xf numFmtId="176" fontId="415" fillId="18" borderId="0" applyNumberFormat="0" applyBorder="0" applyAlignment="0" applyProtection="0">
      <alignment vertical="center"/>
    </xf>
    <xf numFmtId="176" fontId="415" fillId="19" borderId="0" applyNumberFormat="0" applyBorder="0" applyAlignment="0" applyProtection="0">
      <alignment vertical="center"/>
    </xf>
    <xf numFmtId="176" fontId="415" fillId="10" borderId="0" applyNumberFormat="0" applyBorder="0" applyAlignment="0" applyProtection="0">
      <alignment vertical="center"/>
    </xf>
    <xf numFmtId="176" fontId="438" fillId="0" borderId="0">
      <alignment vertical="center"/>
    </xf>
    <xf numFmtId="176" fontId="415" fillId="22" borderId="0" applyNumberFormat="0" applyBorder="0" applyAlignment="0" applyProtection="0">
      <alignment vertical="center"/>
    </xf>
    <xf numFmtId="176" fontId="415" fillId="23" borderId="0" applyNumberFormat="0" applyBorder="0" applyAlignment="0" applyProtection="0">
      <alignment vertical="center"/>
    </xf>
    <xf numFmtId="176" fontId="438" fillId="0" borderId="0">
      <alignment vertical="center"/>
    </xf>
    <xf numFmtId="176" fontId="415" fillId="26" borderId="0" applyNumberFormat="0" applyBorder="0" applyAlignment="0" applyProtection="0">
      <alignment vertical="center"/>
    </xf>
    <xf numFmtId="176" fontId="415" fillId="27" borderId="0" applyNumberFormat="0" applyBorder="0" applyAlignment="0" applyProtection="0">
      <alignment vertical="center"/>
    </xf>
    <xf numFmtId="176" fontId="439" fillId="0" borderId="0">
      <alignment vertical="center"/>
    </xf>
    <xf numFmtId="176" fontId="415" fillId="30" borderId="0" applyNumberFormat="0" applyBorder="0" applyAlignment="0" applyProtection="0">
      <alignment vertical="center"/>
    </xf>
    <xf numFmtId="176" fontId="415" fillId="31" borderId="0" applyNumberFormat="0" applyBorder="0" applyAlignment="0" applyProtection="0">
      <alignment vertical="center"/>
    </xf>
    <xf numFmtId="176" fontId="415" fillId="8" borderId="8" applyNumberFormat="0" applyFont="0" applyAlignment="0" applyProtection="0">
      <alignment vertical="center"/>
    </xf>
    <xf numFmtId="176" fontId="415" fillId="0" borderId="0">
      <alignment vertical="center"/>
    </xf>
    <xf numFmtId="176" fontId="415" fillId="8" borderId="8" applyNumberFormat="0" applyFont="0" applyAlignment="0" applyProtection="0">
      <alignment vertical="center"/>
    </xf>
    <xf numFmtId="176" fontId="415" fillId="8" borderId="8" applyNumberFormat="0" applyFont="0" applyAlignment="0" applyProtection="0">
      <alignment vertical="center"/>
    </xf>
    <xf numFmtId="176" fontId="415" fillId="10" borderId="0" applyNumberFormat="0" applyBorder="0" applyAlignment="0" applyProtection="0">
      <alignment vertical="center"/>
    </xf>
    <xf numFmtId="176" fontId="415" fillId="11" borderId="0" applyNumberFormat="0" applyBorder="0" applyAlignment="0" applyProtection="0">
      <alignment vertical="center"/>
    </xf>
    <xf numFmtId="176" fontId="415" fillId="14" borderId="0" applyNumberFormat="0" applyBorder="0" applyAlignment="0" applyProtection="0">
      <alignment vertical="center"/>
    </xf>
    <xf numFmtId="176" fontId="415" fillId="15" borderId="0" applyNumberFormat="0" applyBorder="0" applyAlignment="0" applyProtection="0">
      <alignment vertical="center"/>
    </xf>
    <xf numFmtId="176" fontId="415" fillId="18" borderId="0" applyNumberFormat="0" applyBorder="0" applyAlignment="0" applyProtection="0">
      <alignment vertical="center"/>
    </xf>
    <xf numFmtId="176" fontId="415" fillId="19" borderId="0" applyNumberFormat="0" applyBorder="0" applyAlignment="0" applyProtection="0">
      <alignment vertical="center"/>
    </xf>
    <xf numFmtId="176" fontId="415" fillId="22" borderId="0" applyNumberFormat="0" applyBorder="0" applyAlignment="0" applyProtection="0">
      <alignment vertical="center"/>
    </xf>
    <xf numFmtId="176" fontId="415" fillId="23" borderId="0" applyNumberFormat="0" applyBorder="0" applyAlignment="0" applyProtection="0">
      <alignment vertical="center"/>
    </xf>
    <xf numFmtId="176" fontId="415" fillId="26" borderId="0" applyNumberFormat="0" applyBorder="0" applyAlignment="0" applyProtection="0">
      <alignment vertical="center"/>
    </xf>
    <xf numFmtId="176" fontId="415" fillId="27" borderId="0" applyNumberFormat="0" applyBorder="0" applyAlignment="0" applyProtection="0">
      <alignment vertical="center"/>
    </xf>
    <xf numFmtId="176" fontId="415" fillId="30" borderId="0" applyNumberFormat="0" applyBorder="0" applyAlignment="0" applyProtection="0">
      <alignment vertical="center"/>
    </xf>
    <xf numFmtId="176" fontId="415" fillId="31" borderId="0" applyNumberFormat="0" applyBorder="0" applyAlignment="0" applyProtection="0">
      <alignment vertical="center"/>
    </xf>
    <xf numFmtId="176" fontId="415" fillId="8" borderId="8" applyNumberFormat="0" applyFont="0" applyAlignment="0" applyProtection="0">
      <alignment vertical="center"/>
    </xf>
    <xf numFmtId="176" fontId="415" fillId="10" borderId="0" applyNumberFormat="0" applyBorder="0" applyAlignment="0" applyProtection="0">
      <alignment vertical="center"/>
    </xf>
    <xf numFmtId="176" fontId="415" fillId="11" borderId="0" applyNumberFormat="0" applyBorder="0" applyAlignment="0" applyProtection="0">
      <alignment vertical="center"/>
    </xf>
    <xf numFmtId="176" fontId="415" fillId="14" borderId="0" applyNumberFormat="0" applyBorder="0" applyAlignment="0" applyProtection="0">
      <alignment vertical="center"/>
    </xf>
    <xf numFmtId="176" fontId="415" fillId="15" borderId="0" applyNumberFormat="0" applyBorder="0" applyAlignment="0" applyProtection="0">
      <alignment vertical="center"/>
    </xf>
    <xf numFmtId="176" fontId="415" fillId="18" borderId="0" applyNumberFormat="0" applyBorder="0" applyAlignment="0" applyProtection="0">
      <alignment vertical="center"/>
    </xf>
    <xf numFmtId="176" fontId="415" fillId="19" borderId="0" applyNumberFormat="0" applyBorder="0" applyAlignment="0" applyProtection="0">
      <alignment vertical="center"/>
    </xf>
    <xf numFmtId="176" fontId="415" fillId="22" borderId="0" applyNumberFormat="0" applyBorder="0" applyAlignment="0" applyProtection="0">
      <alignment vertical="center"/>
    </xf>
    <xf numFmtId="176" fontId="415" fillId="23" borderId="0" applyNumberFormat="0" applyBorder="0" applyAlignment="0" applyProtection="0">
      <alignment vertical="center"/>
    </xf>
    <xf numFmtId="176" fontId="415" fillId="26" borderId="0" applyNumberFormat="0" applyBorder="0" applyAlignment="0" applyProtection="0">
      <alignment vertical="center"/>
    </xf>
    <xf numFmtId="176" fontId="415" fillId="27" borderId="0" applyNumberFormat="0" applyBorder="0" applyAlignment="0" applyProtection="0">
      <alignment vertical="center"/>
    </xf>
    <xf numFmtId="176" fontId="415" fillId="30" borderId="0" applyNumberFormat="0" applyBorder="0" applyAlignment="0" applyProtection="0">
      <alignment vertical="center"/>
    </xf>
    <xf numFmtId="176" fontId="415" fillId="31" borderId="0" applyNumberFormat="0" applyBorder="0" applyAlignment="0" applyProtection="0">
      <alignment vertical="center"/>
    </xf>
    <xf numFmtId="176" fontId="415" fillId="8" borderId="8" applyNumberFormat="0" applyFont="0" applyAlignment="0" applyProtection="0">
      <alignment vertical="center"/>
    </xf>
    <xf numFmtId="176" fontId="415" fillId="10" borderId="0" applyNumberFormat="0" applyBorder="0" applyAlignment="0" applyProtection="0">
      <alignment vertical="center"/>
    </xf>
    <xf numFmtId="176" fontId="415" fillId="11" borderId="0" applyNumberFormat="0" applyBorder="0" applyAlignment="0" applyProtection="0">
      <alignment vertical="center"/>
    </xf>
    <xf numFmtId="176" fontId="415" fillId="14" borderId="0" applyNumberFormat="0" applyBorder="0" applyAlignment="0" applyProtection="0">
      <alignment vertical="center"/>
    </xf>
    <xf numFmtId="176" fontId="415" fillId="15" borderId="0" applyNumberFormat="0" applyBorder="0" applyAlignment="0" applyProtection="0">
      <alignment vertical="center"/>
    </xf>
    <xf numFmtId="176" fontId="415" fillId="18" borderId="0" applyNumberFormat="0" applyBorder="0" applyAlignment="0" applyProtection="0">
      <alignment vertical="center"/>
    </xf>
    <xf numFmtId="176" fontId="415" fillId="19" borderId="0" applyNumberFormat="0" applyBorder="0" applyAlignment="0" applyProtection="0">
      <alignment vertical="center"/>
    </xf>
    <xf numFmtId="176" fontId="415" fillId="22" borderId="0" applyNumberFormat="0" applyBorder="0" applyAlignment="0" applyProtection="0">
      <alignment vertical="center"/>
    </xf>
    <xf numFmtId="176" fontId="415" fillId="23" borderId="0" applyNumberFormat="0" applyBorder="0" applyAlignment="0" applyProtection="0">
      <alignment vertical="center"/>
    </xf>
    <xf numFmtId="176" fontId="415" fillId="26" borderId="0" applyNumberFormat="0" applyBorder="0" applyAlignment="0" applyProtection="0">
      <alignment vertical="center"/>
    </xf>
    <xf numFmtId="176" fontId="415" fillId="27" borderId="0" applyNumberFormat="0" applyBorder="0" applyAlignment="0" applyProtection="0">
      <alignment vertical="center"/>
    </xf>
    <xf numFmtId="176" fontId="415" fillId="30" borderId="0" applyNumberFormat="0" applyBorder="0" applyAlignment="0" applyProtection="0">
      <alignment vertical="center"/>
    </xf>
    <xf numFmtId="176" fontId="415" fillId="31" borderId="0" applyNumberFormat="0" applyBorder="0" applyAlignment="0" applyProtection="0">
      <alignment vertical="center"/>
    </xf>
    <xf numFmtId="176" fontId="415" fillId="8" borderId="8" applyNumberFormat="0" applyFont="0" applyAlignment="0" applyProtection="0">
      <alignment vertical="center"/>
    </xf>
    <xf numFmtId="176" fontId="415" fillId="10" borderId="0" applyNumberFormat="0" applyBorder="0" applyAlignment="0" applyProtection="0">
      <alignment vertical="center"/>
    </xf>
    <xf numFmtId="176" fontId="415" fillId="11" borderId="0" applyNumberFormat="0" applyBorder="0" applyAlignment="0" applyProtection="0">
      <alignment vertical="center"/>
    </xf>
    <xf numFmtId="176" fontId="415" fillId="14" borderId="0" applyNumberFormat="0" applyBorder="0" applyAlignment="0" applyProtection="0">
      <alignment vertical="center"/>
    </xf>
    <xf numFmtId="176" fontId="415" fillId="15" borderId="0" applyNumberFormat="0" applyBorder="0" applyAlignment="0" applyProtection="0">
      <alignment vertical="center"/>
    </xf>
    <xf numFmtId="176" fontId="415" fillId="18" borderId="0" applyNumberFormat="0" applyBorder="0" applyAlignment="0" applyProtection="0">
      <alignment vertical="center"/>
    </xf>
    <xf numFmtId="176" fontId="415" fillId="19" borderId="0" applyNumberFormat="0" applyBorder="0" applyAlignment="0" applyProtection="0">
      <alignment vertical="center"/>
    </xf>
    <xf numFmtId="176" fontId="415" fillId="22" borderId="0" applyNumberFormat="0" applyBorder="0" applyAlignment="0" applyProtection="0">
      <alignment vertical="center"/>
    </xf>
    <xf numFmtId="176" fontId="415" fillId="23" borderId="0" applyNumberFormat="0" applyBorder="0" applyAlignment="0" applyProtection="0">
      <alignment vertical="center"/>
    </xf>
    <xf numFmtId="176" fontId="415" fillId="26" borderId="0" applyNumberFormat="0" applyBorder="0" applyAlignment="0" applyProtection="0">
      <alignment vertical="center"/>
    </xf>
    <xf numFmtId="176" fontId="415" fillId="27" borderId="0" applyNumberFormat="0" applyBorder="0" applyAlignment="0" applyProtection="0">
      <alignment vertical="center"/>
    </xf>
    <xf numFmtId="176" fontId="415" fillId="30" borderId="0" applyNumberFormat="0" applyBorder="0" applyAlignment="0" applyProtection="0">
      <alignment vertical="center"/>
    </xf>
    <xf numFmtId="176" fontId="415" fillId="31" borderId="0" applyNumberFormat="0" applyBorder="0" applyAlignment="0" applyProtection="0">
      <alignment vertical="center"/>
    </xf>
    <xf numFmtId="176" fontId="415" fillId="14" borderId="0" applyNumberFormat="0" applyBorder="0" applyAlignment="0" applyProtection="0">
      <alignment vertical="center"/>
    </xf>
    <xf numFmtId="176" fontId="415" fillId="15" borderId="0" applyNumberFormat="0" applyBorder="0" applyAlignment="0" applyProtection="0">
      <alignment vertical="center"/>
    </xf>
    <xf numFmtId="176" fontId="415" fillId="18" borderId="0" applyNumberFormat="0" applyBorder="0" applyAlignment="0" applyProtection="0">
      <alignment vertical="center"/>
    </xf>
    <xf numFmtId="176" fontId="415" fillId="19" borderId="0" applyNumberFormat="0" applyBorder="0" applyAlignment="0" applyProtection="0">
      <alignment vertical="center"/>
    </xf>
    <xf numFmtId="176" fontId="415" fillId="22" borderId="0" applyNumberFormat="0" applyBorder="0" applyAlignment="0" applyProtection="0">
      <alignment vertical="center"/>
    </xf>
    <xf numFmtId="176" fontId="415" fillId="23" borderId="0" applyNumberFormat="0" applyBorder="0" applyAlignment="0" applyProtection="0">
      <alignment vertical="center"/>
    </xf>
    <xf numFmtId="176" fontId="415" fillId="26" borderId="0" applyNumberFormat="0" applyBorder="0" applyAlignment="0" applyProtection="0">
      <alignment vertical="center"/>
    </xf>
    <xf numFmtId="176" fontId="415" fillId="27" borderId="0" applyNumberFormat="0" applyBorder="0" applyAlignment="0" applyProtection="0">
      <alignment vertical="center"/>
    </xf>
    <xf numFmtId="176" fontId="415" fillId="30" borderId="0" applyNumberFormat="0" applyBorder="0" applyAlignment="0" applyProtection="0">
      <alignment vertical="center"/>
    </xf>
    <xf numFmtId="176" fontId="415" fillId="31" borderId="0" applyNumberFormat="0" applyBorder="0" applyAlignment="0" applyProtection="0">
      <alignment vertical="center"/>
    </xf>
    <xf numFmtId="176" fontId="415" fillId="8" borderId="8" applyNumberFormat="0" applyFont="0" applyAlignment="0" applyProtection="0">
      <alignment vertical="center"/>
    </xf>
    <xf numFmtId="176" fontId="415" fillId="0" borderId="0">
      <alignment vertical="center"/>
    </xf>
    <xf numFmtId="176" fontId="415" fillId="8" borderId="8" applyNumberFormat="0" applyFont="0" applyAlignment="0" applyProtection="0">
      <alignment vertical="center"/>
    </xf>
    <xf numFmtId="176" fontId="415" fillId="8" borderId="8" applyNumberFormat="0" applyFont="0" applyAlignment="0" applyProtection="0">
      <alignment vertical="center"/>
    </xf>
    <xf numFmtId="176" fontId="415" fillId="10" borderId="0" applyNumberFormat="0" applyBorder="0" applyAlignment="0" applyProtection="0">
      <alignment vertical="center"/>
    </xf>
    <xf numFmtId="176" fontId="415" fillId="11" borderId="0" applyNumberFormat="0" applyBorder="0" applyAlignment="0" applyProtection="0">
      <alignment vertical="center"/>
    </xf>
    <xf numFmtId="176" fontId="415" fillId="14" borderId="0" applyNumberFormat="0" applyBorder="0" applyAlignment="0" applyProtection="0">
      <alignment vertical="center"/>
    </xf>
    <xf numFmtId="176" fontId="415" fillId="15" borderId="0" applyNumberFormat="0" applyBorder="0" applyAlignment="0" applyProtection="0">
      <alignment vertical="center"/>
    </xf>
    <xf numFmtId="176" fontId="415" fillId="18" borderId="0" applyNumberFormat="0" applyBorder="0" applyAlignment="0" applyProtection="0">
      <alignment vertical="center"/>
    </xf>
    <xf numFmtId="176" fontId="415" fillId="19" borderId="0" applyNumberFormat="0" applyBorder="0" applyAlignment="0" applyProtection="0">
      <alignment vertical="center"/>
    </xf>
    <xf numFmtId="176" fontId="415" fillId="22" borderId="0" applyNumberFormat="0" applyBorder="0" applyAlignment="0" applyProtection="0">
      <alignment vertical="center"/>
    </xf>
    <xf numFmtId="176" fontId="415" fillId="23" borderId="0" applyNumberFormat="0" applyBorder="0" applyAlignment="0" applyProtection="0">
      <alignment vertical="center"/>
    </xf>
    <xf numFmtId="176" fontId="415" fillId="26" borderId="0" applyNumberFormat="0" applyBorder="0" applyAlignment="0" applyProtection="0">
      <alignment vertical="center"/>
    </xf>
    <xf numFmtId="176" fontId="415" fillId="27" borderId="0" applyNumberFormat="0" applyBorder="0" applyAlignment="0" applyProtection="0">
      <alignment vertical="center"/>
    </xf>
    <xf numFmtId="176" fontId="415" fillId="30" borderId="0" applyNumberFormat="0" applyBorder="0" applyAlignment="0" applyProtection="0">
      <alignment vertical="center"/>
    </xf>
    <xf numFmtId="176" fontId="415" fillId="31" borderId="0" applyNumberFormat="0" applyBorder="0" applyAlignment="0" applyProtection="0">
      <alignment vertical="center"/>
    </xf>
    <xf numFmtId="176" fontId="415" fillId="8" borderId="8" applyNumberFormat="0" applyFont="0" applyAlignment="0" applyProtection="0">
      <alignment vertical="center"/>
    </xf>
    <xf numFmtId="176" fontId="415" fillId="10" borderId="0" applyNumberFormat="0" applyBorder="0" applyAlignment="0" applyProtection="0">
      <alignment vertical="center"/>
    </xf>
    <xf numFmtId="176" fontId="415" fillId="11" borderId="0" applyNumberFormat="0" applyBorder="0" applyAlignment="0" applyProtection="0">
      <alignment vertical="center"/>
    </xf>
    <xf numFmtId="176" fontId="415" fillId="14" borderId="0" applyNumberFormat="0" applyBorder="0" applyAlignment="0" applyProtection="0">
      <alignment vertical="center"/>
    </xf>
    <xf numFmtId="176" fontId="415" fillId="15" borderId="0" applyNumberFormat="0" applyBorder="0" applyAlignment="0" applyProtection="0">
      <alignment vertical="center"/>
    </xf>
    <xf numFmtId="176" fontId="415" fillId="18" borderId="0" applyNumberFormat="0" applyBorder="0" applyAlignment="0" applyProtection="0">
      <alignment vertical="center"/>
    </xf>
    <xf numFmtId="176" fontId="415" fillId="19" borderId="0" applyNumberFormat="0" applyBorder="0" applyAlignment="0" applyProtection="0">
      <alignment vertical="center"/>
    </xf>
    <xf numFmtId="176" fontId="415" fillId="22" borderId="0" applyNumberFormat="0" applyBorder="0" applyAlignment="0" applyProtection="0">
      <alignment vertical="center"/>
    </xf>
    <xf numFmtId="176" fontId="415" fillId="23" borderId="0" applyNumberFormat="0" applyBorder="0" applyAlignment="0" applyProtection="0">
      <alignment vertical="center"/>
    </xf>
    <xf numFmtId="176" fontId="415" fillId="26" borderId="0" applyNumberFormat="0" applyBorder="0" applyAlignment="0" applyProtection="0">
      <alignment vertical="center"/>
    </xf>
    <xf numFmtId="176" fontId="415" fillId="27" borderId="0" applyNumberFormat="0" applyBorder="0" applyAlignment="0" applyProtection="0">
      <alignment vertical="center"/>
    </xf>
    <xf numFmtId="176" fontId="415" fillId="30" borderId="0" applyNumberFormat="0" applyBorder="0" applyAlignment="0" applyProtection="0">
      <alignment vertical="center"/>
    </xf>
    <xf numFmtId="176" fontId="415" fillId="31" borderId="0" applyNumberFormat="0" applyBorder="0" applyAlignment="0" applyProtection="0">
      <alignment vertical="center"/>
    </xf>
    <xf numFmtId="176" fontId="415" fillId="8" borderId="8" applyNumberFormat="0" applyFont="0" applyAlignment="0" applyProtection="0">
      <alignment vertical="center"/>
    </xf>
    <xf numFmtId="176" fontId="415" fillId="10" borderId="0" applyNumberFormat="0" applyBorder="0" applyAlignment="0" applyProtection="0">
      <alignment vertical="center"/>
    </xf>
    <xf numFmtId="176" fontId="415" fillId="11" borderId="0" applyNumberFormat="0" applyBorder="0" applyAlignment="0" applyProtection="0">
      <alignment vertical="center"/>
    </xf>
    <xf numFmtId="176" fontId="415" fillId="14" borderId="0" applyNumberFormat="0" applyBorder="0" applyAlignment="0" applyProtection="0">
      <alignment vertical="center"/>
    </xf>
    <xf numFmtId="176" fontId="415" fillId="15" borderId="0" applyNumberFormat="0" applyBorder="0" applyAlignment="0" applyProtection="0">
      <alignment vertical="center"/>
    </xf>
    <xf numFmtId="176" fontId="415" fillId="18" borderId="0" applyNumberFormat="0" applyBorder="0" applyAlignment="0" applyProtection="0">
      <alignment vertical="center"/>
    </xf>
    <xf numFmtId="176" fontId="415" fillId="19" borderId="0" applyNumberFormat="0" applyBorder="0" applyAlignment="0" applyProtection="0">
      <alignment vertical="center"/>
    </xf>
    <xf numFmtId="176" fontId="415" fillId="22" borderId="0" applyNumberFormat="0" applyBorder="0" applyAlignment="0" applyProtection="0">
      <alignment vertical="center"/>
    </xf>
    <xf numFmtId="176" fontId="415" fillId="23" borderId="0" applyNumberFormat="0" applyBorder="0" applyAlignment="0" applyProtection="0">
      <alignment vertical="center"/>
    </xf>
    <xf numFmtId="176" fontId="415" fillId="26" borderId="0" applyNumberFormat="0" applyBorder="0" applyAlignment="0" applyProtection="0">
      <alignment vertical="center"/>
    </xf>
    <xf numFmtId="176" fontId="415" fillId="27" borderId="0" applyNumberFormat="0" applyBorder="0" applyAlignment="0" applyProtection="0">
      <alignment vertical="center"/>
    </xf>
    <xf numFmtId="176" fontId="415" fillId="30" borderId="0" applyNumberFormat="0" applyBorder="0" applyAlignment="0" applyProtection="0">
      <alignment vertical="center"/>
    </xf>
    <xf numFmtId="176" fontId="415" fillId="31" borderId="0" applyNumberFormat="0" applyBorder="0" applyAlignment="0" applyProtection="0">
      <alignment vertical="center"/>
    </xf>
    <xf numFmtId="176" fontId="415" fillId="8" borderId="8" applyNumberFormat="0" applyFont="0" applyAlignment="0" applyProtection="0">
      <alignment vertical="center"/>
    </xf>
    <xf numFmtId="176" fontId="415" fillId="10" borderId="0" applyNumberFormat="0" applyBorder="0" applyAlignment="0" applyProtection="0">
      <alignment vertical="center"/>
    </xf>
    <xf numFmtId="176" fontId="415" fillId="11" borderId="0" applyNumberFormat="0" applyBorder="0" applyAlignment="0" applyProtection="0">
      <alignment vertical="center"/>
    </xf>
    <xf numFmtId="176" fontId="415" fillId="14" borderId="0" applyNumberFormat="0" applyBorder="0" applyAlignment="0" applyProtection="0">
      <alignment vertical="center"/>
    </xf>
    <xf numFmtId="176" fontId="415" fillId="15" borderId="0" applyNumberFormat="0" applyBorder="0" applyAlignment="0" applyProtection="0">
      <alignment vertical="center"/>
    </xf>
    <xf numFmtId="176" fontId="415" fillId="18" borderId="0" applyNumberFormat="0" applyBorder="0" applyAlignment="0" applyProtection="0">
      <alignment vertical="center"/>
    </xf>
    <xf numFmtId="176" fontId="415" fillId="19" borderId="0" applyNumberFormat="0" applyBorder="0" applyAlignment="0" applyProtection="0">
      <alignment vertical="center"/>
    </xf>
    <xf numFmtId="176" fontId="415" fillId="22" borderId="0" applyNumberFormat="0" applyBorder="0" applyAlignment="0" applyProtection="0">
      <alignment vertical="center"/>
    </xf>
    <xf numFmtId="176" fontId="415" fillId="23" borderId="0" applyNumberFormat="0" applyBorder="0" applyAlignment="0" applyProtection="0">
      <alignment vertical="center"/>
    </xf>
    <xf numFmtId="176" fontId="415" fillId="26" borderId="0" applyNumberFormat="0" applyBorder="0" applyAlignment="0" applyProtection="0">
      <alignment vertical="center"/>
    </xf>
    <xf numFmtId="176" fontId="415" fillId="27" borderId="0" applyNumberFormat="0" applyBorder="0" applyAlignment="0" applyProtection="0">
      <alignment vertical="center"/>
    </xf>
    <xf numFmtId="176" fontId="415" fillId="30" borderId="0" applyNumberFormat="0" applyBorder="0" applyAlignment="0" applyProtection="0">
      <alignment vertical="center"/>
    </xf>
    <xf numFmtId="176" fontId="415" fillId="31" borderId="0" applyNumberFormat="0" applyBorder="0" applyAlignment="0" applyProtection="0">
      <alignment vertical="center"/>
    </xf>
    <xf numFmtId="176" fontId="439"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9" fillId="0" borderId="0">
      <alignment vertical="center"/>
    </xf>
    <xf numFmtId="176" fontId="438" fillId="0" borderId="0">
      <alignment vertical="center"/>
    </xf>
    <xf numFmtId="176" fontId="414" fillId="10" borderId="0" applyNumberFormat="0" applyBorder="0" applyAlignment="0" applyProtection="0">
      <alignment vertical="center"/>
    </xf>
    <xf numFmtId="176" fontId="414" fillId="11" borderId="0" applyNumberFormat="0" applyBorder="0" applyAlignment="0" applyProtection="0">
      <alignment vertical="center"/>
    </xf>
    <xf numFmtId="176" fontId="414" fillId="14" borderId="0" applyNumberFormat="0" applyBorder="0" applyAlignment="0" applyProtection="0">
      <alignment vertical="center"/>
    </xf>
    <xf numFmtId="176" fontId="414" fillId="15" borderId="0" applyNumberFormat="0" applyBorder="0" applyAlignment="0" applyProtection="0">
      <alignment vertical="center"/>
    </xf>
    <xf numFmtId="176" fontId="414" fillId="18" borderId="0" applyNumberFormat="0" applyBorder="0" applyAlignment="0" applyProtection="0">
      <alignment vertical="center"/>
    </xf>
    <xf numFmtId="176" fontId="414" fillId="19" borderId="0" applyNumberFormat="0" applyBorder="0" applyAlignment="0" applyProtection="0">
      <alignment vertical="center"/>
    </xf>
    <xf numFmtId="176" fontId="414" fillId="22" borderId="0" applyNumberFormat="0" applyBorder="0" applyAlignment="0" applyProtection="0">
      <alignment vertical="center"/>
    </xf>
    <xf numFmtId="176" fontId="414" fillId="23" borderId="0" applyNumberFormat="0" applyBorder="0" applyAlignment="0" applyProtection="0">
      <alignment vertical="center"/>
    </xf>
    <xf numFmtId="176" fontId="414" fillId="26" borderId="0" applyNumberFormat="0" applyBorder="0" applyAlignment="0" applyProtection="0">
      <alignment vertical="center"/>
    </xf>
    <xf numFmtId="176" fontId="414" fillId="27" borderId="0" applyNumberFormat="0" applyBorder="0" applyAlignment="0" applyProtection="0">
      <alignment vertical="center"/>
    </xf>
    <xf numFmtId="176" fontId="414" fillId="30" borderId="0" applyNumberFormat="0" applyBorder="0" applyAlignment="0" applyProtection="0">
      <alignment vertical="center"/>
    </xf>
    <xf numFmtId="176" fontId="414" fillId="31" borderId="0" applyNumberFormat="0" applyBorder="0" applyAlignment="0" applyProtection="0">
      <alignment vertical="center"/>
    </xf>
    <xf numFmtId="176" fontId="414" fillId="8" borderId="8" applyNumberFormat="0" applyFont="0" applyAlignment="0" applyProtection="0">
      <alignment vertical="center"/>
    </xf>
    <xf numFmtId="176" fontId="414" fillId="0" borderId="0">
      <alignment vertical="center"/>
    </xf>
    <xf numFmtId="176" fontId="414" fillId="8" borderId="8" applyNumberFormat="0" applyFont="0" applyAlignment="0" applyProtection="0">
      <alignment vertical="center"/>
    </xf>
    <xf numFmtId="176" fontId="414" fillId="8" borderId="8" applyNumberFormat="0" applyFont="0" applyAlignment="0" applyProtection="0">
      <alignment vertical="center"/>
    </xf>
    <xf numFmtId="176" fontId="414" fillId="10" borderId="0" applyNumberFormat="0" applyBorder="0" applyAlignment="0" applyProtection="0">
      <alignment vertical="center"/>
    </xf>
    <xf numFmtId="176" fontId="414" fillId="11" borderId="0" applyNumberFormat="0" applyBorder="0" applyAlignment="0" applyProtection="0">
      <alignment vertical="center"/>
    </xf>
    <xf numFmtId="176" fontId="414" fillId="14" borderId="0" applyNumberFormat="0" applyBorder="0" applyAlignment="0" applyProtection="0">
      <alignment vertical="center"/>
    </xf>
    <xf numFmtId="176" fontId="414" fillId="15" borderId="0" applyNumberFormat="0" applyBorder="0" applyAlignment="0" applyProtection="0">
      <alignment vertical="center"/>
    </xf>
    <xf numFmtId="176" fontId="414" fillId="18" borderId="0" applyNumberFormat="0" applyBorder="0" applyAlignment="0" applyProtection="0">
      <alignment vertical="center"/>
    </xf>
    <xf numFmtId="176" fontId="414" fillId="19" borderId="0" applyNumberFormat="0" applyBorder="0" applyAlignment="0" applyProtection="0">
      <alignment vertical="center"/>
    </xf>
    <xf numFmtId="176" fontId="414" fillId="22" borderId="0" applyNumberFormat="0" applyBorder="0" applyAlignment="0" applyProtection="0">
      <alignment vertical="center"/>
    </xf>
    <xf numFmtId="176" fontId="414" fillId="23" borderId="0" applyNumberFormat="0" applyBorder="0" applyAlignment="0" applyProtection="0">
      <alignment vertical="center"/>
    </xf>
    <xf numFmtId="176" fontId="414" fillId="26" borderId="0" applyNumberFormat="0" applyBorder="0" applyAlignment="0" applyProtection="0">
      <alignment vertical="center"/>
    </xf>
    <xf numFmtId="176" fontId="414" fillId="27" borderId="0" applyNumberFormat="0" applyBorder="0" applyAlignment="0" applyProtection="0">
      <alignment vertical="center"/>
    </xf>
    <xf numFmtId="176" fontId="414" fillId="30" borderId="0" applyNumberFormat="0" applyBorder="0" applyAlignment="0" applyProtection="0">
      <alignment vertical="center"/>
    </xf>
    <xf numFmtId="176" fontId="414" fillId="31" borderId="0" applyNumberFormat="0" applyBorder="0" applyAlignment="0" applyProtection="0">
      <alignment vertical="center"/>
    </xf>
    <xf numFmtId="176" fontId="414" fillId="8" borderId="8" applyNumberFormat="0" applyFont="0" applyAlignment="0" applyProtection="0">
      <alignment vertical="center"/>
    </xf>
    <xf numFmtId="176" fontId="414" fillId="10" borderId="0" applyNumberFormat="0" applyBorder="0" applyAlignment="0" applyProtection="0">
      <alignment vertical="center"/>
    </xf>
    <xf numFmtId="176" fontId="414" fillId="11" borderId="0" applyNumberFormat="0" applyBorder="0" applyAlignment="0" applyProtection="0">
      <alignment vertical="center"/>
    </xf>
    <xf numFmtId="176" fontId="414" fillId="14" borderId="0" applyNumberFormat="0" applyBorder="0" applyAlignment="0" applyProtection="0">
      <alignment vertical="center"/>
    </xf>
    <xf numFmtId="176" fontId="414" fillId="15" borderId="0" applyNumberFormat="0" applyBorder="0" applyAlignment="0" applyProtection="0">
      <alignment vertical="center"/>
    </xf>
    <xf numFmtId="176" fontId="414" fillId="18" borderId="0" applyNumberFormat="0" applyBorder="0" applyAlignment="0" applyProtection="0">
      <alignment vertical="center"/>
    </xf>
    <xf numFmtId="176" fontId="414" fillId="19" borderId="0" applyNumberFormat="0" applyBorder="0" applyAlignment="0" applyProtection="0">
      <alignment vertical="center"/>
    </xf>
    <xf numFmtId="176" fontId="414" fillId="22" borderId="0" applyNumberFormat="0" applyBorder="0" applyAlignment="0" applyProtection="0">
      <alignment vertical="center"/>
    </xf>
    <xf numFmtId="176" fontId="414" fillId="23" borderId="0" applyNumberFormat="0" applyBorder="0" applyAlignment="0" applyProtection="0">
      <alignment vertical="center"/>
    </xf>
    <xf numFmtId="176" fontId="414" fillId="26" borderId="0" applyNumberFormat="0" applyBorder="0" applyAlignment="0" applyProtection="0">
      <alignment vertical="center"/>
    </xf>
    <xf numFmtId="176" fontId="414" fillId="27" borderId="0" applyNumberFormat="0" applyBorder="0" applyAlignment="0" applyProtection="0">
      <alignment vertical="center"/>
    </xf>
    <xf numFmtId="176" fontId="414" fillId="30" borderId="0" applyNumberFormat="0" applyBorder="0" applyAlignment="0" applyProtection="0">
      <alignment vertical="center"/>
    </xf>
    <xf numFmtId="176" fontId="414" fillId="31" borderId="0" applyNumberFormat="0" applyBorder="0" applyAlignment="0" applyProtection="0">
      <alignment vertical="center"/>
    </xf>
    <xf numFmtId="176" fontId="414" fillId="8" borderId="8" applyNumberFormat="0" applyFont="0" applyAlignment="0" applyProtection="0">
      <alignment vertical="center"/>
    </xf>
    <xf numFmtId="176" fontId="414" fillId="10" borderId="0" applyNumberFormat="0" applyBorder="0" applyAlignment="0" applyProtection="0">
      <alignment vertical="center"/>
    </xf>
    <xf numFmtId="176" fontId="414" fillId="11" borderId="0" applyNumberFormat="0" applyBorder="0" applyAlignment="0" applyProtection="0">
      <alignment vertical="center"/>
    </xf>
    <xf numFmtId="176" fontId="414" fillId="14" borderId="0" applyNumberFormat="0" applyBorder="0" applyAlignment="0" applyProtection="0">
      <alignment vertical="center"/>
    </xf>
    <xf numFmtId="176" fontId="414" fillId="15" borderId="0" applyNumberFormat="0" applyBorder="0" applyAlignment="0" applyProtection="0">
      <alignment vertical="center"/>
    </xf>
    <xf numFmtId="176" fontId="414" fillId="18" borderId="0" applyNumberFormat="0" applyBorder="0" applyAlignment="0" applyProtection="0">
      <alignment vertical="center"/>
    </xf>
    <xf numFmtId="176" fontId="414" fillId="19" borderId="0" applyNumberFormat="0" applyBorder="0" applyAlignment="0" applyProtection="0">
      <alignment vertical="center"/>
    </xf>
    <xf numFmtId="176" fontId="414" fillId="22" borderId="0" applyNumberFormat="0" applyBorder="0" applyAlignment="0" applyProtection="0">
      <alignment vertical="center"/>
    </xf>
    <xf numFmtId="176" fontId="414" fillId="23" borderId="0" applyNumberFormat="0" applyBorder="0" applyAlignment="0" applyProtection="0">
      <alignment vertical="center"/>
    </xf>
    <xf numFmtId="176" fontId="414" fillId="26" borderId="0" applyNumberFormat="0" applyBorder="0" applyAlignment="0" applyProtection="0">
      <alignment vertical="center"/>
    </xf>
    <xf numFmtId="176" fontId="414" fillId="27" borderId="0" applyNumberFormat="0" applyBorder="0" applyAlignment="0" applyProtection="0">
      <alignment vertical="center"/>
    </xf>
    <xf numFmtId="176" fontId="414" fillId="30" borderId="0" applyNumberFormat="0" applyBorder="0" applyAlignment="0" applyProtection="0">
      <alignment vertical="center"/>
    </xf>
    <xf numFmtId="176" fontId="414" fillId="31" borderId="0" applyNumberFormat="0" applyBorder="0" applyAlignment="0" applyProtection="0">
      <alignment vertical="center"/>
    </xf>
    <xf numFmtId="176" fontId="414" fillId="8" borderId="8" applyNumberFormat="0" applyFont="0" applyAlignment="0" applyProtection="0">
      <alignment vertical="center"/>
    </xf>
    <xf numFmtId="176" fontId="414" fillId="10" borderId="0" applyNumberFormat="0" applyBorder="0" applyAlignment="0" applyProtection="0">
      <alignment vertical="center"/>
    </xf>
    <xf numFmtId="176" fontId="414" fillId="11" borderId="0" applyNumberFormat="0" applyBorder="0" applyAlignment="0" applyProtection="0">
      <alignment vertical="center"/>
    </xf>
    <xf numFmtId="176" fontId="414" fillId="14" borderId="0" applyNumberFormat="0" applyBorder="0" applyAlignment="0" applyProtection="0">
      <alignment vertical="center"/>
    </xf>
    <xf numFmtId="176" fontId="414" fillId="15" borderId="0" applyNumberFormat="0" applyBorder="0" applyAlignment="0" applyProtection="0">
      <alignment vertical="center"/>
    </xf>
    <xf numFmtId="176" fontId="414" fillId="18" borderId="0" applyNumberFormat="0" applyBorder="0" applyAlignment="0" applyProtection="0">
      <alignment vertical="center"/>
    </xf>
    <xf numFmtId="176" fontId="414" fillId="19" borderId="0" applyNumberFormat="0" applyBorder="0" applyAlignment="0" applyProtection="0">
      <alignment vertical="center"/>
    </xf>
    <xf numFmtId="176" fontId="414" fillId="22" borderId="0" applyNumberFormat="0" applyBorder="0" applyAlignment="0" applyProtection="0">
      <alignment vertical="center"/>
    </xf>
    <xf numFmtId="176" fontId="414" fillId="23" borderId="0" applyNumberFormat="0" applyBorder="0" applyAlignment="0" applyProtection="0">
      <alignment vertical="center"/>
    </xf>
    <xf numFmtId="176" fontId="414" fillId="26" borderId="0" applyNumberFormat="0" applyBorder="0" applyAlignment="0" applyProtection="0">
      <alignment vertical="center"/>
    </xf>
    <xf numFmtId="176" fontId="414" fillId="27" borderId="0" applyNumberFormat="0" applyBorder="0" applyAlignment="0" applyProtection="0">
      <alignment vertical="center"/>
    </xf>
    <xf numFmtId="176" fontId="414" fillId="30" borderId="0" applyNumberFormat="0" applyBorder="0" applyAlignment="0" applyProtection="0">
      <alignment vertical="center"/>
    </xf>
    <xf numFmtId="176" fontId="414" fillId="31" borderId="0" applyNumberFormat="0" applyBorder="0" applyAlignment="0" applyProtection="0">
      <alignment vertical="center"/>
    </xf>
    <xf numFmtId="176" fontId="438" fillId="0" borderId="0">
      <alignment vertical="center"/>
    </xf>
    <xf numFmtId="176" fontId="439"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9" fillId="0" borderId="0">
      <alignment vertical="center"/>
    </xf>
    <xf numFmtId="176" fontId="439"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9" fillId="0" borderId="0">
      <alignment vertical="center"/>
    </xf>
    <xf numFmtId="176" fontId="413" fillId="10" borderId="0" applyNumberFormat="0" applyBorder="0" applyAlignment="0" applyProtection="0">
      <alignment vertical="center"/>
    </xf>
    <xf numFmtId="176" fontId="413" fillId="11" borderId="0" applyNumberFormat="0" applyBorder="0" applyAlignment="0" applyProtection="0">
      <alignment vertical="center"/>
    </xf>
    <xf numFmtId="176" fontId="413" fillId="14" borderId="0" applyNumberFormat="0" applyBorder="0" applyAlignment="0" applyProtection="0">
      <alignment vertical="center"/>
    </xf>
    <xf numFmtId="176" fontId="413" fillId="15" borderId="0" applyNumberFormat="0" applyBorder="0" applyAlignment="0" applyProtection="0">
      <alignment vertical="center"/>
    </xf>
    <xf numFmtId="176" fontId="413" fillId="18" borderId="0" applyNumberFormat="0" applyBorder="0" applyAlignment="0" applyProtection="0">
      <alignment vertical="center"/>
    </xf>
    <xf numFmtId="176" fontId="413" fillId="19" borderId="0" applyNumberFormat="0" applyBorder="0" applyAlignment="0" applyProtection="0">
      <alignment vertical="center"/>
    </xf>
    <xf numFmtId="176" fontId="413" fillId="22" borderId="0" applyNumberFormat="0" applyBorder="0" applyAlignment="0" applyProtection="0">
      <alignment vertical="center"/>
    </xf>
    <xf numFmtId="176" fontId="413" fillId="23" borderId="0" applyNumberFormat="0" applyBorder="0" applyAlignment="0" applyProtection="0">
      <alignment vertical="center"/>
    </xf>
    <xf numFmtId="176" fontId="413" fillId="26" borderId="0" applyNumberFormat="0" applyBorder="0" applyAlignment="0" applyProtection="0">
      <alignment vertical="center"/>
    </xf>
    <xf numFmtId="176" fontId="413" fillId="27" borderId="0" applyNumberFormat="0" applyBorder="0" applyAlignment="0" applyProtection="0">
      <alignment vertical="center"/>
    </xf>
    <xf numFmtId="176" fontId="413" fillId="30" borderId="0" applyNumberFormat="0" applyBorder="0" applyAlignment="0" applyProtection="0">
      <alignment vertical="center"/>
    </xf>
    <xf numFmtId="176" fontId="413" fillId="31" borderId="0" applyNumberFormat="0" applyBorder="0" applyAlignment="0" applyProtection="0">
      <alignment vertical="center"/>
    </xf>
    <xf numFmtId="176" fontId="413" fillId="8" borderId="8" applyNumberFormat="0" applyFont="0" applyAlignment="0" applyProtection="0">
      <alignment vertical="center"/>
    </xf>
    <xf numFmtId="176" fontId="413" fillId="0" borderId="0">
      <alignment vertical="center"/>
    </xf>
    <xf numFmtId="176" fontId="413" fillId="8" borderId="8" applyNumberFormat="0" applyFont="0" applyAlignment="0" applyProtection="0">
      <alignment vertical="center"/>
    </xf>
    <xf numFmtId="176" fontId="413" fillId="8" borderId="8" applyNumberFormat="0" applyFont="0" applyAlignment="0" applyProtection="0">
      <alignment vertical="center"/>
    </xf>
    <xf numFmtId="176" fontId="413" fillId="10" borderId="0" applyNumberFormat="0" applyBorder="0" applyAlignment="0" applyProtection="0">
      <alignment vertical="center"/>
    </xf>
    <xf numFmtId="176" fontId="413" fillId="11" borderId="0" applyNumberFormat="0" applyBorder="0" applyAlignment="0" applyProtection="0">
      <alignment vertical="center"/>
    </xf>
    <xf numFmtId="176" fontId="413" fillId="14" borderId="0" applyNumberFormat="0" applyBorder="0" applyAlignment="0" applyProtection="0">
      <alignment vertical="center"/>
    </xf>
    <xf numFmtId="176" fontId="413" fillId="15" borderId="0" applyNumberFormat="0" applyBorder="0" applyAlignment="0" applyProtection="0">
      <alignment vertical="center"/>
    </xf>
    <xf numFmtId="176" fontId="413" fillId="18" borderId="0" applyNumberFormat="0" applyBorder="0" applyAlignment="0" applyProtection="0">
      <alignment vertical="center"/>
    </xf>
    <xf numFmtId="176" fontId="413" fillId="19" borderId="0" applyNumberFormat="0" applyBorder="0" applyAlignment="0" applyProtection="0">
      <alignment vertical="center"/>
    </xf>
    <xf numFmtId="176" fontId="413" fillId="22" borderId="0" applyNumberFormat="0" applyBorder="0" applyAlignment="0" applyProtection="0">
      <alignment vertical="center"/>
    </xf>
    <xf numFmtId="176" fontId="413" fillId="23" borderId="0" applyNumberFormat="0" applyBorder="0" applyAlignment="0" applyProtection="0">
      <alignment vertical="center"/>
    </xf>
    <xf numFmtId="176" fontId="413" fillId="26" borderId="0" applyNumberFormat="0" applyBorder="0" applyAlignment="0" applyProtection="0">
      <alignment vertical="center"/>
    </xf>
    <xf numFmtId="176" fontId="413" fillId="27" borderId="0" applyNumberFormat="0" applyBorder="0" applyAlignment="0" applyProtection="0">
      <alignment vertical="center"/>
    </xf>
    <xf numFmtId="176" fontId="413" fillId="30" borderId="0" applyNumberFormat="0" applyBorder="0" applyAlignment="0" applyProtection="0">
      <alignment vertical="center"/>
    </xf>
    <xf numFmtId="176" fontId="413" fillId="31" borderId="0" applyNumberFormat="0" applyBorder="0" applyAlignment="0" applyProtection="0">
      <alignment vertical="center"/>
    </xf>
    <xf numFmtId="176" fontId="413" fillId="8" borderId="8" applyNumberFormat="0" applyFont="0" applyAlignment="0" applyProtection="0">
      <alignment vertical="center"/>
    </xf>
    <xf numFmtId="176" fontId="413" fillId="10" borderId="0" applyNumberFormat="0" applyBorder="0" applyAlignment="0" applyProtection="0">
      <alignment vertical="center"/>
    </xf>
    <xf numFmtId="176" fontId="413" fillId="11" borderId="0" applyNumberFormat="0" applyBorder="0" applyAlignment="0" applyProtection="0">
      <alignment vertical="center"/>
    </xf>
    <xf numFmtId="176" fontId="413" fillId="14" borderId="0" applyNumberFormat="0" applyBorder="0" applyAlignment="0" applyProtection="0">
      <alignment vertical="center"/>
    </xf>
    <xf numFmtId="176" fontId="413" fillId="15" borderId="0" applyNumberFormat="0" applyBorder="0" applyAlignment="0" applyProtection="0">
      <alignment vertical="center"/>
    </xf>
    <xf numFmtId="176" fontId="413" fillId="18" borderId="0" applyNumberFormat="0" applyBorder="0" applyAlignment="0" applyProtection="0">
      <alignment vertical="center"/>
    </xf>
    <xf numFmtId="176" fontId="413" fillId="19" borderId="0" applyNumberFormat="0" applyBorder="0" applyAlignment="0" applyProtection="0">
      <alignment vertical="center"/>
    </xf>
    <xf numFmtId="176" fontId="413" fillId="22" borderId="0" applyNumberFormat="0" applyBorder="0" applyAlignment="0" applyProtection="0">
      <alignment vertical="center"/>
    </xf>
    <xf numFmtId="176" fontId="413" fillId="23" borderId="0" applyNumberFormat="0" applyBorder="0" applyAlignment="0" applyProtection="0">
      <alignment vertical="center"/>
    </xf>
    <xf numFmtId="176" fontId="413" fillId="26" borderId="0" applyNumberFormat="0" applyBorder="0" applyAlignment="0" applyProtection="0">
      <alignment vertical="center"/>
    </xf>
    <xf numFmtId="176" fontId="413" fillId="27" borderId="0" applyNumberFormat="0" applyBorder="0" applyAlignment="0" applyProtection="0">
      <alignment vertical="center"/>
    </xf>
    <xf numFmtId="176" fontId="413" fillId="30" borderId="0" applyNumberFormat="0" applyBorder="0" applyAlignment="0" applyProtection="0">
      <alignment vertical="center"/>
    </xf>
    <xf numFmtId="176" fontId="413" fillId="31" borderId="0" applyNumberFormat="0" applyBorder="0" applyAlignment="0" applyProtection="0">
      <alignment vertical="center"/>
    </xf>
    <xf numFmtId="176" fontId="413" fillId="8" borderId="8" applyNumberFormat="0" applyFont="0" applyAlignment="0" applyProtection="0">
      <alignment vertical="center"/>
    </xf>
    <xf numFmtId="176" fontId="413" fillId="10" borderId="0" applyNumberFormat="0" applyBorder="0" applyAlignment="0" applyProtection="0">
      <alignment vertical="center"/>
    </xf>
    <xf numFmtId="176" fontId="413" fillId="11" borderId="0" applyNumberFormat="0" applyBorder="0" applyAlignment="0" applyProtection="0">
      <alignment vertical="center"/>
    </xf>
    <xf numFmtId="176" fontId="413" fillId="14" borderId="0" applyNumberFormat="0" applyBorder="0" applyAlignment="0" applyProtection="0">
      <alignment vertical="center"/>
    </xf>
    <xf numFmtId="176" fontId="413" fillId="15" borderId="0" applyNumberFormat="0" applyBorder="0" applyAlignment="0" applyProtection="0">
      <alignment vertical="center"/>
    </xf>
    <xf numFmtId="176" fontId="413" fillId="18" borderId="0" applyNumberFormat="0" applyBorder="0" applyAlignment="0" applyProtection="0">
      <alignment vertical="center"/>
    </xf>
    <xf numFmtId="176" fontId="413" fillId="19" borderId="0" applyNumberFormat="0" applyBorder="0" applyAlignment="0" applyProtection="0">
      <alignment vertical="center"/>
    </xf>
    <xf numFmtId="176" fontId="413" fillId="22" borderId="0" applyNumberFormat="0" applyBorder="0" applyAlignment="0" applyProtection="0">
      <alignment vertical="center"/>
    </xf>
    <xf numFmtId="176" fontId="413" fillId="23" borderId="0" applyNumberFormat="0" applyBorder="0" applyAlignment="0" applyProtection="0">
      <alignment vertical="center"/>
    </xf>
    <xf numFmtId="176" fontId="413" fillId="26" borderId="0" applyNumberFormat="0" applyBorder="0" applyAlignment="0" applyProtection="0">
      <alignment vertical="center"/>
    </xf>
    <xf numFmtId="176" fontId="413" fillId="27" borderId="0" applyNumberFormat="0" applyBorder="0" applyAlignment="0" applyProtection="0">
      <alignment vertical="center"/>
    </xf>
    <xf numFmtId="176" fontId="413" fillId="30" borderId="0" applyNumberFormat="0" applyBorder="0" applyAlignment="0" applyProtection="0">
      <alignment vertical="center"/>
    </xf>
    <xf numFmtId="176" fontId="413" fillId="31" borderId="0" applyNumberFormat="0" applyBorder="0" applyAlignment="0" applyProtection="0">
      <alignment vertical="center"/>
    </xf>
    <xf numFmtId="176" fontId="413" fillId="8" borderId="8" applyNumberFormat="0" applyFont="0" applyAlignment="0" applyProtection="0">
      <alignment vertical="center"/>
    </xf>
    <xf numFmtId="176" fontId="413" fillId="10" borderId="0" applyNumberFormat="0" applyBorder="0" applyAlignment="0" applyProtection="0">
      <alignment vertical="center"/>
    </xf>
    <xf numFmtId="176" fontId="413" fillId="11" borderId="0" applyNumberFormat="0" applyBorder="0" applyAlignment="0" applyProtection="0">
      <alignment vertical="center"/>
    </xf>
    <xf numFmtId="176" fontId="413" fillId="14" borderId="0" applyNumberFormat="0" applyBorder="0" applyAlignment="0" applyProtection="0">
      <alignment vertical="center"/>
    </xf>
    <xf numFmtId="176" fontId="413" fillId="15" borderId="0" applyNumberFormat="0" applyBorder="0" applyAlignment="0" applyProtection="0">
      <alignment vertical="center"/>
    </xf>
    <xf numFmtId="176" fontId="413" fillId="18" borderId="0" applyNumberFormat="0" applyBorder="0" applyAlignment="0" applyProtection="0">
      <alignment vertical="center"/>
    </xf>
    <xf numFmtId="176" fontId="413" fillId="19" borderId="0" applyNumberFormat="0" applyBorder="0" applyAlignment="0" applyProtection="0">
      <alignment vertical="center"/>
    </xf>
    <xf numFmtId="176" fontId="413" fillId="22" borderId="0" applyNumberFormat="0" applyBorder="0" applyAlignment="0" applyProtection="0">
      <alignment vertical="center"/>
    </xf>
    <xf numFmtId="176" fontId="413" fillId="23" borderId="0" applyNumberFormat="0" applyBorder="0" applyAlignment="0" applyProtection="0">
      <alignment vertical="center"/>
    </xf>
    <xf numFmtId="176" fontId="413" fillId="26" borderId="0" applyNumberFormat="0" applyBorder="0" applyAlignment="0" applyProtection="0">
      <alignment vertical="center"/>
    </xf>
    <xf numFmtId="176" fontId="413" fillId="27" borderId="0" applyNumberFormat="0" applyBorder="0" applyAlignment="0" applyProtection="0">
      <alignment vertical="center"/>
    </xf>
    <xf numFmtId="176" fontId="413" fillId="30" borderId="0" applyNumberFormat="0" applyBorder="0" applyAlignment="0" applyProtection="0">
      <alignment vertical="center"/>
    </xf>
    <xf numFmtId="176" fontId="413" fillId="31" borderId="0" applyNumberFormat="0" applyBorder="0" applyAlignment="0" applyProtection="0">
      <alignment vertical="center"/>
    </xf>
    <xf numFmtId="176" fontId="413" fillId="10" borderId="0" applyNumberFormat="0" applyBorder="0" applyAlignment="0" applyProtection="0">
      <alignment vertical="center"/>
    </xf>
    <xf numFmtId="176" fontId="413" fillId="11" borderId="0" applyNumberFormat="0" applyBorder="0" applyAlignment="0" applyProtection="0">
      <alignment vertical="center"/>
    </xf>
    <xf numFmtId="176" fontId="413" fillId="14" borderId="0" applyNumberFormat="0" applyBorder="0" applyAlignment="0" applyProtection="0">
      <alignment vertical="center"/>
    </xf>
    <xf numFmtId="176" fontId="413" fillId="15" borderId="0" applyNumberFormat="0" applyBorder="0" applyAlignment="0" applyProtection="0">
      <alignment vertical="center"/>
    </xf>
    <xf numFmtId="176" fontId="413" fillId="18" borderId="0" applyNumberFormat="0" applyBorder="0" applyAlignment="0" applyProtection="0">
      <alignment vertical="center"/>
    </xf>
    <xf numFmtId="176" fontId="413" fillId="19" borderId="0" applyNumberFormat="0" applyBorder="0" applyAlignment="0" applyProtection="0">
      <alignment vertical="center"/>
    </xf>
    <xf numFmtId="176" fontId="413" fillId="22" borderId="0" applyNumberFormat="0" applyBorder="0" applyAlignment="0" applyProtection="0">
      <alignment vertical="center"/>
    </xf>
    <xf numFmtId="176" fontId="413" fillId="23" borderId="0" applyNumberFormat="0" applyBorder="0" applyAlignment="0" applyProtection="0">
      <alignment vertical="center"/>
    </xf>
    <xf numFmtId="176" fontId="413" fillId="26" borderId="0" applyNumberFormat="0" applyBorder="0" applyAlignment="0" applyProtection="0">
      <alignment vertical="center"/>
    </xf>
    <xf numFmtId="176" fontId="413" fillId="27" borderId="0" applyNumberFormat="0" applyBorder="0" applyAlignment="0" applyProtection="0">
      <alignment vertical="center"/>
    </xf>
    <xf numFmtId="176" fontId="413" fillId="30" borderId="0" applyNumberFormat="0" applyBorder="0" applyAlignment="0" applyProtection="0">
      <alignment vertical="center"/>
    </xf>
    <xf numFmtId="176" fontId="413" fillId="31" borderId="0" applyNumberFormat="0" applyBorder="0" applyAlignment="0" applyProtection="0">
      <alignment vertical="center"/>
    </xf>
    <xf numFmtId="176" fontId="413" fillId="8" borderId="8" applyNumberFormat="0" applyFont="0" applyAlignment="0" applyProtection="0">
      <alignment vertical="center"/>
    </xf>
    <xf numFmtId="176" fontId="413" fillId="0" borderId="0">
      <alignment vertical="center"/>
    </xf>
    <xf numFmtId="176" fontId="413" fillId="8" borderId="8" applyNumberFormat="0" applyFont="0" applyAlignment="0" applyProtection="0">
      <alignment vertical="center"/>
    </xf>
    <xf numFmtId="176" fontId="413" fillId="8" borderId="8" applyNumberFormat="0" applyFont="0" applyAlignment="0" applyProtection="0">
      <alignment vertical="center"/>
    </xf>
    <xf numFmtId="176" fontId="413" fillId="10" borderId="0" applyNumberFormat="0" applyBorder="0" applyAlignment="0" applyProtection="0">
      <alignment vertical="center"/>
    </xf>
    <xf numFmtId="176" fontId="413" fillId="11" borderId="0" applyNumberFormat="0" applyBorder="0" applyAlignment="0" applyProtection="0">
      <alignment vertical="center"/>
    </xf>
    <xf numFmtId="176" fontId="413" fillId="14" borderId="0" applyNumberFormat="0" applyBorder="0" applyAlignment="0" applyProtection="0">
      <alignment vertical="center"/>
    </xf>
    <xf numFmtId="176" fontId="413" fillId="15" borderId="0" applyNumberFormat="0" applyBorder="0" applyAlignment="0" applyProtection="0">
      <alignment vertical="center"/>
    </xf>
    <xf numFmtId="176" fontId="413" fillId="18" borderId="0" applyNumberFormat="0" applyBorder="0" applyAlignment="0" applyProtection="0">
      <alignment vertical="center"/>
    </xf>
    <xf numFmtId="176" fontId="413" fillId="19" borderId="0" applyNumberFormat="0" applyBorder="0" applyAlignment="0" applyProtection="0">
      <alignment vertical="center"/>
    </xf>
    <xf numFmtId="176" fontId="413" fillId="22" borderId="0" applyNumberFormat="0" applyBorder="0" applyAlignment="0" applyProtection="0">
      <alignment vertical="center"/>
    </xf>
    <xf numFmtId="176" fontId="413" fillId="23" borderId="0" applyNumberFormat="0" applyBorder="0" applyAlignment="0" applyProtection="0">
      <alignment vertical="center"/>
    </xf>
    <xf numFmtId="176" fontId="413" fillId="26" borderId="0" applyNumberFormat="0" applyBorder="0" applyAlignment="0" applyProtection="0">
      <alignment vertical="center"/>
    </xf>
    <xf numFmtId="176" fontId="413" fillId="27" borderId="0" applyNumberFormat="0" applyBorder="0" applyAlignment="0" applyProtection="0">
      <alignment vertical="center"/>
    </xf>
    <xf numFmtId="176" fontId="413" fillId="30" borderId="0" applyNumberFormat="0" applyBorder="0" applyAlignment="0" applyProtection="0">
      <alignment vertical="center"/>
    </xf>
    <xf numFmtId="176" fontId="413" fillId="31" borderId="0" applyNumberFormat="0" applyBorder="0" applyAlignment="0" applyProtection="0">
      <alignment vertical="center"/>
    </xf>
    <xf numFmtId="176" fontId="413" fillId="8" borderId="8" applyNumberFormat="0" applyFont="0" applyAlignment="0" applyProtection="0">
      <alignment vertical="center"/>
    </xf>
    <xf numFmtId="176" fontId="413" fillId="10" borderId="0" applyNumberFormat="0" applyBorder="0" applyAlignment="0" applyProtection="0">
      <alignment vertical="center"/>
    </xf>
    <xf numFmtId="176" fontId="413" fillId="11" borderId="0" applyNumberFormat="0" applyBorder="0" applyAlignment="0" applyProtection="0">
      <alignment vertical="center"/>
    </xf>
    <xf numFmtId="176" fontId="413" fillId="14" borderId="0" applyNumberFormat="0" applyBorder="0" applyAlignment="0" applyProtection="0">
      <alignment vertical="center"/>
    </xf>
    <xf numFmtId="176" fontId="413" fillId="15" borderId="0" applyNumberFormat="0" applyBorder="0" applyAlignment="0" applyProtection="0">
      <alignment vertical="center"/>
    </xf>
    <xf numFmtId="176" fontId="413" fillId="18" borderId="0" applyNumberFormat="0" applyBorder="0" applyAlignment="0" applyProtection="0">
      <alignment vertical="center"/>
    </xf>
    <xf numFmtId="176" fontId="413" fillId="19" borderId="0" applyNumberFormat="0" applyBorder="0" applyAlignment="0" applyProtection="0">
      <alignment vertical="center"/>
    </xf>
    <xf numFmtId="176" fontId="413" fillId="22" borderId="0" applyNumberFormat="0" applyBorder="0" applyAlignment="0" applyProtection="0">
      <alignment vertical="center"/>
    </xf>
    <xf numFmtId="176" fontId="413" fillId="23" borderId="0" applyNumberFormat="0" applyBorder="0" applyAlignment="0" applyProtection="0">
      <alignment vertical="center"/>
    </xf>
    <xf numFmtId="176" fontId="413" fillId="26" borderId="0" applyNumberFormat="0" applyBorder="0" applyAlignment="0" applyProtection="0">
      <alignment vertical="center"/>
    </xf>
    <xf numFmtId="176" fontId="413" fillId="27" borderId="0" applyNumberFormat="0" applyBorder="0" applyAlignment="0" applyProtection="0">
      <alignment vertical="center"/>
    </xf>
    <xf numFmtId="176" fontId="413" fillId="30" borderId="0" applyNumberFormat="0" applyBorder="0" applyAlignment="0" applyProtection="0">
      <alignment vertical="center"/>
    </xf>
    <xf numFmtId="176" fontId="413" fillId="31" borderId="0" applyNumberFormat="0" applyBorder="0" applyAlignment="0" applyProtection="0">
      <alignment vertical="center"/>
    </xf>
    <xf numFmtId="176" fontId="413" fillId="8" borderId="8" applyNumberFormat="0" applyFont="0" applyAlignment="0" applyProtection="0">
      <alignment vertical="center"/>
    </xf>
    <xf numFmtId="176" fontId="413" fillId="10" borderId="0" applyNumberFormat="0" applyBorder="0" applyAlignment="0" applyProtection="0">
      <alignment vertical="center"/>
    </xf>
    <xf numFmtId="176" fontId="413" fillId="11" borderId="0" applyNumberFormat="0" applyBorder="0" applyAlignment="0" applyProtection="0">
      <alignment vertical="center"/>
    </xf>
    <xf numFmtId="176" fontId="413" fillId="14" borderId="0" applyNumberFormat="0" applyBorder="0" applyAlignment="0" applyProtection="0">
      <alignment vertical="center"/>
    </xf>
    <xf numFmtId="176" fontId="413" fillId="15" borderId="0" applyNumberFormat="0" applyBorder="0" applyAlignment="0" applyProtection="0">
      <alignment vertical="center"/>
    </xf>
    <xf numFmtId="176" fontId="413" fillId="18" borderId="0" applyNumberFormat="0" applyBorder="0" applyAlignment="0" applyProtection="0">
      <alignment vertical="center"/>
    </xf>
    <xf numFmtId="176" fontId="413" fillId="19" borderId="0" applyNumberFormat="0" applyBorder="0" applyAlignment="0" applyProtection="0">
      <alignment vertical="center"/>
    </xf>
    <xf numFmtId="176" fontId="413" fillId="22" borderId="0" applyNumberFormat="0" applyBorder="0" applyAlignment="0" applyProtection="0">
      <alignment vertical="center"/>
    </xf>
    <xf numFmtId="176" fontId="413" fillId="23" borderId="0" applyNumberFormat="0" applyBorder="0" applyAlignment="0" applyProtection="0">
      <alignment vertical="center"/>
    </xf>
    <xf numFmtId="176" fontId="413" fillId="26" borderId="0" applyNumberFormat="0" applyBorder="0" applyAlignment="0" applyProtection="0">
      <alignment vertical="center"/>
    </xf>
    <xf numFmtId="176" fontId="413" fillId="27" borderId="0" applyNumberFormat="0" applyBorder="0" applyAlignment="0" applyProtection="0">
      <alignment vertical="center"/>
    </xf>
    <xf numFmtId="176" fontId="413" fillId="30" borderId="0" applyNumberFormat="0" applyBorder="0" applyAlignment="0" applyProtection="0">
      <alignment vertical="center"/>
    </xf>
    <xf numFmtId="176" fontId="413" fillId="31" borderId="0" applyNumberFormat="0" applyBorder="0" applyAlignment="0" applyProtection="0">
      <alignment vertical="center"/>
    </xf>
    <xf numFmtId="176" fontId="413" fillId="8" borderId="8" applyNumberFormat="0" applyFont="0" applyAlignment="0" applyProtection="0">
      <alignment vertical="center"/>
    </xf>
    <xf numFmtId="176" fontId="413" fillId="10" borderId="0" applyNumberFormat="0" applyBorder="0" applyAlignment="0" applyProtection="0">
      <alignment vertical="center"/>
    </xf>
    <xf numFmtId="176" fontId="413" fillId="11" borderId="0" applyNumberFormat="0" applyBorder="0" applyAlignment="0" applyProtection="0">
      <alignment vertical="center"/>
    </xf>
    <xf numFmtId="176" fontId="413" fillId="14" borderId="0" applyNumberFormat="0" applyBorder="0" applyAlignment="0" applyProtection="0">
      <alignment vertical="center"/>
    </xf>
    <xf numFmtId="176" fontId="413" fillId="15" borderId="0" applyNumberFormat="0" applyBorder="0" applyAlignment="0" applyProtection="0">
      <alignment vertical="center"/>
    </xf>
    <xf numFmtId="176" fontId="413" fillId="18" borderId="0" applyNumberFormat="0" applyBorder="0" applyAlignment="0" applyProtection="0">
      <alignment vertical="center"/>
    </xf>
    <xf numFmtId="176" fontId="413" fillId="19" borderId="0" applyNumberFormat="0" applyBorder="0" applyAlignment="0" applyProtection="0">
      <alignment vertical="center"/>
    </xf>
    <xf numFmtId="176" fontId="413" fillId="22" borderId="0" applyNumberFormat="0" applyBorder="0" applyAlignment="0" applyProtection="0">
      <alignment vertical="center"/>
    </xf>
    <xf numFmtId="176" fontId="413" fillId="23" borderId="0" applyNumberFormat="0" applyBorder="0" applyAlignment="0" applyProtection="0">
      <alignment vertical="center"/>
    </xf>
    <xf numFmtId="176" fontId="413" fillId="26" borderId="0" applyNumberFormat="0" applyBorder="0" applyAlignment="0" applyProtection="0">
      <alignment vertical="center"/>
    </xf>
    <xf numFmtId="176" fontId="413" fillId="27" borderId="0" applyNumberFormat="0" applyBorder="0" applyAlignment="0" applyProtection="0">
      <alignment vertical="center"/>
    </xf>
    <xf numFmtId="176" fontId="413" fillId="30" borderId="0" applyNumberFormat="0" applyBorder="0" applyAlignment="0" applyProtection="0">
      <alignment vertical="center"/>
    </xf>
    <xf numFmtId="176" fontId="413" fillId="31" borderId="0" applyNumberFormat="0" applyBorder="0" applyAlignment="0" applyProtection="0">
      <alignment vertical="center"/>
    </xf>
    <xf numFmtId="176" fontId="442" fillId="0" borderId="0">
      <alignment vertical="center"/>
    </xf>
    <xf numFmtId="9" fontId="442" fillId="0" borderId="0" applyFont="0" applyFill="0" applyBorder="0" applyAlignment="0" applyProtection="0">
      <alignment vertical="center"/>
    </xf>
    <xf numFmtId="176" fontId="412" fillId="0" borderId="0">
      <alignment vertical="center"/>
    </xf>
    <xf numFmtId="176" fontId="412" fillId="18" borderId="0" applyNumberFormat="0" applyBorder="0" applyAlignment="0" applyProtection="0">
      <alignment vertical="center"/>
    </xf>
    <xf numFmtId="176" fontId="412" fillId="11" borderId="0" applyNumberFormat="0" applyBorder="0" applyAlignment="0" applyProtection="0">
      <alignment vertical="center"/>
    </xf>
    <xf numFmtId="176" fontId="412" fillId="10" borderId="0" applyNumberFormat="0" applyBorder="0" applyAlignment="0" applyProtection="0">
      <alignment vertical="center"/>
    </xf>
    <xf numFmtId="176" fontId="412" fillId="8" borderId="8" applyNumberFormat="0" applyFont="0" applyAlignment="0" applyProtection="0">
      <alignment vertical="center"/>
    </xf>
    <xf numFmtId="176" fontId="412" fillId="11" borderId="0" applyNumberFormat="0" applyBorder="0" applyAlignment="0" applyProtection="0">
      <alignment vertical="center"/>
    </xf>
    <xf numFmtId="176" fontId="412" fillId="18" borderId="0" applyNumberFormat="0" applyBorder="0" applyAlignment="0" applyProtection="0">
      <alignment vertical="center"/>
    </xf>
    <xf numFmtId="176" fontId="412" fillId="0" borderId="0">
      <alignment vertical="center"/>
    </xf>
    <xf numFmtId="176" fontId="412" fillId="8" borderId="8" applyNumberFormat="0" applyFont="0" applyAlignment="0" applyProtection="0">
      <alignment vertical="center"/>
    </xf>
    <xf numFmtId="176" fontId="412" fillId="11" borderId="0" applyNumberFormat="0" applyBorder="0" applyAlignment="0" applyProtection="0">
      <alignment vertical="center"/>
    </xf>
    <xf numFmtId="176" fontId="412" fillId="10" borderId="0" applyNumberFormat="0" applyBorder="0" applyAlignment="0" applyProtection="0">
      <alignment vertical="center"/>
    </xf>
    <xf numFmtId="176" fontId="412" fillId="11" borderId="0" applyNumberFormat="0" applyBorder="0" applyAlignment="0" applyProtection="0">
      <alignment vertical="center"/>
    </xf>
    <xf numFmtId="176" fontId="412" fillId="18" borderId="0" applyNumberFormat="0" applyBorder="0" applyAlignment="0" applyProtection="0">
      <alignment vertical="center"/>
    </xf>
    <xf numFmtId="176" fontId="412" fillId="14" borderId="0" applyNumberFormat="0" applyBorder="0" applyAlignment="0" applyProtection="0">
      <alignment vertical="center"/>
    </xf>
    <xf numFmtId="176" fontId="412" fillId="15" borderId="0" applyNumberFormat="0" applyBorder="0" applyAlignment="0" applyProtection="0">
      <alignment vertical="center"/>
    </xf>
    <xf numFmtId="176" fontId="412" fillId="8" borderId="8" applyNumberFormat="0" applyFont="0" applyAlignment="0" applyProtection="0">
      <alignment vertical="center"/>
    </xf>
    <xf numFmtId="176" fontId="412" fillId="8" borderId="8" applyNumberFormat="0" applyFont="0" applyAlignment="0" applyProtection="0">
      <alignment vertical="center"/>
    </xf>
    <xf numFmtId="176" fontId="412" fillId="18" borderId="0" applyNumberFormat="0" applyBorder="0" applyAlignment="0" applyProtection="0">
      <alignment vertical="center"/>
    </xf>
    <xf numFmtId="176" fontId="412" fillId="19" borderId="0" applyNumberFormat="0" applyBorder="0" applyAlignment="0" applyProtection="0">
      <alignment vertical="center"/>
    </xf>
    <xf numFmtId="176" fontId="412" fillId="22" borderId="0" applyNumberFormat="0" applyBorder="0" applyAlignment="0" applyProtection="0">
      <alignment vertical="center"/>
    </xf>
    <xf numFmtId="176" fontId="412" fillId="23" borderId="0" applyNumberFormat="0" applyBorder="0" applyAlignment="0" applyProtection="0">
      <alignment vertical="center"/>
    </xf>
    <xf numFmtId="176" fontId="412" fillId="15" borderId="0" applyNumberFormat="0" applyBorder="0" applyAlignment="0" applyProtection="0">
      <alignment vertical="center"/>
    </xf>
    <xf numFmtId="176" fontId="412" fillId="26" borderId="0" applyNumberFormat="0" applyBorder="0" applyAlignment="0" applyProtection="0">
      <alignment vertical="center"/>
    </xf>
    <xf numFmtId="176" fontId="412" fillId="27" borderId="0" applyNumberFormat="0" applyBorder="0" applyAlignment="0" applyProtection="0">
      <alignment vertical="center"/>
    </xf>
    <xf numFmtId="176" fontId="412" fillId="14" borderId="0" applyNumberFormat="0" applyBorder="0" applyAlignment="0" applyProtection="0">
      <alignment vertical="center"/>
    </xf>
    <xf numFmtId="176" fontId="412" fillId="10" borderId="0" applyNumberFormat="0" applyBorder="0" applyAlignment="0" applyProtection="0">
      <alignment vertical="center"/>
    </xf>
    <xf numFmtId="176" fontId="412" fillId="30" borderId="0" applyNumberFormat="0" applyBorder="0" applyAlignment="0" applyProtection="0">
      <alignment vertical="center"/>
    </xf>
    <xf numFmtId="176" fontId="412" fillId="31" borderId="0" applyNumberFormat="0" applyBorder="0" applyAlignment="0" applyProtection="0">
      <alignment vertical="center"/>
    </xf>
    <xf numFmtId="176" fontId="412" fillId="19" borderId="0" applyNumberFormat="0" applyBorder="0" applyAlignment="0" applyProtection="0">
      <alignment vertical="center"/>
    </xf>
    <xf numFmtId="176" fontId="412" fillId="22" borderId="0" applyNumberFormat="0" applyBorder="0" applyAlignment="0" applyProtection="0">
      <alignment vertical="center"/>
    </xf>
    <xf numFmtId="176" fontId="412" fillId="23" borderId="0" applyNumberFormat="0" applyBorder="0" applyAlignment="0" applyProtection="0">
      <alignment vertical="center"/>
    </xf>
    <xf numFmtId="176" fontId="412" fillId="15" borderId="0" applyNumberFormat="0" applyBorder="0" applyAlignment="0" applyProtection="0">
      <alignment vertical="center"/>
    </xf>
    <xf numFmtId="176" fontId="412" fillId="26" borderId="0" applyNumberFormat="0" applyBorder="0" applyAlignment="0" applyProtection="0">
      <alignment vertical="center"/>
    </xf>
    <xf numFmtId="176" fontId="412" fillId="27" borderId="0" applyNumberFormat="0" applyBorder="0" applyAlignment="0" applyProtection="0">
      <alignment vertical="center"/>
    </xf>
    <xf numFmtId="176" fontId="412" fillId="14" borderId="0" applyNumberFormat="0" applyBorder="0" applyAlignment="0" applyProtection="0">
      <alignment vertical="center"/>
    </xf>
    <xf numFmtId="176" fontId="412" fillId="10" borderId="0" applyNumberFormat="0" applyBorder="0" applyAlignment="0" applyProtection="0">
      <alignment vertical="center"/>
    </xf>
    <xf numFmtId="176" fontId="412" fillId="30" borderId="0" applyNumberFormat="0" applyBorder="0" applyAlignment="0" applyProtection="0">
      <alignment vertical="center"/>
    </xf>
    <xf numFmtId="176" fontId="412" fillId="31" borderId="0" applyNumberFormat="0" applyBorder="0" applyAlignment="0" applyProtection="0">
      <alignment vertical="center"/>
    </xf>
    <xf numFmtId="176" fontId="412" fillId="19" borderId="0" applyNumberFormat="0" applyBorder="0" applyAlignment="0" applyProtection="0">
      <alignment vertical="center"/>
    </xf>
    <xf numFmtId="176" fontId="412" fillId="22" borderId="0" applyNumberFormat="0" applyBorder="0" applyAlignment="0" applyProtection="0">
      <alignment vertical="center"/>
    </xf>
    <xf numFmtId="176" fontId="412" fillId="23" borderId="0" applyNumberFormat="0" applyBorder="0" applyAlignment="0" applyProtection="0">
      <alignment vertical="center"/>
    </xf>
    <xf numFmtId="176" fontId="412" fillId="15" borderId="0" applyNumberFormat="0" applyBorder="0" applyAlignment="0" applyProtection="0">
      <alignment vertical="center"/>
    </xf>
    <xf numFmtId="176" fontId="412" fillId="26" borderId="0" applyNumberFormat="0" applyBorder="0" applyAlignment="0" applyProtection="0">
      <alignment vertical="center"/>
    </xf>
    <xf numFmtId="176" fontId="412" fillId="27" borderId="0" applyNumberFormat="0" applyBorder="0" applyAlignment="0" applyProtection="0">
      <alignment vertical="center"/>
    </xf>
    <xf numFmtId="176" fontId="412" fillId="14" borderId="0" applyNumberFormat="0" applyBorder="0" applyAlignment="0" applyProtection="0">
      <alignment vertical="center"/>
    </xf>
    <xf numFmtId="176" fontId="412" fillId="30" borderId="0" applyNumberFormat="0" applyBorder="0" applyAlignment="0" applyProtection="0">
      <alignment vertical="center"/>
    </xf>
    <xf numFmtId="176" fontId="412" fillId="31" borderId="0" applyNumberFormat="0" applyBorder="0" applyAlignment="0" applyProtection="0">
      <alignment vertical="center"/>
    </xf>
    <xf numFmtId="176" fontId="412" fillId="19" borderId="0" applyNumberFormat="0" applyBorder="0" applyAlignment="0" applyProtection="0">
      <alignment vertical="center"/>
    </xf>
    <xf numFmtId="176" fontId="412" fillId="22" borderId="0" applyNumberFormat="0" applyBorder="0" applyAlignment="0" applyProtection="0">
      <alignment vertical="center"/>
    </xf>
    <xf numFmtId="176" fontId="412" fillId="23" borderId="0" applyNumberFormat="0" applyBorder="0" applyAlignment="0" applyProtection="0">
      <alignment vertical="center"/>
    </xf>
    <xf numFmtId="176" fontId="412" fillId="26" borderId="0" applyNumberFormat="0" applyBorder="0" applyAlignment="0" applyProtection="0">
      <alignment vertical="center"/>
    </xf>
    <xf numFmtId="176" fontId="412" fillId="27" borderId="0" applyNumberFormat="0" applyBorder="0" applyAlignment="0" applyProtection="0">
      <alignment vertical="center"/>
    </xf>
    <xf numFmtId="176" fontId="412" fillId="30" borderId="0" applyNumberFormat="0" applyBorder="0" applyAlignment="0" applyProtection="0">
      <alignment vertical="center"/>
    </xf>
    <xf numFmtId="176" fontId="412" fillId="31" borderId="0" applyNumberFormat="0" applyBorder="0" applyAlignment="0" applyProtection="0">
      <alignment vertical="center"/>
    </xf>
    <xf numFmtId="176" fontId="442" fillId="0" borderId="0">
      <alignment vertical="center"/>
    </xf>
    <xf numFmtId="176" fontId="411" fillId="0" borderId="0">
      <alignment vertical="center"/>
    </xf>
    <xf numFmtId="176" fontId="411" fillId="11" borderId="0" applyNumberFormat="0" applyBorder="0" applyAlignment="0" applyProtection="0">
      <alignment vertical="center"/>
    </xf>
    <xf numFmtId="176" fontId="411" fillId="10" borderId="0" applyNumberFormat="0" applyBorder="0" applyAlignment="0" applyProtection="0">
      <alignment vertical="center"/>
    </xf>
    <xf numFmtId="176" fontId="411" fillId="8" borderId="8" applyNumberFormat="0" applyFont="0" applyAlignment="0" applyProtection="0">
      <alignment vertical="center"/>
    </xf>
    <xf numFmtId="176" fontId="411" fillId="0" borderId="0">
      <alignment vertical="center"/>
    </xf>
    <xf numFmtId="176" fontId="411" fillId="8" borderId="8" applyNumberFormat="0" applyFont="0" applyAlignment="0" applyProtection="0">
      <alignment vertical="center"/>
    </xf>
    <xf numFmtId="176" fontId="411" fillId="10" borderId="0" applyNumberFormat="0" applyBorder="0" applyAlignment="0" applyProtection="0">
      <alignment vertical="center"/>
    </xf>
    <xf numFmtId="176" fontId="411" fillId="11" borderId="0" applyNumberFormat="0" applyBorder="0" applyAlignment="0" applyProtection="0">
      <alignment vertical="center"/>
    </xf>
    <xf numFmtId="176" fontId="411" fillId="18" borderId="0" applyNumberFormat="0" applyBorder="0" applyAlignment="0" applyProtection="0">
      <alignment vertical="center"/>
    </xf>
    <xf numFmtId="176" fontId="411" fillId="14" borderId="0" applyNumberFormat="0" applyBorder="0" applyAlignment="0" applyProtection="0">
      <alignment vertical="center"/>
    </xf>
    <xf numFmtId="176" fontId="411" fillId="15" borderId="0" applyNumberFormat="0" applyBorder="0" applyAlignment="0" applyProtection="0">
      <alignment vertical="center"/>
    </xf>
    <xf numFmtId="176" fontId="411" fillId="18" borderId="0" applyNumberFormat="0" applyBorder="0" applyAlignment="0" applyProtection="0">
      <alignment vertical="center"/>
    </xf>
    <xf numFmtId="176" fontId="411" fillId="19" borderId="0" applyNumberFormat="0" applyBorder="0" applyAlignment="0" applyProtection="0">
      <alignment vertical="center"/>
    </xf>
    <xf numFmtId="176" fontId="411" fillId="22" borderId="0" applyNumberFormat="0" applyBorder="0" applyAlignment="0" applyProtection="0">
      <alignment vertical="center"/>
    </xf>
    <xf numFmtId="176" fontId="411" fillId="23" borderId="0" applyNumberFormat="0" applyBorder="0" applyAlignment="0" applyProtection="0">
      <alignment vertical="center"/>
    </xf>
    <xf numFmtId="176" fontId="411" fillId="15" borderId="0" applyNumberFormat="0" applyBorder="0" applyAlignment="0" applyProtection="0">
      <alignment vertical="center"/>
    </xf>
    <xf numFmtId="176" fontId="411" fillId="26" borderId="0" applyNumberFormat="0" applyBorder="0" applyAlignment="0" applyProtection="0">
      <alignment vertical="center"/>
    </xf>
    <xf numFmtId="176" fontId="411" fillId="27" borderId="0" applyNumberFormat="0" applyBorder="0" applyAlignment="0" applyProtection="0">
      <alignment vertical="center"/>
    </xf>
    <xf numFmtId="176" fontId="411" fillId="14" borderId="0" applyNumberFormat="0" applyBorder="0" applyAlignment="0" applyProtection="0">
      <alignment vertical="center"/>
    </xf>
    <xf numFmtId="176" fontId="411" fillId="30" borderId="0" applyNumberFormat="0" applyBorder="0" applyAlignment="0" applyProtection="0">
      <alignment vertical="center"/>
    </xf>
    <xf numFmtId="176" fontId="411" fillId="31" borderId="0" applyNumberFormat="0" applyBorder="0" applyAlignment="0" applyProtection="0">
      <alignment vertical="center"/>
    </xf>
    <xf numFmtId="176" fontId="411" fillId="19" borderId="0" applyNumberFormat="0" applyBorder="0" applyAlignment="0" applyProtection="0">
      <alignment vertical="center"/>
    </xf>
    <xf numFmtId="176" fontId="411" fillId="22" borderId="0" applyNumberFormat="0" applyBorder="0" applyAlignment="0" applyProtection="0">
      <alignment vertical="center"/>
    </xf>
    <xf numFmtId="176" fontId="411" fillId="23" borderId="0" applyNumberFormat="0" applyBorder="0" applyAlignment="0" applyProtection="0">
      <alignment vertical="center"/>
    </xf>
    <xf numFmtId="176" fontId="411" fillId="26" borderId="0" applyNumberFormat="0" applyBorder="0" applyAlignment="0" applyProtection="0">
      <alignment vertical="center"/>
    </xf>
    <xf numFmtId="176" fontId="411" fillId="27" borderId="0" applyNumberFormat="0" applyBorder="0" applyAlignment="0" applyProtection="0">
      <alignment vertical="center"/>
    </xf>
    <xf numFmtId="176" fontId="411" fillId="30" borderId="0" applyNumberFormat="0" applyBorder="0" applyAlignment="0" applyProtection="0">
      <alignment vertical="center"/>
    </xf>
    <xf numFmtId="176" fontId="411" fillId="31" borderId="0" applyNumberFormat="0" applyBorder="0" applyAlignment="0" applyProtection="0">
      <alignment vertical="center"/>
    </xf>
    <xf numFmtId="176" fontId="442" fillId="0" borderId="0">
      <alignment vertical="center"/>
    </xf>
    <xf numFmtId="176" fontId="421" fillId="0" borderId="0">
      <alignment vertical="center"/>
    </xf>
    <xf numFmtId="176" fontId="421" fillId="0" borderId="0">
      <alignment vertical="center"/>
    </xf>
    <xf numFmtId="176" fontId="421" fillId="0" borderId="0">
      <alignment vertical="center"/>
    </xf>
    <xf numFmtId="176" fontId="421" fillId="0" borderId="0">
      <alignment vertical="center"/>
    </xf>
    <xf numFmtId="176" fontId="421" fillId="0" borderId="0">
      <alignment vertical="center"/>
    </xf>
    <xf numFmtId="176" fontId="443" fillId="0" borderId="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0" borderId="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1"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10"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0" borderId="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0" borderId="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0" borderId="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0" borderId="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0" borderId="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0" borderId="0">
      <alignment vertical="center"/>
    </xf>
    <xf numFmtId="176" fontId="410" fillId="18" borderId="0" applyNumberFormat="0" applyBorder="0" applyAlignment="0" applyProtection="0">
      <alignment vertical="center"/>
    </xf>
    <xf numFmtId="176" fontId="410" fillId="11" borderId="0" applyNumberFormat="0" applyBorder="0" applyAlignment="0" applyProtection="0">
      <alignment vertical="center"/>
    </xf>
    <xf numFmtId="176" fontId="410" fillId="10" borderId="0" applyNumberFormat="0" applyBorder="0" applyAlignment="0" applyProtection="0">
      <alignment vertical="center"/>
    </xf>
    <xf numFmtId="176" fontId="410" fillId="8" borderId="8" applyNumberFormat="0" applyFont="0" applyAlignment="0" applyProtection="0">
      <alignment vertical="center"/>
    </xf>
    <xf numFmtId="176" fontId="410" fillId="11" borderId="0" applyNumberFormat="0" applyBorder="0" applyAlignment="0" applyProtection="0">
      <alignment vertical="center"/>
    </xf>
    <xf numFmtId="176" fontId="410" fillId="18" borderId="0" applyNumberFormat="0" applyBorder="0" applyAlignment="0" applyProtection="0">
      <alignment vertical="center"/>
    </xf>
    <xf numFmtId="176" fontId="410" fillId="0" borderId="0">
      <alignment vertical="center"/>
    </xf>
    <xf numFmtId="176" fontId="410" fillId="8" borderId="8" applyNumberFormat="0" applyFont="0" applyAlignment="0" applyProtection="0">
      <alignment vertical="center"/>
    </xf>
    <xf numFmtId="176" fontId="410" fillId="11" borderId="0" applyNumberFormat="0" applyBorder="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8"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15"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14" borderId="0" applyNumberFormat="0" applyBorder="0" applyAlignment="0" applyProtection="0">
      <alignment vertical="center"/>
    </xf>
    <xf numFmtId="176" fontId="410" fillId="10"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15"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14" borderId="0" applyNumberFormat="0" applyBorder="0" applyAlignment="0" applyProtection="0">
      <alignment vertical="center"/>
    </xf>
    <xf numFmtId="176" fontId="410" fillId="10"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15"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14"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0" borderId="0">
      <alignment vertical="center"/>
    </xf>
    <xf numFmtId="176" fontId="410" fillId="11" borderId="0" applyNumberFormat="0" applyBorder="0" applyAlignment="0" applyProtection="0">
      <alignment vertical="center"/>
    </xf>
    <xf numFmtId="176" fontId="410" fillId="10" borderId="0" applyNumberFormat="0" applyBorder="0" applyAlignment="0" applyProtection="0">
      <alignment vertical="center"/>
    </xf>
    <xf numFmtId="176" fontId="410" fillId="8" borderId="8" applyNumberFormat="0" applyFont="0" applyAlignment="0" applyProtection="0">
      <alignment vertical="center"/>
    </xf>
    <xf numFmtId="176" fontId="410" fillId="0" borderId="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8"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15"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14"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09" fillId="0" borderId="0">
      <alignment vertical="center"/>
    </xf>
    <xf numFmtId="9" fontId="409" fillId="0" borderId="0" applyFont="0" applyFill="0" applyBorder="0" applyAlignment="0" applyProtection="0">
      <alignment vertical="center"/>
    </xf>
    <xf numFmtId="176" fontId="444" fillId="0" borderId="1" applyNumberFormat="0" applyFill="0" applyAlignment="0" applyProtection="0">
      <alignment vertical="center"/>
    </xf>
    <xf numFmtId="176" fontId="445" fillId="0" borderId="2" applyNumberFormat="0" applyFill="0" applyAlignment="0" applyProtection="0">
      <alignment vertical="center"/>
    </xf>
    <xf numFmtId="176" fontId="446" fillId="0" borderId="3" applyNumberFormat="0" applyFill="0" applyAlignment="0" applyProtection="0">
      <alignment vertical="center"/>
    </xf>
    <xf numFmtId="176" fontId="446" fillId="0" borderId="0" applyNumberFormat="0" applyFill="0" applyBorder="0" applyAlignment="0" applyProtection="0">
      <alignment vertical="center"/>
    </xf>
    <xf numFmtId="176" fontId="447" fillId="2" borderId="0" applyNumberFormat="0" applyBorder="0" applyAlignment="0" applyProtection="0">
      <alignment vertical="center"/>
    </xf>
    <xf numFmtId="176" fontId="448" fillId="3" borderId="0" applyNumberFormat="0" applyBorder="0" applyAlignment="0" applyProtection="0">
      <alignment vertical="center"/>
    </xf>
    <xf numFmtId="176" fontId="449" fillId="4" borderId="0" applyNumberFormat="0" applyBorder="0" applyAlignment="0" applyProtection="0">
      <alignment vertical="center"/>
    </xf>
    <xf numFmtId="176" fontId="450" fillId="5" borderId="4" applyNumberFormat="0" applyAlignment="0" applyProtection="0">
      <alignment vertical="center"/>
    </xf>
    <xf numFmtId="176" fontId="451" fillId="6" borderId="5" applyNumberFormat="0" applyAlignment="0" applyProtection="0">
      <alignment vertical="center"/>
    </xf>
    <xf numFmtId="176" fontId="452" fillId="6" borderId="4" applyNumberFormat="0" applyAlignment="0" applyProtection="0">
      <alignment vertical="center"/>
    </xf>
    <xf numFmtId="176" fontId="453" fillId="0" borderId="6" applyNumberFormat="0" applyFill="0" applyAlignment="0" applyProtection="0">
      <alignment vertical="center"/>
    </xf>
    <xf numFmtId="176" fontId="454" fillId="7" borderId="7" applyNumberFormat="0" applyAlignment="0" applyProtection="0">
      <alignment vertical="center"/>
    </xf>
    <xf numFmtId="176" fontId="455" fillId="0" borderId="0" applyNumberFormat="0" applyFill="0" applyBorder="0" applyAlignment="0" applyProtection="0">
      <alignment vertical="center"/>
    </xf>
    <xf numFmtId="176" fontId="409" fillId="8" borderId="8" applyNumberFormat="0" applyFont="0" applyAlignment="0" applyProtection="0">
      <alignment vertical="center"/>
    </xf>
    <xf numFmtId="176" fontId="456" fillId="0" borderId="0" applyNumberFormat="0" applyFill="0" applyBorder="0" applyAlignment="0" applyProtection="0">
      <alignment vertical="center"/>
    </xf>
    <xf numFmtId="176" fontId="457" fillId="0" borderId="9" applyNumberFormat="0" applyFill="0" applyAlignment="0" applyProtection="0">
      <alignment vertical="center"/>
    </xf>
    <xf numFmtId="176" fontId="458" fillId="9" borderId="0" applyNumberFormat="0" applyBorder="0" applyAlignment="0" applyProtection="0">
      <alignment vertical="center"/>
    </xf>
    <xf numFmtId="176" fontId="409" fillId="10" borderId="0" applyNumberFormat="0" applyBorder="0" applyAlignment="0" applyProtection="0">
      <alignment vertical="center"/>
    </xf>
    <xf numFmtId="176" fontId="409" fillId="11" borderId="0" applyNumberFormat="0" applyBorder="0" applyAlignment="0" applyProtection="0">
      <alignment vertical="center"/>
    </xf>
    <xf numFmtId="176" fontId="458" fillId="12" borderId="0" applyNumberFormat="0" applyBorder="0" applyAlignment="0" applyProtection="0">
      <alignment vertical="center"/>
    </xf>
    <xf numFmtId="176" fontId="458" fillId="13" borderId="0" applyNumberFormat="0" applyBorder="0" applyAlignment="0" applyProtection="0">
      <alignment vertical="center"/>
    </xf>
    <xf numFmtId="176" fontId="409" fillId="14" borderId="0" applyNumberFormat="0" applyBorder="0" applyAlignment="0" applyProtection="0">
      <alignment vertical="center"/>
    </xf>
    <xf numFmtId="176" fontId="409" fillId="15" borderId="0" applyNumberFormat="0" applyBorder="0" applyAlignment="0" applyProtection="0">
      <alignment vertical="center"/>
    </xf>
    <xf numFmtId="176" fontId="458" fillId="16" borderId="0" applyNumberFormat="0" applyBorder="0" applyAlignment="0" applyProtection="0">
      <alignment vertical="center"/>
    </xf>
    <xf numFmtId="176" fontId="458" fillId="17" borderId="0" applyNumberFormat="0" applyBorder="0" applyAlignment="0" applyProtection="0">
      <alignment vertical="center"/>
    </xf>
    <xf numFmtId="176" fontId="409" fillId="18" borderId="0" applyNumberFormat="0" applyBorder="0" applyAlignment="0" applyProtection="0">
      <alignment vertical="center"/>
    </xf>
    <xf numFmtId="176" fontId="409" fillId="19" borderId="0" applyNumberFormat="0" applyBorder="0" applyAlignment="0" applyProtection="0">
      <alignment vertical="center"/>
    </xf>
    <xf numFmtId="176" fontId="458" fillId="20" borderId="0" applyNumberFormat="0" applyBorder="0" applyAlignment="0" applyProtection="0">
      <alignment vertical="center"/>
    </xf>
    <xf numFmtId="176" fontId="458" fillId="21" borderId="0" applyNumberFormat="0" applyBorder="0" applyAlignment="0" applyProtection="0">
      <alignment vertical="center"/>
    </xf>
    <xf numFmtId="176" fontId="409" fillId="22" borderId="0" applyNumberFormat="0" applyBorder="0" applyAlignment="0" applyProtection="0">
      <alignment vertical="center"/>
    </xf>
    <xf numFmtId="176" fontId="409" fillId="23" borderId="0" applyNumberFormat="0" applyBorder="0" applyAlignment="0" applyProtection="0">
      <alignment vertical="center"/>
    </xf>
    <xf numFmtId="176" fontId="458" fillId="24" borderId="0" applyNumberFormat="0" applyBorder="0" applyAlignment="0" applyProtection="0">
      <alignment vertical="center"/>
    </xf>
    <xf numFmtId="176" fontId="458" fillId="25" borderId="0" applyNumberFormat="0" applyBorder="0" applyAlignment="0" applyProtection="0">
      <alignment vertical="center"/>
    </xf>
    <xf numFmtId="176" fontId="409" fillId="26" borderId="0" applyNumberFormat="0" applyBorder="0" applyAlignment="0" applyProtection="0">
      <alignment vertical="center"/>
    </xf>
    <xf numFmtId="176" fontId="409" fillId="27" borderId="0" applyNumberFormat="0" applyBorder="0" applyAlignment="0" applyProtection="0">
      <alignment vertical="center"/>
    </xf>
    <xf numFmtId="176" fontId="458" fillId="28" borderId="0" applyNumberFormat="0" applyBorder="0" applyAlignment="0" applyProtection="0">
      <alignment vertical="center"/>
    </xf>
    <xf numFmtId="176" fontId="458" fillId="29" borderId="0" applyNumberFormat="0" applyBorder="0" applyAlignment="0" applyProtection="0">
      <alignment vertical="center"/>
    </xf>
    <xf numFmtId="176" fontId="409" fillId="30" borderId="0" applyNumberFormat="0" applyBorder="0" applyAlignment="0" applyProtection="0">
      <alignment vertical="center"/>
    </xf>
    <xf numFmtId="176" fontId="409" fillId="31" borderId="0" applyNumberFormat="0" applyBorder="0" applyAlignment="0" applyProtection="0">
      <alignment vertical="center"/>
    </xf>
    <xf numFmtId="176" fontId="458" fillId="32" borderId="0" applyNumberFormat="0" applyBorder="0" applyAlignment="0" applyProtection="0">
      <alignment vertical="center"/>
    </xf>
    <xf numFmtId="9" fontId="464" fillId="0" borderId="0" applyFont="0" applyFill="0" applyBorder="0" applyAlignment="0" applyProtection="0">
      <alignment vertical="center"/>
    </xf>
    <xf numFmtId="176" fontId="408" fillId="0" borderId="0">
      <alignment vertical="center"/>
    </xf>
    <xf numFmtId="176" fontId="407" fillId="0" borderId="0">
      <alignment vertical="center"/>
    </xf>
    <xf numFmtId="176" fontId="406" fillId="0" borderId="0">
      <alignment vertical="center"/>
    </xf>
    <xf numFmtId="9" fontId="406" fillId="0" borderId="0" applyFont="0" applyFill="0" applyBorder="0" applyAlignment="0" applyProtection="0">
      <alignment vertical="center"/>
    </xf>
    <xf numFmtId="176" fontId="417" fillId="0" borderId="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06"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06"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06"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06"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06"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06"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06"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06"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06"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06"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06"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06"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58" fillId="12" borderId="0" applyNumberFormat="0" applyBorder="0" applyAlignment="0" applyProtection="0">
      <alignment vertical="center"/>
    </xf>
    <xf numFmtId="176" fontId="458" fillId="16" borderId="0" applyNumberFormat="0" applyBorder="0" applyAlignment="0" applyProtection="0">
      <alignment vertical="center"/>
    </xf>
    <xf numFmtId="176" fontId="458" fillId="20" borderId="0" applyNumberFormat="0" applyBorder="0" applyAlignment="0" applyProtection="0">
      <alignment vertical="center"/>
    </xf>
    <xf numFmtId="176" fontId="458" fillId="24" borderId="0" applyNumberFormat="0" applyBorder="0" applyAlignment="0" applyProtection="0">
      <alignment vertical="center"/>
    </xf>
    <xf numFmtId="176" fontId="458" fillId="28" borderId="0" applyNumberFormat="0" applyBorder="0" applyAlignment="0" applyProtection="0">
      <alignment vertical="center"/>
    </xf>
    <xf numFmtId="176" fontId="458" fillId="32" borderId="0" applyNumberFormat="0" applyBorder="0" applyAlignment="0" applyProtection="0">
      <alignment vertical="center"/>
    </xf>
    <xf numFmtId="9" fontId="406" fillId="0" borderId="0" applyFont="0" applyFill="0" applyBorder="0" applyAlignment="0" applyProtection="0">
      <alignment vertical="center"/>
    </xf>
    <xf numFmtId="9" fontId="406" fillId="0" borderId="0" applyFont="0" applyFill="0" applyBorder="0" applyAlignment="0" applyProtection="0">
      <alignment vertical="center"/>
    </xf>
    <xf numFmtId="176" fontId="444" fillId="0" borderId="1" applyNumberFormat="0" applyFill="0" applyAlignment="0" applyProtection="0">
      <alignment vertical="center"/>
    </xf>
    <xf numFmtId="176" fontId="445" fillId="0" borderId="2" applyNumberFormat="0" applyFill="0" applyAlignment="0" applyProtection="0">
      <alignment vertical="center"/>
    </xf>
    <xf numFmtId="176" fontId="446" fillId="0" borderId="3" applyNumberFormat="0" applyFill="0" applyAlignment="0" applyProtection="0">
      <alignment vertical="center"/>
    </xf>
    <xf numFmtId="176" fontId="446" fillId="0" borderId="0" applyNumberFormat="0" applyFill="0" applyBorder="0" applyAlignment="0" applyProtection="0">
      <alignment vertical="center"/>
    </xf>
    <xf numFmtId="176" fontId="448" fillId="3" borderId="0" applyNumberFormat="0" applyBorder="0" applyAlignment="0" applyProtection="0">
      <alignment vertical="center"/>
    </xf>
    <xf numFmtId="176" fontId="440" fillId="3" borderId="0" applyNumberFormat="0" applyBorder="0" applyAlignment="0" applyProtection="0">
      <alignment vertical="center"/>
    </xf>
    <xf numFmtId="176" fontId="410" fillId="0" borderId="0">
      <alignment vertical="center"/>
    </xf>
    <xf numFmtId="176" fontId="410" fillId="0" borderId="0">
      <alignment vertical="center"/>
    </xf>
    <xf numFmtId="176" fontId="406"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7" fillId="0" borderId="0">
      <alignment vertical="center"/>
    </xf>
    <xf numFmtId="176" fontId="406" fillId="0" borderId="0">
      <alignment vertical="center"/>
    </xf>
    <xf numFmtId="176" fontId="417" fillId="0" borderId="0">
      <alignment vertical="center"/>
    </xf>
    <xf numFmtId="176" fontId="417" fillId="0" borderId="0">
      <alignment vertical="center"/>
    </xf>
    <xf numFmtId="176" fontId="417"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17" fillId="0" borderId="0">
      <alignment vertical="center"/>
    </xf>
    <xf numFmtId="176" fontId="439"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9" fillId="0" borderId="0">
      <alignment vertical="center"/>
    </xf>
    <xf numFmtId="176" fontId="439" fillId="0" borderId="0">
      <alignment vertical="center"/>
    </xf>
    <xf numFmtId="176" fontId="439" fillId="0" borderId="0">
      <alignment vertical="center"/>
    </xf>
    <xf numFmtId="176" fontId="439" fillId="0" borderId="0">
      <alignment vertical="center"/>
    </xf>
    <xf numFmtId="176" fontId="439" fillId="0" borderId="0">
      <alignment vertical="center"/>
    </xf>
    <xf numFmtId="176" fontId="406" fillId="0" borderId="0">
      <alignment vertical="center"/>
    </xf>
    <xf numFmtId="176" fontId="417"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17" fillId="0" borderId="0">
      <alignment vertical="center"/>
    </xf>
    <xf numFmtId="176" fontId="439" fillId="0" borderId="0">
      <alignment vertical="center"/>
    </xf>
    <xf numFmtId="176" fontId="439" fillId="0" borderId="0">
      <alignment vertical="center"/>
    </xf>
    <xf numFmtId="176" fontId="439" fillId="0" borderId="0">
      <alignment vertical="center"/>
    </xf>
    <xf numFmtId="176" fontId="439" fillId="0" borderId="0">
      <alignment vertical="center"/>
    </xf>
    <xf numFmtId="176" fontId="439" fillId="0" borderId="0">
      <alignment vertical="center"/>
    </xf>
    <xf numFmtId="176" fontId="417" fillId="0" borderId="0">
      <alignment vertical="center"/>
    </xf>
    <xf numFmtId="176" fontId="41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18" fillId="0" borderId="0">
      <alignment vertical="center"/>
    </xf>
    <xf numFmtId="176" fontId="438"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06" fillId="0" borderId="0">
      <alignment vertical="center"/>
    </xf>
    <xf numFmtId="176" fontId="438" fillId="0" borderId="0">
      <alignment vertical="center"/>
    </xf>
    <xf numFmtId="176" fontId="447" fillId="2" borderId="0" applyNumberFormat="0" applyBorder="0" applyAlignment="0" applyProtection="0">
      <alignment vertical="center"/>
    </xf>
    <xf numFmtId="176" fontId="441" fillId="2" borderId="0" applyNumberFormat="0" applyBorder="0" applyAlignment="0" applyProtection="0">
      <alignment vertical="center"/>
    </xf>
    <xf numFmtId="176" fontId="457" fillId="0" borderId="9" applyNumberFormat="0" applyFill="0" applyAlignment="0" applyProtection="0">
      <alignment vertical="center"/>
    </xf>
    <xf numFmtId="176" fontId="452" fillId="6" borderId="4" applyNumberFormat="0" applyAlignment="0" applyProtection="0">
      <alignment vertical="center"/>
    </xf>
    <xf numFmtId="176" fontId="454" fillId="7" borderId="7" applyNumberFormat="0" applyAlignment="0" applyProtection="0">
      <alignment vertical="center"/>
    </xf>
    <xf numFmtId="176" fontId="456" fillId="0" borderId="0" applyNumberFormat="0" applyFill="0" applyBorder="0" applyAlignment="0" applyProtection="0">
      <alignment vertical="center"/>
    </xf>
    <xf numFmtId="176" fontId="455" fillId="0" borderId="0" applyNumberFormat="0" applyFill="0" applyBorder="0" applyAlignment="0" applyProtection="0">
      <alignment vertical="center"/>
    </xf>
    <xf numFmtId="176" fontId="453" fillId="0" borderId="6" applyNumberFormat="0" applyFill="0" applyAlignment="0" applyProtection="0">
      <alignment vertical="center"/>
    </xf>
    <xf numFmtId="176" fontId="458" fillId="9" borderId="0" applyNumberFormat="0" applyBorder="0" applyAlignment="0" applyProtection="0">
      <alignment vertical="center"/>
    </xf>
    <xf numFmtId="176" fontId="458" fillId="13" borderId="0" applyNumberFormat="0" applyBorder="0" applyAlignment="0" applyProtection="0">
      <alignment vertical="center"/>
    </xf>
    <xf numFmtId="176" fontId="458" fillId="17" borderId="0" applyNumberFormat="0" applyBorder="0" applyAlignment="0" applyProtection="0">
      <alignment vertical="center"/>
    </xf>
    <xf numFmtId="176" fontId="458" fillId="21" borderId="0" applyNumberFormat="0" applyBorder="0" applyAlignment="0" applyProtection="0">
      <alignment vertical="center"/>
    </xf>
    <xf numFmtId="176" fontId="458" fillId="25" borderId="0" applyNumberFormat="0" applyBorder="0" applyAlignment="0" applyProtection="0">
      <alignment vertical="center"/>
    </xf>
    <xf numFmtId="176" fontId="458" fillId="29" borderId="0" applyNumberFormat="0" applyBorder="0" applyAlignment="0" applyProtection="0">
      <alignment vertical="center"/>
    </xf>
    <xf numFmtId="176" fontId="449" fillId="4" borderId="0" applyNumberFormat="0" applyBorder="0" applyAlignment="0" applyProtection="0">
      <alignment vertical="center"/>
    </xf>
    <xf numFmtId="176" fontId="451" fillId="6" borderId="5" applyNumberFormat="0" applyAlignment="0" applyProtection="0">
      <alignment vertical="center"/>
    </xf>
    <xf numFmtId="176" fontId="450" fillId="5" borderId="4" applyNumberForma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06"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05" fillId="0" borderId="0">
      <alignment vertical="center"/>
    </xf>
    <xf numFmtId="176" fontId="468" fillId="0" borderId="0" applyNumberFormat="0" applyFill="0" applyBorder="0" applyAlignment="0" applyProtection="0">
      <alignment vertical="center"/>
    </xf>
    <xf numFmtId="176" fontId="405" fillId="0" borderId="0">
      <alignment vertical="center"/>
    </xf>
    <xf numFmtId="176" fontId="405" fillId="8" borderId="8" applyNumberFormat="0" applyFont="0" applyAlignment="0" applyProtection="0">
      <alignment vertical="center"/>
    </xf>
    <xf numFmtId="176" fontId="458" fillId="9" borderId="0" applyNumberFormat="0" applyBorder="0" applyAlignment="0" applyProtection="0">
      <alignment vertical="center"/>
    </xf>
    <xf numFmtId="176" fontId="405" fillId="10" borderId="0" applyNumberFormat="0" applyBorder="0" applyAlignment="0" applyProtection="0">
      <alignment vertical="center"/>
    </xf>
    <xf numFmtId="176" fontId="405" fillId="11" borderId="0" applyNumberFormat="0" applyBorder="0" applyAlignment="0" applyProtection="0">
      <alignment vertical="center"/>
    </xf>
    <xf numFmtId="176" fontId="458" fillId="12" borderId="0" applyNumberFormat="0" applyBorder="0" applyAlignment="0" applyProtection="0">
      <alignment vertical="center"/>
    </xf>
    <xf numFmtId="176" fontId="458" fillId="13" borderId="0" applyNumberFormat="0" applyBorder="0" applyAlignment="0" applyProtection="0">
      <alignment vertical="center"/>
    </xf>
    <xf numFmtId="176" fontId="405" fillId="14" borderId="0" applyNumberFormat="0" applyBorder="0" applyAlignment="0" applyProtection="0">
      <alignment vertical="center"/>
    </xf>
    <xf numFmtId="176" fontId="405" fillId="15" borderId="0" applyNumberFormat="0" applyBorder="0" applyAlignment="0" applyProtection="0">
      <alignment vertical="center"/>
    </xf>
    <xf numFmtId="176" fontId="458" fillId="16" borderId="0" applyNumberFormat="0" applyBorder="0" applyAlignment="0" applyProtection="0">
      <alignment vertical="center"/>
    </xf>
    <xf numFmtId="176" fontId="458" fillId="17" borderId="0" applyNumberFormat="0" applyBorder="0" applyAlignment="0" applyProtection="0">
      <alignment vertical="center"/>
    </xf>
    <xf numFmtId="176" fontId="405" fillId="18" borderId="0" applyNumberFormat="0" applyBorder="0" applyAlignment="0" applyProtection="0">
      <alignment vertical="center"/>
    </xf>
    <xf numFmtId="176" fontId="405" fillId="19" borderId="0" applyNumberFormat="0" applyBorder="0" applyAlignment="0" applyProtection="0">
      <alignment vertical="center"/>
    </xf>
    <xf numFmtId="176" fontId="458" fillId="20" borderId="0" applyNumberFormat="0" applyBorder="0" applyAlignment="0" applyProtection="0">
      <alignment vertical="center"/>
    </xf>
    <xf numFmtId="176" fontId="458" fillId="21" borderId="0" applyNumberFormat="0" applyBorder="0" applyAlignment="0" applyProtection="0">
      <alignment vertical="center"/>
    </xf>
    <xf numFmtId="176" fontId="405" fillId="22" borderId="0" applyNumberFormat="0" applyBorder="0" applyAlignment="0" applyProtection="0">
      <alignment vertical="center"/>
    </xf>
    <xf numFmtId="176" fontId="405" fillId="23" borderId="0" applyNumberFormat="0" applyBorder="0" applyAlignment="0" applyProtection="0">
      <alignment vertical="center"/>
    </xf>
    <xf numFmtId="176" fontId="458" fillId="24" borderId="0" applyNumberFormat="0" applyBorder="0" applyAlignment="0" applyProtection="0">
      <alignment vertical="center"/>
    </xf>
    <xf numFmtId="176" fontId="458" fillId="25" borderId="0" applyNumberFormat="0" applyBorder="0" applyAlignment="0" applyProtection="0">
      <alignment vertical="center"/>
    </xf>
    <xf numFmtId="176" fontId="405" fillId="26" borderId="0" applyNumberFormat="0" applyBorder="0" applyAlignment="0" applyProtection="0">
      <alignment vertical="center"/>
    </xf>
    <xf numFmtId="176" fontId="405" fillId="27" borderId="0" applyNumberFormat="0" applyBorder="0" applyAlignment="0" applyProtection="0">
      <alignment vertical="center"/>
    </xf>
    <xf numFmtId="176" fontId="458" fillId="28" borderId="0" applyNumberFormat="0" applyBorder="0" applyAlignment="0" applyProtection="0">
      <alignment vertical="center"/>
    </xf>
    <xf numFmtId="176" fontId="458" fillId="29" borderId="0" applyNumberFormat="0" applyBorder="0" applyAlignment="0" applyProtection="0">
      <alignment vertical="center"/>
    </xf>
    <xf numFmtId="176" fontId="405" fillId="30" borderId="0" applyNumberFormat="0" applyBorder="0" applyAlignment="0" applyProtection="0">
      <alignment vertical="center"/>
    </xf>
    <xf numFmtId="176" fontId="405" fillId="31" borderId="0" applyNumberFormat="0" applyBorder="0" applyAlignment="0" applyProtection="0">
      <alignment vertical="center"/>
    </xf>
    <xf numFmtId="176" fontId="458" fillId="32" borderId="0" applyNumberFormat="0" applyBorder="0" applyAlignment="0" applyProtection="0">
      <alignment vertical="center"/>
    </xf>
    <xf numFmtId="176" fontId="404" fillId="0" borderId="0">
      <alignment vertical="center"/>
    </xf>
    <xf numFmtId="9" fontId="404" fillId="0" borderId="0" applyFont="0" applyFill="0" applyBorder="0" applyAlignment="0" applyProtection="0">
      <alignment vertical="center"/>
    </xf>
    <xf numFmtId="176" fontId="403" fillId="0" borderId="0">
      <alignment vertical="center"/>
    </xf>
    <xf numFmtId="9" fontId="403" fillId="0" borderId="0" applyFont="0" applyFill="0" applyBorder="0" applyAlignment="0" applyProtection="0">
      <alignment vertical="center"/>
    </xf>
    <xf numFmtId="176" fontId="403" fillId="0" borderId="0">
      <alignment vertical="center"/>
    </xf>
    <xf numFmtId="176" fontId="403" fillId="0" borderId="0">
      <alignment vertical="center"/>
    </xf>
    <xf numFmtId="0" fontId="402" fillId="0" borderId="0"/>
    <xf numFmtId="176" fontId="471" fillId="0" borderId="0" applyNumberFormat="0" applyFill="0" applyBorder="0" applyAlignment="0" applyProtection="0">
      <alignment vertical="center"/>
    </xf>
    <xf numFmtId="0" fontId="401" fillId="0" borderId="0"/>
    <xf numFmtId="0" fontId="400" fillId="0" borderId="0"/>
    <xf numFmtId="0" fontId="399" fillId="0" borderId="0"/>
    <xf numFmtId="0" fontId="398" fillId="0" borderId="0"/>
    <xf numFmtId="0" fontId="397" fillId="0" borderId="0"/>
    <xf numFmtId="0" fontId="396" fillId="0" borderId="0"/>
    <xf numFmtId="0" fontId="395" fillId="0" borderId="0"/>
    <xf numFmtId="0" fontId="394" fillId="0" borderId="0"/>
    <xf numFmtId="0" fontId="393" fillId="0" borderId="0"/>
    <xf numFmtId="0" fontId="392" fillId="0" borderId="0"/>
    <xf numFmtId="0" fontId="391" fillId="0" borderId="0"/>
    <xf numFmtId="0" fontId="390" fillId="0" borderId="0"/>
    <xf numFmtId="0" fontId="389" fillId="0" borderId="0"/>
    <xf numFmtId="0" fontId="388" fillId="0" borderId="0"/>
    <xf numFmtId="0" fontId="387" fillId="0" borderId="0"/>
    <xf numFmtId="0" fontId="386" fillId="0" borderId="0"/>
    <xf numFmtId="0" fontId="385" fillId="0" borderId="0"/>
    <xf numFmtId="0" fontId="384" fillId="0" borderId="0"/>
    <xf numFmtId="0" fontId="383" fillId="0" borderId="0"/>
    <xf numFmtId="0" fontId="382" fillId="0" borderId="0"/>
    <xf numFmtId="0" fontId="381" fillId="0" borderId="0"/>
    <xf numFmtId="0" fontId="381" fillId="0" borderId="0"/>
    <xf numFmtId="0" fontId="380" fillId="0" borderId="0"/>
    <xf numFmtId="0" fontId="379" fillId="0" borderId="0"/>
    <xf numFmtId="0" fontId="378" fillId="0" borderId="0"/>
    <xf numFmtId="0" fontId="377" fillId="0" borderId="0"/>
    <xf numFmtId="0" fontId="376" fillId="0" borderId="0"/>
    <xf numFmtId="0" fontId="375" fillId="0" borderId="0"/>
    <xf numFmtId="0" fontId="374" fillId="0" borderId="0"/>
    <xf numFmtId="0" fontId="373" fillId="0" borderId="0"/>
    <xf numFmtId="0" fontId="372" fillId="0" borderId="0"/>
    <xf numFmtId="0" fontId="371" fillId="0" borderId="0"/>
    <xf numFmtId="0" fontId="370" fillId="0" borderId="0"/>
    <xf numFmtId="0" fontId="369" fillId="0" borderId="0"/>
    <xf numFmtId="0" fontId="368" fillId="0" borderId="0"/>
    <xf numFmtId="0" fontId="367" fillId="0" borderId="0"/>
    <xf numFmtId="0" fontId="366" fillId="0" borderId="0"/>
    <xf numFmtId="0" fontId="365" fillId="0" borderId="0"/>
    <xf numFmtId="0" fontId="364" fillId="0" borderId="0"/>
    <xf numFmtId="0" fontId="363" fillId="0" borderId="0"/>
    <xf numFmtId="0" fontId="362" fillId="0" borderId="0"/>
    <xf numFmtId="0" fontId="361" fillId="0" borderId="0"/>
    <xf numFmtId="0" fontId="360" fillId="0" borderId="0"/>
    <xf numFmtId="0" fontId="359" fillId="0" borderId="0"/>
    <xf numFmtId="0" fontId="358" fillId="0" borderId="0"/>
    <xf numFmtId="0" fontId="357" fillId="0" borderId="0"/>
    <xf numFmtId="0" fontId="356" fillId="0" borderId="0"/>
    <xf numFmtId="0" fontId="355" fillId="0" borderId="0"/>
    <xf numFmtId="0" fontId="354" fillId="0" borderId="0"/>
    <xf numFmtId="0" fontId="353" fillId="0" borderId="0"/>
    <xf numFmtId="0" fontId="352" fillId="0" borderId="0"/>
    <xf numFmtId="0" fontId="351" fillId="0" borderId="0"/>
    <xf numFmtId="0" fontId="350" fillId="0" borderId="0"/>
    <xf numFmtId="0" fontId="349" fillId="0" borderId="0"/>
    <xf numFmtId="0" fontId="348" fillId="0" borderId="0"/>
    <xf numFmtId="0" fontId="347" fillId="0" borderId="0"/>
    <xf numFmtId="0" fontId="346" fillId="0" borderId="0"/>
    <xf numFmtId="0" fontId="345" fillId="0" borderId="0"/>
    <xf numFmtId="0" fontId="344" fillId="0" borderId="0"/>
    <xf numFmtId="0" fontId="343" fillId="0" borderId="0"/>
    <xf numFmtId="0" fontId="342" fillId="0" borderId="0"/>
    <xf numFmtId="0" fontId="341" fillId="0" borderId="0"/>
    <xf numFmtId="0" fontId="340" fillId="0" borderId="0"/>
    <xf numFmtId="0" fontId="339" fillId="0" borderId="0"/>
    <xf numFmtId="0" fontId="338" fillId="0" borderId="0"/>
    <xf numFmtId="0" fontId="337" fillId="0" borderId="0"/>
    <xf numFmtId="0" fontId="336" fillId="0" borderId="0"/>
    <xf numFmtId="0" fontId="335" fillId="0" borderId="0"/>
    <xf numFmtId="0" fontId="334" fillId="0" borderId="0"/>
    <xf numFmtId="0" fontId="333" fillId="0" borderId="0"/>
    <xf numFmtId="0" fontId="332" fillId="0" borderId="0"/>
    <xf numFmtId="0" fontId="331" fillId="0" borderId="0"/>
    <xf numFmtId="0" fontId="330" fillId="0" borderId="0"/>
    <xf numFmtId="0" fontId="329" fillId="0" borderId="0"/>
    <xf numFmtId="0" fontId="328" fillId="0" borderId="0"/>
    <xf numFmtId="0" fontId="327" fillId="0" borderId="0"/>
    <xf numFmtId="0" fontId="326" fillId="0" borderId="0"/>
    <xf numFmtId="0" fontId="325" fillId="0" borderId="0"/>
    <xf numFmtId="0" fontId="324" fillId="0" borderId="0"/>
    <xf numFmtId="0" fontId="323" fillId="0" borderId="0"/>
    <xf numFmtId="0" fontId="322" fillId="0" borderId="0"/>
    <xf numFmtId="0" fontId="321" fillId="0" borderId="0"/>
    <xf numFmtId="0" fontId="320" fillId="0" borderId="0"/>
    <xf numFmtId="0" fontId="319" fillId="0" borderId="0"/>
    <xf numFmtId="0" fontId="319" fillId="0" borderId="0"/>
    <xf numFmtId="0" fontId="318" fillId="0" borderId="0"/>
    <xf numFmtId="0" fontId="317" fillId="0" borderId="0"/>
    <xf numFmtId="0" fontId="316" fillId="0" borderId="0"/>
    <xf numFmtId="0" fontId="315" fillId="0" borderId="0"/>
    <xf numFmtId="0" fontId="314" fillId="0" borderId="0"/>
    <xf numFmtId="0" fontId="313" fillId="0" borderId="0"/>
    <xf numFmtId="0" fontId="312" fillId="0" borderId="0"/>
    <xf numFmtId="0" fontId="311" fillId="0" borderId="0"/>
    <xf numFmtId="0" fontId="310" fillId="0" borderId="0"/>
    <xf numFmtId="0" fontId="309" fillId="0" borderId="0"/>
    <xf numFmtId="0" fontId="308" fillId="0" borderId="0"/>
    <xf numFmtId="0" fontId="307" fillId="0" borderId="0"/>
    <xf numFmtId="0" fontId="306" fillId="0" borderId="0"/>
    <xf numFmtId="0" fontId="305" fillId="0" borderId="0"/>
    <xf numFmtId="0" fontId="304" fillId="0" borderId="0"/>
    <xf numFmtId="0" fontId="303" fillId="0" borderId="0"/>
    <xf numFmtId="0" fontId="302" fillId="0" borderId="0"/>
    <xf numFmtId="0" fontId="301" fillId="0" borderId="0"/>
    <xf numFmtId="0" fontId="300" fillId="0" borderId="0"/>
    <xf numFmtId="0" fontId="299" fillId="0" borderId="0"/>
    <xf numFmtId="0" fontId="299" fillId="0" borderId="0"/>
    <xf numFmtId="0" fontId="298" fillId="0" borderId="0"/>
    <xf numFmtId="0" fontId="297" fillId="0" borderId="0"/>
    <xf numFmtId="0" fontId="296" fillId="0" borderId="0"/>
    <xf numFmtId="0" fontId="295" fillId="0" borderId="0"/>
    <xf numFmtId="0" fontId="294" fillId="0" borderId="0"/>
    <xf numFmtId="0" fontId="293" fillId="0" borderId="0"/>
    <xf numFmtId="0" fontId="292" fillId="0" borderId="0"/>
    <xf numFmtId="0" fontId="291" fillId="0" borderId="0"/>
    <xf numFmtId="0" fontId="290" fillId="0" borderId="0"/>
    <xf numFmtId="0" fontId="289" fillId="0" borderId="0"/>
    <xf numFmtId="0" fontId="288" fillId="0" borderId="0"/>
    <xf numFmtId="0" fontId="287" fillId="0" borderId="0"/>
    <xf numFmtId="0" fontId="286" fillId="0" borderId="0"/>
    <xf numFmtId="0" fontId="285" fillId="0" borderId="0"/>
    <xf numFmtId="0" fontId="284" fillId="0" borderId="0"/>
    <xf numFmtId="0" fontId="283" fillId="0" borderId="0"/>
    <xf numFmtId="0" fontId="282" fillId="0" borderId="0"/>
    <xf numFmtId="0" fontId="281" fillId="0" borderId="0"/>
    <xf numFmtId="0" fontId="280" fillId="0" borderId="0"/>
    <xf numFmtId="0" fontId="279" fillId="0" borderId="0"/>
    <xf numFmtId="0" fontId="278" fillId="0" borderId="0"/>
    <xf numFmtId="0" fontId="277" fillId="0" borderId="0"/>
    <xf numFmtId="0" fontId="276" fillId="0" borderId="0"/>
    <xf numFmtId="0" fontId="275" fillId="0" borderId="0"/>
    <xf numFmtId="0" fontId="274" fillId="0" borderId="0"/>
    <xf numFmtId="0" fontId="273" fillId="0" borderId="0"/>
    <xf numFmtId="0" fontId="272" fillId="0" borderId="0"/>
    <xf numFmtId="0" fontId="271" fillId="0" borderId="0"/>
    <xf numFmtId="0" fontId="270" fillId="0" borderId="0"/>
    <xf numFmtId="0" fontId="269" fillId="0" borderId="0"/>
    <xf numFmtId="0" fontId="268" fillId="0" borderId="0"/>
    <xf numFmtId="0" fontId="267" fillId="0" borderId="0"/>
    <xf numFmtId="0" fontId="266" fillId="0" borderId="0"/>
    <xf numFmtId="0" fontId="265" fillId="0" borderId="0"/>
    <xf numFmtId="0" fontId="264" fillId="0" borderId="0"/>
    <xf numFmtId="0" fontId="263" fillId="0" borderId="0"/>
    <xf numFmtId="0" fontId="262" fillId="0" borderId="0"/>
    <xf numFmtId="0" fontId="261" fillId="0" borderId="0"/>
    <xf numFmtId="0" fontId="260" fillId="0" borderId="0"/>
    <xf numFmtId="0" fontId="259" fillId="0" borderId="0"/>
    <xf numFmtId="0" fontId="258" fillId="0" borderId="0"/>
    <xf numFmtId="0" fontId="257" fillId="0" borderId="0"/>
    <xf numFmtId="0" fontId="256" fillId="0" borderId="0"/>
    <xf numFmtId="0" fontId="255" fillId="0" borderId="0"/>
    <xf numFmtId="0" fontId="254" fillId="0" borderId="0"/>
    <xf numFmtId="0" fontId="253" fillId="0" borderId="0"/>
    <xf numFmtId="0" fontId="252" fillId="0" borderId="0"/>
    <xf numFmtId="0" fontId="251" fillId="0" borderId="0"/>
    <xf numFmtId="0" fontId="250" fillId="0" borderId="0"/>
    <xf numFmtId="0" fontId="249" fillId="0" borderId="0"/>
    <xf numFmtId="0" fontId="249" fillId="0" borderId="0"/>
    <xf numFmtId="0" fontId="249" fillId="0" borderId="0"/>
    <xf numFmtId="0" fontId="249" fillId="0" borderId="0"/>
    <xf numFmtId="0" fontId="248" fillId="0" borderId="0"/>
    <xf numFmtId="0" fontId="247" fillId="0" borderId="0"/>
    <xf numFmtId="0" fontId="246" fillId="0" borderId="0"/>
    <xf numFmtId="0" fontId="246" fillId="0" borderId="0"/>
    <xf numFmtId="0" fontId="245" fillId="0" borderId="0"/>
    <xf numFmtId="0" fontId="244" fillId="0" borderId="0"/>
    <xf numFmtId="0" fontId="243" fillId="0" borderId="0"/>
    <xf numFmtId="0" fontId="242" fillId="0" borderId="0"/>
    <xf numFmtId="0" fontId="241" fillId="0" borderId="0"/>
    <xf numFmtId="0" fontId="240" fillId="0" borderId="0"/>
    <xf numFmtId="0" fontId="239" fillId="0" borderId="0"/>
    <xf numFmtId="0" fontId="238" fillId="0" borderId="0"/>
    <xf numFmtId="0" fontId="237" fillId="0" borderId="0"/>
    <xf numFmtId="0" fontId="236" fillId="0" borderId="0"/>
    <xf numFmtId="0" fontId="235" fillId="0" borderId="0"/>
    <xf numFmtId="0" fontId="235" fillId="0" borderId="0"/>
    <xf numFmtId="0" fontId="235" fillId="0" borderId="0"/>
    <xf numFmtId="0" fontId="235" fillId="0" borderId="0"/>
    <xf numFmtId="0" fontId="234" fillId="0" borderId="0"/>
    <xf numFmtId="0" fontId="233" fillId="0" borderId="0"/>
    <xf numFmtId="0" fontId="232" fillId="0" borderId="0"/>
    <xf numFmtId="0" fontId="231" fillId="0" borderId="0"/>
    <xf numFmtId="0" fontId="230" fillId="0" borderId="0"/>
    <xf numFmtId="0" fontId="229" fillId="0" borderId="0"/>
    <xf numFmtId="0" fontId="228" fillId="0" borderId="0"/>
    <xf numFmtId="0" fontId="227" fillId="0" borderId="0"/>
    <xf numFmtId="0" fontId="226" fillId="0" borderId="0"/>
    <xf numFmtId="0" fontId="225" fillId="0" borderId="0"/>
    <xf numFmtId="0" fontId="224" fillId="0" borderId="0"/>
    <xf numFmtId="0" fontId="223" fillId="0" borderId="0"/>
    <xf numFmtId="0" fontId="222" fillId="0" borderId="0"/>
    <xf numFmtId="0" fontId="221" fillId="0" borderId="0"/>
    <xf numFmtId="0" fontId="221" fillId="0" borderId="0"/>
    <xf numFmtId="0" fontId="221" fillId="0" borderId="0"/>
    <xf numFmtId="0" fontId="221" fillId="0" borderId="0"/>
    <xf numFmtId="0" fontId="221" fillId="0" borderId="0"/>
    <xf numFmtId="0" fontId="221" fillId="0" borderId="0"/>
    <xf numFmtId="0" fontId="221" fillId="0" borderId="0"/>
    <xf numFmtId="0" fontId="220" fillId="0" borderId="0"/>
    <xf numFmtId="0" fontId="219" fillId="0" borderId="0"/>
    <xf numFmtId="0" fontId="218" fillId="0" borderId="0"/>
    <xf numFmtId="0" fontId="217" fillId="0" borderId="0"/>
    <xf numFmtId="0" fontId="216" fillId="0" borderId="0"/>
    <xf numFmtId="0" fontId="215" fillId="0" borderId="0"/>
    <xf numFmtId="0" fontId="214" fillId="0" borderId="0"/>
    <xf numFmtId="0" fontId="213" fillId="0" borderId="0"/>
    <xf numFmtId="0" fontId="212" fillId="0" borderId="0"/>
    <xf numFmtId="0" fontId="211" fillId="0" borderId="0"/>
    <xf numFmtId="0" fontId="210" fillId="0" borderId="0"/>
    <xf numFmtId="0" fontId="210" fillId="0" borderId="0"/>
    <xf numFmtId="0" fontId="210" fillId="0" borderId="0"/>
    <xf numFmtId="0" fontId="209" fillId="0" borderId="0"/>
    <xf numFmtId="0" fontId="208" fillId="0" borderId="0"/>
    <xf numFmtId="0" fontId="207" fillId="0" borderId="0"/>
    <xf numFmtId="0" fontId="206" fillId="0" borderId="0"/>
    <xf numFmtId="0" fontId="205" fillId="0" borderId="0"/>
    <xf numFmtId="0" fontId="204" fillId="0" borderId="0"/>
    <xf numFmtId="0" fontId="203" fillId="0" borderId="0"/>
    <xf numFmtId="0" fontId="202" fillId="0" borderId="0"/>
    <xf numFmtId="0" fontId="201" fillId="0" borderId="0"/>
    <xf numFmtId="0" fontId="200" fillId="0" borderId="0"/>
    <xf numFmtId="0" fontId="199" fillId="0" borderId="0"/>
    <xf numFmtId="0" fontId="198" fillId="0" borderId="0"/>
    <xf numFmtId="0" fontId="197" fillId="0" borderId="0"/>
    <xf numFmtId="0" fontId="196" fillId="0" borderId="0"/>
    <xf numFmtId="0" fontId="195" fillId="0" borderId="0"/>
    <xf numFmtId="0" fontId="194" fillId="0" borderId="0"/>
    <xf numFmtId="0" fontId="193" fillId="0" borderId="0"/>
    <xf numFmtId="0" fontId="192" fillId="0" borderId="0"/>
    <xf numFmtId="0" fontId="191" fillId="0" borderId="0"/>
    <xf numFmtId="0" fontId="190" fillId="0" borderId="0"/>
    <xf numFmtId="0" fontId="189" fillId="0" borderId="0"/>
    <xf numFmtId="0" fontId="188" fillId="0" borderId="0"/>
    <xf numFmtId="0" fontId="187" fillId="0" borderId="0"/>
    <xf numFmtId="0" fontId="186" fillId="0" borderId="0"/>
    <xf numFmtId="0" fontId="185" fillId="0" borderId="0"/>
    <xf numFmtId="0" fontId="184" fillId="0" borderId="0"/>
    <xf numFmtId="0" fontId="184" fillId="0" borderId="0"/>
    <xf numFmtId="0" fontId="183" fillId="0" borderId="0"/>
    <xf numFmtId="0" fontId="182" fillId="0" borderId="0"/>
    <xf numFmtId="0" fontId="181" fillId="0" borderId="0"/>
    <xf numFmtId="0" fontId="180" fillId="0" borderId="0"/>
    <xf numFmtId="0" fontId="179" fillId="0" borderId="0"/>
    <xf numFmtId="0" fontId="179" fillId="0" borderId="0"/>
    <xf numFmtId="0" fontId="178" fillId="0" borderId="0"/>
    <xf numFmtId="0" fontId="177" fillId="0" borderId="0"/>
    <xf numFmtId="0" fontId="177" fillId="0" borderId="0"/>
    <xf numFmtId="0" fontId="176" fillId="0" borderId="0"/>
    <xf numFmtId="0" fontId="176" fillId="0" borderId="0"/>
    <xf numFmtId="0" fontId="175" fillId="0" borderId="0"/>
    <xf numFmtId="0" fontId="174" fillId="0" borderId="0"/>
    <xf numFmtId="0" fontId="173" fillId="0" borderId="0"/>
    <xf numFmtId="0" fontId="173" fillId="0" borderId="0"/>
    <xf numFmtId="0" fontId="173" fillId="0" borderId="0"/>
    <xf numFmtId="0" fontId="172" fillId="0" borderId="0"/>
    <xf numFmtId="0" fontId="172" fillId="0" borderId="0"/>
    <xf numFmtId="0" fontId="171" fillId="0" borderId="0"/>
    <xf numFmtId="0" fontId="171" fillId="0" borderId="0"/>
    <xf numFmtId="0" fontId="171" fillId="0" borderId="0"/>
    <xf numFmtId="0" fontId="170" fillId="0" borderId="0"/>
    <xf numFmtId="0" fontId="170" fillId="0" borderId="0"/>
    <xf numFmtId="0" fontId="170" fillId="0" borderId="0"/>
    <xf numFmtId="0" fontId="169" fillId="0" borderId="0"/>
    <xf numFmtId="0" fontId="169" fillId="0" borderId="0"/>
    <xf numFmtId="0" fontId="168" fillId="0" borderId="0"/>
    <xf numFmtId="0" fontId="168" fillId="0" borderId="0"/>
    <xf numFmtId="0" fontId="167" fillId="0" borderId="0"/>
    <xf numFmtId="0" fontId="167" fillId="0" borderId="0"/>
    <xf numFmtId="0" fontId="166" fillId="0" borderId="0"/>
    <xf numFmtId="0" fontId="166" fillId="0" borderId="0"/>
    <xf numFmtId="0" fontId="165" fillId="0" borderId="0"/>
    <xf numFmtId="0" fontId="165" fillId="0" borderId="0"/>
    <xf numFmtId="0" fontId="164" fillId="0" borderId="0"/>
    <xf numFmtId="0" fontId="164" fillId="0" borderId="0"/>
    <xf numFmtId="0" fontId="163" fillId="0" borderId="0"/>
    <xf numFmtId="0" fontId="163" fillId="0" borderId="0"/>
    <xf numFmtId="0" fontId="162" fillId="0" borderId="0"/>
    <xf numFmtId="0" fontId="161" fillId="0" borderId="0"/>
    <xf numFmtId="0" fontId="161" fillId="0" borderId="0"/>
    <xf numFmtId="0" fontId="160" fillId="0" borderId="0"/>
    <xf numFmtId="0" fontId="159" fillId="0" borderId="0"/>
    <xf numFmtId="0" fontId="159" fillId="0" borderId="0"/>
    <xf numFmtId="0" fontId="158" fillId="0" borderId="0"/>
    <xf numFmtId="0" fontId="158" fillId="0" borderId="0"/>
    <xf numFmtId="0" fontId="157" fillId="0" borderId="0"/>
    <xf numFmtId="0" fontId="157" fillId="0" borderId="0"/>
    <xf numFmtId="0" fontId="156" fillId="0" borderId="0"/>
    <xf numFmtId="0" fontId="156" fillId="0" borderId="0"/>
    <xf numFmtId="0" fontId="155" fillId="0" borderId="0"/>
    <xf numFmtId="0" fontId="154" fillId="0" borderId="0"/>
    <xf numFmtId="0" fontId="154" fillId="0" borderId="0"/>
    <xf numFmtId="0" fontId="153" fillId="0" borderId="0"/>
    <xf numFmtId="0" fontId="153" fillId="0" borderId="0"/>
    <xf numFmtId="0" fontId="152" fillId="0" borderId="0"/>
    <xf numFmtId="0" fontId="152" fillId="0" borderId="0"/>
    <xf numFmtId="0" fontId="151" fillId="0" borderId="0"/>
    <xf numFmtId="0" fontId="151" fillId="0" borderId="0"/>
    <xf numFmtId="0" fontId="150" fillId="0" borderId="0"/>
    <xf numFmtId="0" fontId="150" fillId="0" borderId="0"/>
    <xf numFmtId="0" fontId="149" fillId="0" borderId="0"/>
    <xf numFmtId="0" fontId="149" fillId="0" borderId="0"/>
    <xf numFmtId="0" fontId="149" fillId="0" borderId="0"/>
    <xf numFmtId="0" fontId="148" fillId="0" borderId="0"/>
    <xf numFmtId="0" fontId="148" fillId="0" borderId="0"/>
    <xf numFmtId="0" fontId="147" fillId="0" borderId="0"/>
    <xf numFmtId="0" fontId="147" fillId="0" borderId="0"/>
    <xf numFmtId="0" fontId="146" fillId="0" borderId="0"/>
    <xf numFmtId="0" fontId="146" fillId="0" borderId="0"/>
    <xf numFmtId="0" fontId="145" fillId="0" borderId="0"/>
    <xf numFmtId="0" fontId="145" fillId="0" borderId="0"/>
    <xf numFmtId="0" fontId="144" fillId="0" borderId="0"/>
    <xf numFmtId="0" fontId="144" fillId="0" borderId="0"/>
    <xf numFmtId="0" fontId="143" fillId="0" borderId="0"/>
    <xf numFmtId="0" fontId="143" fillId="0" borderId="0"/>
    <xf numFmtId="0" fontId="142" fillId="0" borderId="0"/>
    <xf numFmtId="0" fontId="142" fillId="0" borderId="0"/>
    <xf numFmtId="0" fontId="141" fillId="0" borderId="0"/>
    <xf numFmtId="0" fontId="141" fillId="0" borderId="0"/>
    <xf numFmtId="0" fontId="140" fillId="0" borderId="0"/>
    <xf numFmtId="0" fontId="140" fillId="0" borderId="0"/>
    <xf numFmtId="0" fontId="139" fillId="0" borderId="0"/>
    <xf numFmtId="0" fontId="139" fillId="0" borderId="0"/>
    <xf numFmtId="0" fontId="138" fillId="0" borderId="0"/>
    <xf numFmtId="0" fontId="138" fillId="0" borderId="0"/>
    <xf numFmtId="0" fontId="137" fillId="0" borderId="0"/>
    <xf numFmtId="0" fontId="137" fillId="0" borderId="0"/>
    <xf numFmtId="0" fontId="136" fillId="0" borderId="0"/>
    <xf numFmtId="0" fontId="136" fillId="0" borderId="0"/>
    <xf numFmtId="0" fontId="135" fillId="0" borderId="0"/>
    <xf numFmtId="0" fontId="135" fillId="0" borderId="0"/>
    <xf numFmtId="0" fontId="134" fillId="0" borderId="0"/>
    <xf numFmtId="0" fontId="134" fillId="0" borderId="0"/>
    <xf numFmtId="0" fontId="133" fillId="0" borderId="0"/>
    <xf numFmtId="0" fontId="133" fillId="0" borderId="0"/>
    <xf numFmtId="0" fontId="132" fillId="0" borderId="0"/>
    <xf numFmtId="0" fontId="132" fillId="0" borderId="0"/>
    <xf numFmtId="0" fontId="131" fillId="0" borderId="0"/>
    <xf numFmtId="0" fontId="131" fillId="0" borderId="0"/>
    <xf numFmtId="0" fontId="130" fillId="0" borderId="0"/>
    <xf numFmtId="0" fontId="130" fillId="0" borderId="0"/>
    <xf numFmtId="0" fontId="129" fillId="0" borderId="0"/>
    <xf numFmtId="0" fontId="129" fillId="0" borderId="0"/>
    <xf numFmtId="0" fontId="128" fillId="0" borderId="0"/>
    <xf numFmtId="0" fontId="128" fillId="0" borderId="0"/>
    <xf numFmtId="0" fontId="127" fillId="0" borderId="0"/>
    <xf numFmtId="0" fontId="127" fillId="0" borderId="0"/>
    <xf numFmtId="0" fontId="126" fillId="0" borderId="0"/>
    <xf numFmtId="0" fontId="126" fillId="0" borderId="0"/>
    <xf numFmtId="0" fontId="125" fillId="0" borderId="0"/>
    <xf numFmtId="0" fontId="125" fillId="0" borderId="0"/>
    <xf numFmtId="0" fontId="124" fillId="0" borderId="0"/>
    <xf numFmtId="0" fontId="124" fillId="0" borderId="0"/>
    <xf numFmtId="0" fontId="123" fillId="0" borderId="0"/>
    <xf numFmtId="0" fontId="123" fillId="0" borderId="0"/>
    <xf numFmtId="0" fontId="122" fillId="0" borderId="0"/>
    <xf numFmtId="0" fontId="122" fillId="0" borderId="0"/>
    <xf numFmtId="0" fontId="121" fillId="0" borderId="0"/>
    <xf numFmtId="0" fontId="121" fillId="0" borderId="0"/>
    <xf numFmtId="0" fontId="120" fillId="0" borderId="0"/>
    <xf numFmtId="0" fontId="120" fillId="0" borderId="0"/>
    <xf numFmtId="0" fontId="119" fillId="0" borderId="0"/>
    <xf numFmtId="0" fontId="119" fillId="0" borderId="0"/>
    <xf numFmtId="0" fontId="118" fillId="0" borderId="0"/>
    <xf numFmtId="0" fontId="118" fillId="0" borderId="0"/>
    <xf numFmtId="0" fontId="117" fillId="0" borderId="0"/>
    <xf numFmtId="0" fontId="117" fillId="0" borderId="0"/>
    <xf numFmtId="0" fontId="116" fillId="0" borderId="0"/>
    <xf numFmtId="0" fontId="116" fillId="0" borderId="0"/>
    <xf numFmtId="0" fontId="115" fillId="0" borderId="0"/>
    <xf numFmtId="0" fontId="115" fillId="0" borderId="0"/>
    <xf numFmtId="0" fontId="114" fillId="0" borderId="0"/>
    <xf numFmtId="0" fontId="114" fillId="0" borderId="0"/>
    <xf numFmtId="0" fontId="113" fillId="0" borderId="0"/>
    <xf numFmtId="0" fontId="113" fillId="0" borderId="0"/>
    <xf numFmtId="0" fontId="112" fillId="0" borderId="0"/>
    <xf numFmtId="0" fontId="112" fillId="0" borderId="0"/>
    <xf numFmtId="0" fontId="111" fillId="0" borderId="0"/>
    <xf numFmtId="0" fontId="111" fillId="0" borderId="0"/>
    <xf numFmtId="0" fontId="110" fillId="0" borderId="0"/>
    <xf numFmtId="0" fontId="110" fillId="0" borderId="0"/>
    <xf numFmtId="0" fontId="109" fillId="0" borderId="0"/>
    <xf numFmtId="0" fontId="109" fillId="0" borderId="0"/>
    <xf numFmtId="0" fontId="108" fillId="0" borderId="0"/>
    <xf numFmtId="0" fontId="108" fillId="0" borderId="0"/>
    <xf numFmtId="0" fontId="107" fillId="0" borderId="0"/>
    <xf numFmtId="0" fontId="107" fillId="0" borderId="0"/>
    <xf numFmtId="0" fontId="106" fillId="0" borderId="0"/>
    <xf numFmtId="0" fontId="106" fillId="0" borderId="0"/>
    <xf numFmtId="0" fontId="105" fillId="0" borderId="0"/>
    <xf numFmtId="0" fontId="104" fillId="0" borderId="0"/>
    <xf numFmtId="0" fontId="104" fillId="0" borderId="0"/>
    <xf numFmtId="0" fontId="103" fillId="0" borderId="0"/>
    <xf numFmtId="0" fontId="103" fillId="0" borderId="0"/>
    <xf numFmtId="0" fontId="102" fillId="0" borderId="0"/>
    <xf numFmtId="0" fontId="102" fillId="0" borderId="0"/>
    <xf numFmtId="0" fontId="101" fillId="0" borderId="0"/>
    <xf numFmtId="0" fontId="101" fillId="0" borderId="0"/>
    <xf numFmtId="0" fontId="100" fillId="0" borderId="0"/>
    <xf numFmtId="0" fontId="100" fillId="0" borderId="0"/>
    <xf numFmtId="0" fontId="99" fillId="0" borderId="0"/>
    <xf numFmtId="0" fontId="99" fillId="0" borderId="0"/>
    <xf numFmtId="0" fontId="98" fillId="0" borderId="0"/>
    <xf numFmtId="0" fontId="98" fillId="0" borderId="0"/>
    <xf numFmtId="0" fontId="97" fillId="0" borderId="0"/>
    <xf numFmtId="0" fontId="97" fillId="0" borderId="0"/>
    <xf numFmtId="0" fontId="96" fillId="0" borderId="0"/>
    <xf numFmtId="0" fontId="96" fillId="0" borderId="0"/>
    <xf numFmtId="0" fontId="95" fillId="0" borderId="0"/>
    <xf numFmtId="0" fontId="95" fillId="0" borderId="0"/>
    <xf numFmtId="0" fontId="94" fillId="0" borderId="0"/>
    <xf numFmtId="0" fontId="94" fillId="0" borderId="0"/>
    <xf numFmtId="0" fontId="94" fillId="0" borderId="0"/>
    <xf numFmtId="0" fontId="93" fillId="0" borderId="0"/>
    <xf numFmtId="0" fontId="93" fillId="0" borderId="0"/>
    <xf numFmtId="0" fontId="92" fillId="0" borderId="0"/>
    <xf numFmtId="0" fontId="92" fillId="0" borderId="0"/>
    <xf numFmtId="0" fontId="91" fillId="0" borderId="0"/>
    <xf numFmtId="0" fontId="91" fillId="0" borderId="0"/>
    <xf numFmtId="0" fontId="90" fillId="0" borderId="0"/>
    <xf numFmtId="0" fontId="90" fillId="0" borderId="0"/>
    <xf numFmtId="0" fontId="89" fillId="0" borderId="0"/>
    <xf numFmtId="0" fontId="89" fillId="0" borderId="0"/>
    <xf numFmtId="0" fontId="88" fillId="0" borderId="0"/>
    <xf numFmtId="0" fontId="88" fillId="0" borderId="0"/>
    <xf numFmtId="0" fontId="87" fillId="0" borderId="0"/>
    <xf numFmtId="0" fontId="87" fillId="0" borderId="0"/>
    <xf numFmtId="0" fontId="86" fillId="0" borderId="0"/>
    <xf numFmtId="0" fontId="86" fillId="0" borderId="0"/>
    <xf numFmtId="0" fontId="85" fillId="0" borderId="0"/>
    <xf numFmtId="0" fontId="85" fillId="0" borderId="0"/>
    <xf numFmtId="0" fontId="84" fillId="0" borderId="0"/>
    <xf numFmtId="0" fontId="84" fillId="0" borderId="0"/>
    <xf numFmtId="0" fontId="83" fillId="0" borderId="0"/>
    <xf numFmtId="0" fontId="83" fillId="0" borderId="0"/>
    <xf numFmtId="0" fontId="82" fillId="0" borderId="0"/>
    <xf numFmtId="0" fontId="82" fillId="0" borderId="0"/>
    <xf numFmtId="0" fontId="81" fillId="0" borderId="0"/>
    <xf numFmtId="0" fontId="81" fillId="0" borderId="0"/>
    <xf numFmtId="0" fontId="80" fillId="0" borderId="0"/>
    <xf numFmtId="0" fontId="80" fillId="0" borderId="0"/>
    <xf numFmtId="0" fontId="79" fillId="0" borderId="0"/>
    <xf numFmtId="0" fontId="79" fillId="0" borderId="0"/>
    <xf numFmtId="0" fontId="78" fillId="0" borderId="0"/>
    <xf numFmtId="0" fontId="78" fillId="0" borderId="0"/>
    <xf numFmtId="0" fontId="77" fillId="0" borderId="0"/>
    <xf numFmtId="0" fontId="77" fillId="0" borderId="0"/>
    <xf numFmtId="0" fontId="76" fillId="0" borderId="0"/>
    <xf numFmtId="0" fontId="76" fillId="0" borderId="0"/>
    <xf numFmtId="0" fontId="75" fillId="0" borderId="0"/>
    <xf numFmtId="0" fontId="75" fillId="0" borderId="0"/>
    <xf numFmtId="0" fontId="74" fillId="0" borderId="0"/>
    <xf numFmtId="0" fontId="73" fillId="0" borderId="0"/>
    <xf numFmtId="0" fontId="73" fillId="0" borderId="0"/>
    <xf numFmtId="0" fontId="72" fillId="0" borderId="0"/>
    <xf numFmtId="0" fontId="72" fillId="0" borderId="0"/>
    <xf numFmtId="0" fontId="71" fillId="0" borderId="0"/>
    <xf numFmtId="0" fontId="71" fillId="0" borderId="0"/>
    <xf numFmtId="0" fontId="70" fillId="0" borderId="0"/>
    <xf numFmtId="0" fontId="70" fillId="0" borderId="0"/>
    <xf numFmtId="0" fontId="70" fillId="0" borderId="0"/>
    <xf numFmtId="0" fontId="69" fillId="0" borderId="0"/>
    <xf numFmtId="0" fontId="69" fillId="0" borderId="0"/>
    <xf numFmtId="0" fontId="68" fillId="0" borderId="0"/>
    <xf numFmtId="0" fontId="68" fillId="0" borderId="0"/>
    <xf numFmtId="0" fontId="67" fillId="0" borderId="0"/>
    <xf numFmtId="0" fontId="67" fillId="0" borderId="0"/>
    <xf numFmtId="0" fontId="66" fillId="0" borderId="0"/>
    <xf numFmtId="0" fontId="66" fillId="0" borderId="0"/>
    <xf numFmtId="0" fontId="65" fillId="0" borderId="0"/>
    <xf numFmtId="0" fontId="65" fillId="0" borderId="0"/>
    <xf numFmtId="0" fontId="65" fillId="0" borderId="0"/>
    <xf numFmtId="0" fontId="64" fillId="0" borderId="0"/>
    <xf numFmtId="0" fontId="64" fillId="0" borderId="0"/>
    <xf numFmtId="0" fontId="63" fillId="0" borderId="0"/>
    <xf numFmtId="0" fontId="63" fillId="0" borderId="0"/>
    <xf numFmtId="0" fontId="62" fillId="0" borderId="0"/>
    <xf numFmtId="0" fontId="62" fillId="0" borderId="0"/>
    <xf numFmtId="0" fontId="61" fillId="0" borderId="0"/>
    <xf numFmtId="0" fontId="61" fillId="0" borderId="0"/>
    <xf numFmtId="0" fontId="60" fillId="0" borderId="0"/>
    <xf numFmtId="0" fontId="60" fillId="0" borderId="0"/>
    <xf numFmtId="0" fontId="59" fillId="0" borderId="0"/>
    <xf numFmtId="0" fontId="59" fillId="0" borderId="0"/>
    <xf numFmtId="0" fontId="58" fillId="0" borderId="0"/>
    <xf numFmtId="0" fontId="58" fillId="0" borderId="0"/>
    <xf numFmtId="0" fontId="57" fillId="0" borderId="0"/>
    <xf numFmtId="0" fontId="57" fillId="0" borderId="0"/>
    <xf numFmtId="0" fontId="56" fillId="0" borderId="0"/>
    <xf numFmtId="0" fontId="56" fillId="0" borderId="0"/>
    <xf numFmtId="0" fontId="55" fillId="0" borderId="0"/>
    <xf numFmtId="0" fontId="55" fillId="0" borderId="0"/>
    <xf numFmtId="0" fontId="54" fillId="0" borderId="0"/>
    <xf numFmtId="0" fontId="54" fillId="0" borderId="0"/>
    <xf numFmtId="0" fontId="53" fillId="0" borderId="0"/>
    <xf numFmtId="0" fontId="53" fillId="0" borderId="0"/>
    <xf numFmtId="0" fontId="52" fillId="0" borderId="0"/>
    <xf numFmtId="0" fontId="52" fillId="0" borderId="0"/>
    <xf numFmtId="0" fontId="51" fillId="0" borderId="0"/>
    <xf numFmtId="0" fontId="50" fillId="0" borderId="0"/>
    <xf numFmtId="0" fontId="50" fillId="0" borderId="0"/>
    <xf numFmtId="0" fontId="49" fillId="0" borderId="0"/>
    <xf numFmtId="0" fontId="49" fillId="0" borderId="0"/>
    <xf numFmtId="0" fontId="49" fillId="0" borderId="0"/>
    <xf numFmtId="0" fontId="48" fillId="0" borderId="0"/>
    <xf numFmtId="0" fontId="48" fillId="0" borderId="0"/>
    <xf numFmtId="0" fontId="47" fillId="0" borderId="0"/>
    <xf numFmtId="0" fontId="47" fillId="0" borderId="0"/>
    <xf numFmtId="0" fontId="47" fillId="0" borderId="0"/>
    <xf numFmtId="0" fontId="46" fillId="0" borderId="0"/>
    <xf numFmtId="0" fontId="46" fillId="0" borderId="0"/>
    <xf numFmtId="0" fontId="45" fillId="0" borderId="0"/>
    <xf numFmtId="0" fontId="45" fillId="0" borderId="0"/>
    <xf numFmtId="0" fontId="44" fillId="0" borderId="0"/>
    <xf numFmtId="0" fontId="44" fillId="0" borderId="0"/>
    <xf numFmtId="0" fontId="43" fillId="0" borderId="0"/>
    <xf numFmtId="0" fontId="43" fillId="0" borderId="0"/>
    <xf numFmtId="0" fontId="42" fillId="0" borderId="0"/>
    <xf numFmtId="0" fontId="42" fillId="0" borderId="0"/>
    <xf numFmtId="0" fontId="41" fillId="0" borderId="0"/>
    <xf numFmtId="0" fontId="41" fillId="0" borderId="0"/>
    <xf numFmtId="0" fontId="40" fillId="0" borderId="0"/>
    <xf numFmtId="0" fontId="40" fillId="0" borderId="0"/>
    <xf numFmtId="0" fontId="39" fillId="0" borderId="0"/>
    <xf numFmtId="0" fontId="39" fillId="0" borderId="0"/>
    <xf numFmtId="0" fontId="38" fillId="0" borderId="0"/>
    <xf numFmtId="0" fontId="38" fillId="0" borderId="0"/>
    <xf numFmtId="0" fontId="37" fillId="0" borderId="0"/>
    <xf numFmtId="0" fontId="37" fillId="0" borderId="0"/>
    <xf numFmtId="0" fontId="37" fillId="0" borderId="0"/>
    <xf numFmtId="0" fontId="37" fillId="0" borderId="0"/>
    <xf numFmtId="0" fontId="37" fillId="0" borderId="0"/>
    <xf numFmtId="0" fontId="36" fillId="0" borderId="0"/>
    <xf numFmtId="0" fontId="36" fillId="0" borderId="0"/>
    <xf numFmtId="0" fontId="35" fillId="0" borderId="0"/>
    <xf numFmtId="0" fontId="35" fillId="0" borderId="0"/>
    <xf numFmtId="0" fontId="34" fillId="0" borderId="0"/>
    <xf numFmtId="0" fontId="34" fillId="0" borderId="0"/>
    <xf numFmtId="0" fontId="33" fillId="0" borderId="0"/>
    <xf numFmtId="0" fontId="33" fillId="0" borderId="0"/>
    <xf numFmtId="0" fontId="32" fillId="0" borderId="0"/>
    <xf numFmtId="0" fontId="32" fillId="0" borderId="0"/>
    <xf numFmtId="0" fontId="32" fillId="0" borderId="0"/>
    <xf numFmtId="0" fontId="32" fillId="0" borderId="0"/>
    <xf numFmtId="0" fontId="31" fillId="0" borderId="0"/>
    <xf numFmtId="0" fontId="31" fillId="0" borderId="0"/>
    <xf numFmtId="0" fontId="30" fillId="0" borderId="0"/>
    <xf numFmtId="0" fontId="30" fillId="0" borderId="0"/>
    <xf numFmtId="0" fontId="29" fillId="0" borderId="0"/>
    <xf numFmtId="0" fontId="29" fillId="0" borderId="0"/>
    <xf numFmtId="0" fontId="28" fillId="0" borderId="0"/>
    <xf numFmtId="0" fontId="28" fillId="0" borderId="0"/>
    <xf numFmtId="0" fontId="27" fillId="0" borderId="0"/>
    <xf numFmtId="0" fontId="27" fillId="0" borderId="0"/>
    <xf numFmtId="0" fontId="26" fillId="0" borderId="0"/>
    <xf numFmtId="0" fontId="26" fillId="0" borderId="0"/>
    <xf numFmtId="0" fontId="25" fillId="0" borderId="0"/>
    <xf numFmtId="0" fontId="25" fillId="0" borderId="0"/>
    <xf numFmtId="0" fontId="24" fillId="0" borderId="0"/>
    <xf numFmtId="0" fontId="24" fillId="0" borderId="0"/>
    <xf numFmtId="0" fontId="23" fillId="0" borderId="0"/>
    <xf numFmtId="0" fontId="23" fillId="0" borderId="0"/>
    <xf numFmtId="0" fontId="22" fillId="0" borderId="0"/>
    <xf numFmtId="0" fontId="21" fillId="0" borderId="0"/>
    <xf numFmtId="0" fontId="21" fillId="0" borderId="0"/>
    <xf numFmtId="0" fontId="20" fillId="0" borderId="0"/>
    <xf numFmtId="0" fontId="19" fillId="0" borderId="0"/>
    <xf numFmtId="0" fontId="19" fillId="0" borderId="0"/>
    <xf numFmtId="0" fontId="18" fillId="0" borderId="0"/>
    <xf numFmtId="0" fontId="18" fillId="0" borderId="0"/>
    <xf numFmtId="0" fontId="17" fillId="0" borderId="0"/>
    <xf numFmtId="0" fontId="17" fillId="0" borderId="0"/>
    <xf numFmtId="0" fontId="16" fillId="0" borderId="0"/>
    <xf numFmtId="0" fontId="16" fillId="0" borderId="0"/>
    <xf numFmtId="0" fontId="15" fillId="0" borderId="0"/>
    <xf numFmtId="0" fontId="15" fillId="0" borderId="0"/>
    <xf numFmtId="0" fontId="14" fillId="0" borderId="0"/>
    <xf numFmtId="0" fontId="14" fillId="0" borderId="0"/>
    <xf numFmtId="0" fontId="13" fillId="0" borderId="0"/>
    <xf numFmtId="0" fontId="13" fillId="0" borderId="0"/>
    <xf numFmtId="0" fontId="12"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8" fillId="0" borderId="0"/>
    <xf numFmtId="0" fontId="8" fillId="0" borderId="0"/>
    <xf numFmtId="0" fontId="7" fillId="0" borderId="0"/>
    <xf numFmtId="0" fontId="7" fillId="0" borderId="0"/>
    <xf numFmtId="0" fontId="6" fillId="0" borderId="0"/>
    <xf numFmtId="0" fontId="6" fillId="0" borderId="0"/>
    <xf numFmtId="0" fontId="5" fillId="0" borderId="0"/>
    <xf numFmtId="0" fontId="5" fillId="0" borderId="0"/>
    <xf numFmtId="0" fontId="4" fillId="0" borderId="0"/>
    <xf numFmtId="0" fontId="4"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cellStyleXfs>
  <cellXfs count="176">
    <xf numFmtId="176" fontId="0" fillId="0" borderId="0" xfId="0">
      <alignment vertical="center"/>
    </xf>
    <xf numFmtId="176" fontId="461" fillId="0" borderId="10" xfId="0" applyFont="1" applyBorder="1">
      <alignment vertical="center"/>
    </xf>
    <xf numFmtId="176" fontId="465" fillId="0" borderId="0" xfId="0" applyFont="1">
      <alignment vertical="center"/>
    </xf>
    <xf numFmtId="176" fontId="465" fillId="0" borderId="10" xfId="0" applyFont="1" applyBorder="1">
      <alignment vertical="center"/>
    </xf>
    <xf numFmtId="176" fontId="0" fillId="0" borderId="10" xfId="0" applyBorder="1">
      <alignment vertical="center"/>
    </xf>
    <xf numFmtId="176" fontId="417" fillId="0" borderId="10" xfId="0" applyFont="1" applyBorder="1">
      <alignment vertical="center"/>
    </xf>
    <xf numFmtId="14" fontId="465" fillId="0" borderId="10" xfId="0" applyNumberFormat="1" applyFont="1" applyBorder="1">
      <alignment vertical="center"/>
    </xf>
    <xf numFmtId="10" fontId="465" fillId="0" borderId="10" xfId="0" applyNumberFormat="1" applyFont="1" applyBorder="1">
      <alignment vertical="center"/>
    </xf>
    <xf numFmtId="178" fontId="466" fillId="0" borderId="10" xfId="4" applyNumberFormat="1" applyFont="1" applyBorder="1" applyAlignment="1">
      <alignment horizontal="center" vertical="center" wrapText="1"/>
    </xf>
    <xf numFmtId="178" fontId="465" fillId="0" borderId="10" xfId="4" applyNumberFormat="1" applyFont="1" applyBorder="1" applyAlignment="1">
      <alignment horizontal="center" vertical="center"/>
    </xf>
    <xf numFmtId="178" fontId="465" fillId="0" borderId="10" xfId="0" applyNumberFormat="1" applyFont="1" applyBorder="1">
      <alignment vertical="center"/>
    </xf>
    <xf numFmtId="178" fontId="465" fillId="0" borderId="0" xfId="0" applyNumberFormat="1" applyFont="1">
      <alignment vertical="center"/>
    </xf>
    <xf numFmtId="177" fontId="465" fillId="0" borderId="10" xfId="0" applyNumberFormat="1" applyFont="1" applyBorder="1">
      <alignment vertical="center"/>
    </xf>
    <xf numFmtId="14" fontId="0" fillId="0" borderId="0" xfId="0" applyNumberFormat="1">
      <alignment vertical="center"/>
    </xf>
    <xf numFmtId="10" fontId="0" fillId="0" borderId="0" xfId="1098" applyNumberFormat="1" applyFont="1">
      <alignment vertical="center"/>
    </xf>
    <xf numFmtId="176" fontId="417" fillId="0" borderId="0" xfId="0" applyFont="1">
      <alignment vertical="center"/>
    </xf>
    <xf numFmtId="14" fontId="417" fillId="0" borderId="0" xfId="0" applyNumberFormat="1" applyFont="1">
      <alignment vertical="center"/>
    </xf>
    <xf numFmtId="179" fontId="417" fillId="0" borderId="0" xfId="0" applyNumberFormat="1" applyFont="1">
      <alignment vertical="center"/>
    </xf>
    <xf numFmtId="180" fontId="417" fillId="0" borderId="0" xfId="0" applyNumberFormat="1" applyFont="1">
      <alignment vertical="center"/>
    </xf>
    <xf numFmtId="14" fontId="417" fillId="34" borderId="0" xfId="0" applyNumberFormat="1" applyFont="1" applyFill="1">
      <alignment vertical="center"/>
    </xf>
    <xf numFmtId="179" fontId="0" fillId="0" borderId="0" xfId="0" applyNumberFormat="1">
      <alignment vertical="center"/>
    </xf>
    <xf numFmtId="178" fontId="0" fillId="0" borderId="0" xfId="0" applyNumberFormat="1">
      <alignment vertical="center"/>
    </xf>
    <xf numFmtId="180" fontId="0" fillId="0" borderId="0" xfId="0" applyNumberFormat="1">
      <alignment vertical="center"/>
    </xf>
    <xf numFmtId="178" fontId="417" fillId="0" borderId="0" xfId="0" applyNumberFormat="1" applyFont="1">
      <alignment vertical="center"/>
    </xf>
    <xf numFmtId="10" fontId="0" fillId="0" borderId="10" xfId="1098" applyNumberFormat="1" applyFont="1" applyBorder="1">
      <alignment vertical="center"/>
    </xf>
    <xf numFmtId="14" fontId="417" fillId="35" borderId="0" xfId="0" applyNumberFormat="1" applyFont="1" applyFill="1">
      <alignment vertical="center"/>
    </xf>
    <xf numFmtId="14" fontId="0" fillId="34" borderId="0" xfId="0" applyNumberFormat="1" applyFill="1">
      <alignment vertical="center"/>
    </xf>
    <xf numFmtId="183" fontId="0" fillId="0" borderId="0" xfId="0" applyNumberFormat="1" applyAlignment="1">
      <alignment horizontal="center" vertical="center" wrapText="1"/>
    </xf>
    <xf numFmtId="182" fontId="0" fillId="0" borderId="0" xfId="0" applyNumberFormat="1">
      <alignment vertical="center"/>
    </xf>
    <xf numFmtId="183" fontId="0" fillId="0" borderId="0" xfId="0" applyNumberFormat="1">
      <alignment vertical="center"/>
    </xf>
    <xf numFmtId="10" fontId="465" fillId="0" borderId="10" xfId="1098" applyNumberFormat="1" applyFont="1" applyBorder="1" applyAlignment="1">
      <alignment horizontal="center" vertical="center"/>
    </xf>
    <xf numFmtId="10" fontId="465" fillId="0" borderId="0" xfId="1098" applyNumberFormat="1" applyFont="1">
      <alignment vertical="center"/>
    </xf>
    <xf numFmtId="14" fontId="465" fillId="0" borderId="10" xfId="4" applyNumberFormat="1" applyFont="1" applyBorder="1" applyAlignment="1">
      <alignment horizontal="center" vertical="center"/>
    </xf>
    <xf numFmtId="14" fontId="465" fillId="0" borderId="0" xfId="0" applyNumberFormat="1" applyFont="1">
      <alignment vertical="center"/>
    </xf>
    <xf numFmtId="176" fontId="460" fillId="0" borderId="10" xfId="4" applyFont="1" applyBorder="1" applyAlignment="1">
      <alignment horizontal="center" vertical="center" wrapText="1"/>
    </xf>
    <xf numFmtId="176" fontId="461" fillId="0" borderId="0" xfId="0" applyFont="1">
      <alignment vertical="center"/>
    </xf>
    <xf numFmtId="181" fontId="465" fillId="0" borderId="10" xfId="0" applyNumberFormat="1" applyFont="1" applyBorder="1">
      <alignment vertical="center"/>
    </xf>
    <xf numFmtId="181" fontId="465" fillId="0" borderId="0" xfId="0" applyNumberFormat="1" applyFont="1">
      <alignment vertical="center"/>
    </xf>
    <xf numFmtId="14" fontId="0" fillId="0" borderId="10" xfId="0" applyNumberFormat="1" applyBorder="1" applyAlignment="1">
      <alignment horizontal="center" vertical="center" wrapText="1"/>
    </xf>
    <xf numFmtId="178" fontId="0" fillId="0" borderId="10" xfId="0" applyNumberFormat="1" applyBorder="1" applyAlignment="1">
      <alignment horizontal="center" vertical="center" wrapText="1"/>
    </xf>
    <xf numFmtId="182" fontId="0" fillId="0" borderId="10" xfId="0" applyNumberFormat="1" applyBorder="1" applyAlignment="1">
      <alignment horizontal="center" vertical="center" wrapText="1"/>
    </xf>
    <xf numFmtId="176" fontId="0" fillId="0" borderId="10" xfId="0" applyBorder="1" applyAlignment="1">
      <alignment horizontal="center" vertical="center" wrapText="1"/>
    </xf>
    <xf numFmtId="183" fontId="0" fillId="0" borderId="10" xfId="0" applyNumberFormat="1" applyBorder="1" applyAlignment="1">
      <alignment horizontal="center" vertical="center" wrapText="1"/>
    </xf>
    <xf numFmtId="14" fontId="0" fillId="34" borderId="10" xfId="0" applyNumberFormat="1" applyFill="1" applyBorder="1" applyAlignment="1"/>
    <xf numFmtId="178" fontId="0" fillId="34" borderId="10" xfId="0" applyNumberFormat="1" applyFill="1" applyBorder="1">
      <alignment vertical="center"/>
    </xf>
    <xf numFmtId="182" fontId="0" fillId="0" borderId="10" xfId="0" applyNumberFormat="1" applyBorder="1">
      <alignment vertical="center"/>
    </xf>
    <xf numFmtId="183" fontId="0" fillId="0" borderId="10" xfId="0" applyNumberFormat="1" applyBorder="1">
      <alignment vertical="center"/>
    </xf>
    <xf numFmtId="182" fontId="0" fillId="34" borderId="10" xfId="0" applyNumberFormat="1" applyFill="1" applyBorder="1">
      <alignment vertical="center"/>
    </xf>
    <xf numFmtId="10" fontId="0" fillId="34" borderId="10" xfId="1098" applyNumberFormat="1" applyFont="1" applyFill="1" applyBorder="1">
      <alignment vertical="center"/>
    </xf>
    <xf numFmtId="9" fontId="0" fillId="34" borderId="10" xfId="1098" applyFont="1" applyFill="1" applyBorder="1">
      <alignment vertical="center"/>
    </xf>
    <xf numFmtId="0" fontId="0" fillId="0" borderId="10" xfId="0" applyNumberFormat="1" applyBorder="1">
      <alignment vertical="center"/>
    </xf>
    <xf numFmtId="0" fontId="417" fillId="0" borderId="0" xfId="0" applyNumberFormat="1" applyFont="1">
      <alignment vertical="center"/>
    </xf>
    <xf numFmtId="0" fontId="0" fillId="0" borderId="0" xfId="0" applyNumberFormat="1">
      <alignment vertical="center"/>
    </xf>
    <xf numFmtId="0" fontId="459" fillId="0" borderId="10" xfId="4" applyNumberFormat="1" applyFont="1" applyBorder="1" applyAlignment="1">
      <alignment horizontal="center" vertical="center" wrapText="1"/>
    </xf>
    <xf numFmtId="0" fontId="460" fillId="0" borderId="10" xfId="4" applyNumberFormat="1" applyFont="1" applyBorder="1" applyAlignment="1">
      <alignment horizontal="center" vertical="center" wrapText="1"/>
    </xf>
    <xf numFmtId="0" fontId="459" fillId="0" borderId="10" xfId="1098" applyNumberFormat="1" applyFont="1" applyBorder="1" applyAlignment="1">
      <alignment horizontal="center" vertical="center"/>
    </xf>
    <xf numFmtId="0" fontId="461" fillId="0" borderId="10" xfId="0" applyNumberFormat="1" applyFont="1" applyBorder="1">
      <alignment vertical="center"/>
    </xf>
    <xf numFmtId="0" fontId="461" fillId="0" borderId="0" xfId="0" applyNumberFormat="1" applyFont="1">
      <alignment vertical="center"/>
    </xf>
    <xf numFmtId="0" fontId="439" fillId="0" borderId="10" xfId="0" applyNumberFormat="1" applyFont="1" applyBorder="1">
      <alignment vertical="center"/>
    </xf>
    <xf numFmtId="0" fontId="439" fillId="0" borderId="0" xfId="0" applyNumberFormat="1" applyFont="1">
      <alignment vertical="center"/>
    </xf>
    <xf numFmtId="0" fontId="461" fillId="0" borderId="0" xfId="1098" applyNumberFormat="1" applyFont="1">
      <alignment vertical="center"/>
    </xf>
    <xf numFmtId="10" fontId="462" fillId="0" borderId="10" xfId="1098" applyNumberFormat="1" applyFont="1" applyBorder="1">
      <alignment vertical="center"/>
    </xf>
    <xf numFmtId="10" fontId="463" fillId="0" borderId="10" xfId="1098" applyNumberFormat="1" applyFont="1" applyBorder="1">
      <alignment vertical="center"/>
    </xf>
    <xf numFmtId="10" fontId="461" fillId="0" borderId="10" xfId="1098" applyNumberFormat="1" applyFont="1" applyBorder="1">
      <alignment vertical="center"/>
    </xf>
    <xf numFmtId="10" fontId="461" fillId="0" borderId="0" xfId="1098" applyNumberFormat="1" applyFont="1">
      <alignment vertical="center"/>
    </xf>
    <xf numFmtId="0" fontId="465" fillId="0" borderId="10" xfId="0" applyNumberFormat="1" applyFont="1" applyBorder="1">
      <alignment vertical="center"/>
    </xf>
    <xf numFmtId="0" fontId="465" fillId="0" borderId="0" xfId="0" applyNumberFormat="1" applyFont="1">
      <alignment vertical="center"/>
    </xf>
    <xf numFmtId="0" fontId="0" fillId="0" borderId="10" xfId="0" applyNumberFormat="1" applyBorder="1" applyAlignment="1">
      <alignment horizontal="center" vertical="center" wrapText="1"/>
    </xf>
    <xf numFmtId="182" fontId="460" fillId="0" borderId="10" xfId="4" applyNumberFormat="1" applyFont="1" applyBorder="1" applyAlignment="1">
      <alignment horizontal="center" vertical="center" wrapText="1"/>
    </xf>
    <xf numFmtId="182" fontId="439" fillId="0" borderId="10" xfId="0" applyNumberFormat="1" applyFont="1" applyBorder="1">
      <alignment vertical="center"/>
    </xf>
    <xf numFmtId="182" fontId="439" fillId="0" borderId="0" xfId="0" applyNumberFormat="1" applyFont="1">
      <alignment vertical="center"/>
    </xf>
    <xf numFmtId="182" fontId="462" fillId="0" borderId="10" xfId="0" applyNumberFormat="1" applyFont="1" applyBorder="1">
      <alignment vertical="center"/>
    </xf>
    <xf numFmtId="182" fontId="463" fillId="0" borderId="10" xfId="0" applyNumberFormat="1" applyFont="1" applyBorder="1">
      <alignment vertical="center"/>
    </xf>
    <xf numFmtId="10" fontId="460" fillId="0" borderId="10" xfId="1098" applyNumberFormat="1" applyFont="1" applyBorder="1" applyAlignment="1">
      <alignment horizontal="center" vertical="center" wrapText="1"/>
    </xf>
    <xf numFmtId="182" fontId="461" fillId="0" borderId="10" xfId="0" applyNumberFormat="1" applyFont="1" applyBorder="1">
      <alignment vertical="center"/>
    </xf>
    <xf numFmtId="182" fontId="461" fillId="0" borderId="0" xfId="0" applyNumberFormat="1" applyFont="1">
      <alignment vertical="center"/>
    </xf>
    <xf numFmtId="0" fontId="0" fillId="0" borderId="0" xfId="1098" applyNumberFormat="1" applyFont="1">
      <alignment vertical="center"/>
    </xf>
    <xf numFmtId="10" fontId="470" fillId="0" borderId="10" xfId="1098" applyNumberFormat="1" applyFont="1" applyBorder="1">
      <alignment vertical="center"/>
    </xf>
    <xf numFmtId="0" fontId="465" fillId="0" borderId="10" xfId="4" applyNumberFormat="1" applyFont="1" applyBorder="1" applyAlignment="1">
      <alignment horizontal="center" vertical="center"/>
    </xf>
    <xf numFmtId="180" fontId="0" fillId="0" borderId="10" xfId="0" applyNumberFormat="1" applyBorder="1" applyAlignment="1">
      <alignment horizontal="center" vertical="center" wrapText="1"/>
    </xf>
    <xf numFmtId="180" fontId="0" fillId="34" borderId="10" xfId="0" applyNumberFormat="1" applyFill="1" applyBorder="1" applyAlignment="1"/>
    <xf numFmtId="180" fontId="0" fillId="0" borderId="0" xfId="1098" applyNumberFormat="1" applyFont="1">
      <alignment vertical="center"/>
    </xf>
    <xf numFmtId="177" fontId="0" fillId="0" borderId="0" xfId="1098" applyNumberFormat="1" applyFont="1" applyAlignment="1">
      <alignment horizontal="right" vertical="center"/>
    </xf>
    <xf numFmtId="49" fontId="0" fillId="0" borderId="0" xfId="0" applyNumberFormat="1">
      <alignment vertical="center"/>
    </xf>
    <xf numFmtId="1" fontId="0" fillId="0" borderId="0" xfId="0" applyNumberFormat="1">
      <alignment vertical="center"/>
    </xf>
    <xf numFmtId="14" fontId="0" fillId="0" borderId="10" xfId="0" applyNumberFormat="1" applyBorder="1">
      <alignment vertical="center"/>
    </xf>
    <xf numFmtId="0" fontId="417" fillId="0" borderId="10" xfId="0" applyNumberFormat="1" applyFont="1" applyBorder="1">
      <alignment vertical="center"/>
    </xf>
    <xf numFmtId="10" fontId="0" fillId="0" borderId="10" xfId="1098" applyNumberFormat="1" applyFont="1" applyBorder="1" applyAlignment="1">
      <alignment horizontal="right" vertical="center"/>
    </xf>
    <xf numFmtId="179" fontId="0" fillId="0" borderId="0" xfId="2187" applyNumberFormat="1" applyFont="1">
      <alignment vertical="center"/>
    </xf>
    <xf numFmtId="10" fontId="0" fillId="0" borderId="10" xfId="2187" applyNumberFormat="1" applyFont="1" applyBorder="1">
      <alignment vertical="center"/>
    </xf>
    <xf numFmtId="49" fontId="439" fillId="0" borderId="10" xfId="0" applyNumberFormat="1" applyFont="1" applyBorder="1">
      <alignment vertical="center"/>
    </xf>
    <xf numFmtId="182" fontId="462" fillId="0" borderId="0" xfId="0" applyNumberFormat="1" applyFont="1">
      <alignment vertical="center"/>
    </xf>
    <xf numFmtId="182" fontId="463" fillId="0" borderId="0" xfId="0" applyNumberFormat="1" applyFont="1">
      <alignment vertical="center"/>
    </xf>
    <xf numFmtId="10" fontId="462" fillId="0" borderId="0" xfId="1098" applyNumberFormat="1" applyFont="1">
      <alignment vertical="center"/>
    </xf>
    <xf numFmtId="176" fontId="417" fillId="0" borderId="10" xfId="0" applyFont="1" applyBorder="1" applyAlignment="1">
      <alignment horizontal="center" vertical="center"/>
    </xf>
    <xf numFmtId="10" fontId="463" fillId="0" borderId="0" xfId="1098" applyNumberFormat="1" applyFont="1">
      <alignment vertical="center"/>
    </xf>
    <xf numFmtId="184" fontId="0" fillId="0" borderId="10" xfId="0" applyNumberFormat="1" applyBorder="1" applyAlignment="1">
      <alignment horizontal="left" vertical="center"/>
    </xf>
    <xf numFmtId="49" fontId="0" fillId="0" borderId="10" xfId="0" applyNumberFormat="1" applyBorder="1" applyAlignment="1">
      <alignment horizontal="left" vertical="center"/>
    </xf>
    <xf numFmtId="177" fontId="0" fillId="0" borderId="10" xfId="1098" applyNumberFormat="1" applyFont="1" applyBorder="1" applyAlignment="1">
      <alignment horizontal="right" vertical="center"/>
    </xf>
    <xf numFmtId="180" fontId="0" fillId="0" borderId="10" xfId="0" applyNumberFormat="1" applyBorder="1">
      <alignment vertical="center"/>
    </xf>
    <xf numFmtId="49" fontId="417" fillId="0" borderId="10" xfId="0" applyNumberFormat="1" applyFont="1" applyBorder="1" applyAlignment="1">
      <alignment horizontal="left" vertical="center"/>
    </xf>
    <xf numFmtId="10" fontId="461" fillId="0" borderId="0" xfId="1098" applyNumberFormat="1" applyFont="1" applyBorder="1">
      <alignment vertical="center"/>
    </xf>
    <xf numFmtId="182" fontId="470" fillId="0" borderId="0" xfId="0" applyNumberFormat="1" applyFont="1">
      <alignment vertical="center"/>
    </xf>
    <xf numFmtId="10" fontId="471" fillId="0" borderId="10" xfId="2191" applyNumberFormat="1" applyBorder="1">
      <alignment vertical="center"/>
    </xf>
    <xf numFmtId="184" fontId="0" fillId="0" borderId="0" xfId="0" applyNumberFormat="1">
      <alignment vertical="center"/>
    </xf>
    <xf numFmtId="49" fontId="417" fillId="0" borderId="10" xfId="0" applyNumberFormat="1" applyFont="1" applyBorder="1">
      <alignment vertical="center"/>
    </xf>
    <xf numFmtId="0" fontId="472" fillId="33" borderId="10" xfId="0" applyNumberFormat="1" applyFont="1" applyFill="1" applyBorder="1">
      <alignment vertical="center"/>
    </xf>
    <xf numFmtId="185" fontId="0" fillId="0" borderId="10" xfId="0" applyNumberFormat="1" applyBorder="1">
      <alignment vertical="center"/>
    </xf>
    <xf numFmtId="0" fontId="472" fillId="0" borderId="11" xfId="0" applyNumberFormat="1" applyFont="1" applyBorder="1">
      <alignment vertical="center"/>
    </xf>
    <xf numFmtId="0" fontId="417" fillId="36" borderId="10" xfId="0" applyNumberFormat="1" applyFont="1" applyFill="1" applyBorder="1">
      <alignment vertical="center"/>
    </xf>
    <xf numFmtId="0" fontId="0" fillId="36" borderId="10" xfId="0" applyNumberFormat="1" applyFill="1" applyBorder="1">
      <alignment vertical="center"/>
    </xf>
    <xf numFmtId="185" fontId="0" fillId="36" borderId="10" xfId="0" applyNumberFormat="1" applyFill="1" applyBorder="1">
      <alignment vertical="center"/>
    </xf>
    <xf numFmtId="0" fontId="472" fillId="36" borderId="11" xfId="0" applyNumberFormat="1" applyFont="1" applyFill="1" applyBorder="1">
      <alignment vertical="center"/>
    </xf>
    <xf numFmtId="0" fontId="472" fillId="36" borderId="10" xfId="0" applyNumberFormat="1" applyFont="1" applyFill="1" applyBorder="1">
      <alignment vertical="center"/>
    </xf>
    <xf numFmtId="176" fontId="0" fillId="0" borderId="0" xfId="0" applyAlignment="1">
      <alignment horizontal="center" vertical="center" wrapText="1"/>
    </xf>
    <xf numFmtId="0" fontId="473" fillId="33" borderId="10" xfId="0" applyNumberFormat="1" applyFont="1" applyFill="1" applyBorder="1">
      <alignment vertical="center"/>
    </xf>
    <xf numFmtId="0" fontId="473" fillId="36" borderId="10" xfId="0" applyNumberFormat="1" applyFont="1" applyFill="1" applyBorder="1">
      <alignment vertical="center"/>
    </xf>
    <xf numFmtId="187" fontId="0" fillId="0" borderId="0" xfId="0" applyNumberFormat="1">
      <alignment vertical="center"/>
    </xf>
    <xf numFmtId="176" fontId="471" fillId="0" borderId="10" xfId="2191" applyBorder="1">
      <alignment vertical="center"/>
    </xf>
    <xf numFmtId="10" fontId="474" fillId="0" borderId="10" xfId="1098" applyNumberFormat="1" applyFont="1" applyBorder="1" applyAlignment="1">
      <alignment horizontal="center" vertical="center" wrapText="1"/>
    </xf>
    <xf numFmtId="181" fontId="0" fillId="0" borderId="0" xfId="0" applyNumberFormat="1">
      <alignment vertical="center"/>
    </xf>
    <xf numFmtId="14" fontId="417" fillId="0" borderId="10" xfId="0" applyNumberFormat="1" applyFont="1" applyBorder="1">
      <alignment vertical="center"/>
    </xf>
    <xf numFmtId="10" fontId="0" fillId="36" borderId="10" xfId="1098" applyNumberFormat="1" applyFont="1" applyFill="1" applyBorder="1">
      <alignment vertical="center"/>
    </xf>
    <xf numFmtId="49" fontId="417" fillId="0" borderId="0" xfId="0" applyNumberFormat="1" applyFont="1">
      <alignment vertical="center"/>
    </xf>
    <xf numFmtId="0" fontId="0" fillId="0" borderId="0" xfId="0" applyNumberFormat="1" applyAlignment="1"/>
    <xf numFmtId="186" fontId="0" fillId="0" borderId="0" xfId="0" applyNumberFormat="1" applyAlignment="1">
      <alignment horizontal="left" vertical="center"/>
    </xf>
    <xf numFmtId="49" fontId="0" fillId="37" borderId="10" xfId="0" applyNumberFormat="1" applyFill="1" applyBorder="1" applyAlignment="1">
      <alignment horizontal="left" vertical="center"/>
    </xf>
    <xf numFmtId="176" fontId="0" fillId="37" borderId="10" xfId="0" applyFill="1" applyBorder="1">
      <alignment vertical="center"/>
    </xf>
    <xf numFmtId="176" fontId="417" fillId="37" borderId="10" xfId="0" applyFont="1" applyFill="1" applyBorder="1">
      <alignment vertical="center"/>
    </xf>
    <xf numFmtId="177" fontId="0" fillId="37" borderId="10" xfId="1098" applyNumberFormat="1" applyFont="1" applyFill="1" applyBorder="1" applyAlignment="1">
      <alignment horizontal="right" vertical="center"/>
    </xf>
    <xf numFmtId="10" fontId="0" fillId="37" borderId="10" xfId="1098" applyNumberFormat="1" applyFont="1" applyFill="1" applyBorder="1" applyAlignment="1">
      <alignment horizontal="right" vertical="center"/>
    </xf>
    <xf numFmtId="180" fontId="0" fillId="37" borderId="10" xfId="0" applyNumberFormat="1" applyFill="1" applyBorder="1">
      <alignment vertical="center"/>
    </xf>
    <xf numFmtId="10" fontId="0" fillId="37" borderId="10" xfId="1098" applyNumberFormat="1" applyFont="1" applyFill="1" applyBorder="1">
      <alignment vertical="center"/>
    </xf>
    <xf numFmtId="49" fontId="417" fillId="37" borderId="10" xfId="0" applyNumberFormat="1" applyFont="1" applyFill="1" applyBorder="1" applyAlignment="1">
      <alignment horizontal="left" vertical="center"/>
    </xf>
    <xf numFmtId="184" fontId="0" fillId="37" borderId="10" xfId="0" applyNumberFormat="1" applyFill="1" applyBorder="1" applyAlignment="1">
      <alignment horizontal="left" vertical="center"/>
    </xf>
    <xf numFmtId="49" fontId="0" fillId="0" borderId="10" xfId="0" applyNumberFormat="1" applyBorder="1">
      <alignment vertical="center"/>
    </xf>
    <xf numFmtId="10" fontId="463" fillId="0" borderId="0" xfId="1098" applyNumberFormat="1" applyFont="1" applyBorder="1">
      <alignment vertical="center"/>
    </xf>
    <xf numFmtId="0" fontId="0" fillId="0" borderId="0" xfId="0" applyNumberFormat="1" applyAlignment="1">
      <alignment horizontal="center" vertical="center" wrapText="1"/>
    </xf>
    <xf numFmtId="176" fontId="475" fillId="0" borderId="0" xfId="0" applyFont="1" applyAlignment="1">
      <alignment horizontal="center" vertical="center" wrapText="1"/>
    </xf>
    <xf numFmtId="176" fontId="0" fillId="0" borderId="0" xfId="0" applyAlignment="1"/>
    <xf numFmtId="176" fontId="476" fillId="0" borderId="10" xfId="0" applyFont="1" applyBorder="1" applyAlignment="1"/>
    <xf numFmtId="176" fontId="0" fillId="0" borderId="10" xfId="0" applyBorder="1" applyAlignment="1"/>
    <xf numFmtId="188" fontId="0" fillId="0" borderId="0" xfId="0" applyNumberFormat="1" applyAlignment="1">
      <alignment horizontal="left"/>
    </xf>
    <xf numFmtId="10" fontId="0" fillId="0" borderId="10" xfId="0" applyNumberFormat="1" applyBorder="1" applyAlignment="1"/>
    <xf numFmtId="10" fontId="0" fillId="0" borderId="10" xfId="1098" applyNumberFormat="1" applyFont="1" applyBorder="1" applyAlignment="1"/>
    <xf numFmtId="176" fontId="417" fillId="0" borderId="0" xfId="0" applyFont="1" applyAlignment="1"/>
    <xf numFmtId="181" fontId="0" fillId="0" borderId="0" xfId="0" applyNumberFormat="1" applyAlignment="1"/>
    <xf numFmtId="0" fontId="0" fillId="0" borderId="10" xfId="0" applyNumberFormat="1" applyBorder="1" applyAlignment="1"/>
    <xf numFmtId="0" fontId="0" fillId="34" borderId="10" xfId="0" applyNumberFormat="1" applyFill="1" applyBorder="1" applyAlignment="1"/>
    <xf numFmtId="0" fontId="476" fillId="0" borderId="10" xfId="0" applyNumberFormat="1" applyFont="1" applyBorder="1" applyAlignment="1"/>
    <xf numFmtId="179" fontId="0" fillId="0" borderId="0" xfId="0" applyNumberFormat="1" applyAlignment="1"/>
    <xf numFmtId="10" fontId="0" fillId="0" borderId="0" xfId="0" applyNumberFormat="1">
      <alignment vertical="center"/>
    </xf>
    <xf numFmtId="189" fontId="0" fillId="0" borderId="0" xfId="0" applyNumberFormat="1">
      <alignment vertical="center"/>
    </xf>
    <xf numFmtId="10" fontId="462" fillId="0" borderId="0" xfId="1098" applyNumberFormat="1" applyFont="1" applyBorder="1">
      <alignment vertical="center"/>
    </xf>
    <xf numFmtId="10" fontId="417" fillId="0" borderId="10" xfId="1098" applyNumberFormat="1" applyFont="1" applyBorder="1">
      <alignment vertical="center"/>
    </xf>
    <xf numFmtId="0" fontId="417" fillId="0" borderId="0" xfId="0" applyNumberFormat="1" applyFont="1" applyAlignment="1">
      <alignment horizontal="center" vertical="center" wrapText="1"/>
    </xf>
    <xf numFmtId="176" fontId="471" fillId="0" borderId="0" xfId="2191">
      <alignment vertical="center"/>
    </xf>
    <xf numFmtId="0" fontId="140" fillId="0" borderId="0" xfId="2510"/>
    <xf numFmtId="0" fontId="474" fillId="0" borderId="10" xfId="2510" applyFont="1" applyBorder="1" applyAlignment="1">
      <alignment horizontal="center" vertical="top"/>
    </xf>
    <xf numFmtId="0" fontId="477" fillId="0" borderId="0" xfId="0" applyNumberFormat="1" applyFont="1">
      <alignment vertical="center"/>
    </xf>
    <xf numFmtId="190" fontId="0" fillId="0" borderId="0" xfId="1098" applyNumberFormat="1" applyFont="1">
      <alignment vertical="center"/>
    </xf>
    <xf numFmtId="182" fontId="0" fillId="0" borderId="0" xfId="1098" applyNumberFormat="1" applyFont="1">
      <alignment vertical="center"/>
    </xf>
    <xf numFmtId="10" fontId="470" fillId="0" borderId="0" xfId="1098" applyNumberFormat="1" applyFont="1">
      <alignment vertical="center"/>
    </xf>
    <xf numFmtId="10" fontId="478" fillId="0" borderId="0" xfId="1098" applyNumberFormat="1" applyFont="1">
      <alignment vertical="center"/>
    </xf>
    <xf numFmtId="58" fontId="0" fillId="0" borderId="0" xfId="0" applyNumberFormat="1">
      <alignment vertical="center"/>
    </xf>
    <xf numFmtId="20" fontId="0" fillId="0" borderId="0" xfId="0" applyNumberFormat="1">
      <alignment vertical="center"/>
    </xf>
    <xf numFmtId="181" fontId="0" fillId="0" borderId="0" xfId="0" applyNumberFormat="1" applyAlignment="1">
      <alignment horizontal="center" vertical="center"/>
    </xf>
    <xf numFmtId="182" fontId="470" fillId="0" borderId="10" xfId="0" applyNumberFormat="1" applyFont="1" applyBorder="1">
      <alignment vertical="center"/>
    </xf>
    <xf numFmtId="10" fontId="417" fillId="0" borderId="0" xfId="1098" applyNumberFormat="1" applyFont="1" applyBorder="1">
      <alignment vertical="center"/>
    </xf>
    <xf numFmtId="10" fontId="478" fillId="0" borderId="10" xfId="1098" applyNumberFormat="1" applyFont="1" applyBorder="1">
      <alignment vertical="center"/>
    </xf>
    <xf numFmtId="0" fontId="474" fillId="0" borderId="10" xfId="0" applyNumberFormat="1" applyFont="1" applyBorder="1" applyAlignment="1">
      <alignment horizontal="center" vertical="top"/>
    </xf>
    <xf numFmtId="10" fontId="480" fillId="0" borderId="10" xfId="1098" applyNumberFormat="1" applyFont="1" applyBorder="1">
      <alignment vertical="center"/>
    </xf>
    <xf numFmtId="10" fontId="480" fillId="0" borderId="0" xfId="1098" applyNumberFormat="1" applyFont="1">
      <alignment vertical="center"/>
    </xf>
    <xf numFmtId="0" fontId="417" fillId="0" borderId="10" xfId="0" applyNumberFormat="1" applyFont="1" applyBorder="1" applyAlignment="1">
      <alignment horizontal="center" vertical="center"/>
    </xf>
    <xf numFmtId="0" fontId="417" fillId="36" borderId="10" xfId="0" applyNumberFormat="1" applyFont="1" applyFill="1" applyBorder="1" applyAlignment="1">
      <alignment horizontal="center" vertical="center"/>
    </xf>
    <xf numFmtId="0" fontId="417" fillId="0" borderId="12" xfId="0" applyNumberFormat="1" applyFont="1" applyBorder="1" applyAlignment="1">
      <alignment horizontal="left" vertical="center"/>
    </xf>
  </cellXfs>
  <cellStyles count="2800">
    <cellStyle name="20% - 强调文字颜色 1 10" xfId="413" xr:uid="{00000000-0005-0000-0000-000000000000}"/>
    <cellStyle name="20% - 强调文字颜色 1 10 2" xfId="907" xr:uid="{00000000-0005-0000-0000-000001000000}"/>
    <cellStyle name="20% - 强调文字颜色 1 10 2 2" xfId="1105" xr:uid="{00000000-0005-0000-0000-000002000000}"/>
    <cellStyle name="20% - 强调文字颜色 1 10 3" xfId="1104" xr:uid="{00000000-0005-0000-0000-000003000000}"/>
    <cellStyle name="20% - 强调文字颜色 1 11" xfId="492" xr:uid="{00000000-0005-0000-0000-000004000000}"/>
    <cellStyle name="20% - 强调文字颜色 1 11 2" xfId="984" xr:uid="{00000000-0005-0000-0000-000005000000}"/>
    <cellStyle name="20% - 强调文字颜色 1 11 2 2" xfId="1107" xr:uid="{00000000-0005-0000-0000-000006000000}"/>
    <cellStyle name="20% - 强调文字颜色 1 11 3" xfId="1106" xr:uid="{00000000-0005-0000-0000-000007000000}"/>
    <cellStyle name="20% - 强调文字颜色 1 12" xfId="485" xr:uid="{00000000-0005-0000-0000-000008000000}"/>
    <cellStyle name="20% - 强调文字颜色 1 12 2" xfId="977" xr:uid="{00000000-0005-0000-0000-000009000000}"/>
    <cellStyle name="20% - 强调文字颜色 1 12 2 2" xfId="1109" xr:uid="{00000000-0005-0000-0000-00000A000000}"/>
    <cellStyle name="20% - 强调文字颜色 1 12 3" xfId="1108" xr:uid="{00000000-0005-0000-0000-00000B000000}"/>
    <cellStyle name="20% - 强调文字颜色 1 13" xfId="507" xr:uid="{00000000-0005-0000-0000-00000C000000}"/>
    <cellStyle name="20% - 强调文字颜色 1 13 2" xfId="999" xr:uid="{00000000-0005-0000-0000-00000D000000}"/>
    <cellStyle name="20% - 强调文字颜色 1 13 2 2" xfId="1111" xr:uid="{00000000-0005-0000-0000-00000E000000}"/>
    <cellStyle name="20% - 强调文字颜色 1 13 3" xfId="1110" xr:uid="{00000000-0005-0000-0000-00000F000000}"/>
    <cellStyle name="20% - 强调文字颜色 1 14" xfId="517" xr:uid="{00000000-0005-0000-0000-000010000000}"/>
    <cellStyle name="20% - 强调文字颜色 1 14 2" xfId="1009" xr:uid="{00000000-0005-0000-0000-000011000000}"/>
    <cellStyle name="20% - 强调文字颜色 1 14 2 2" xfId="1113" xr:uid="{00000000-0005-0000-0000-000012000000}"/>
    <cellStyle name="20% - 强调文字颜色 1 14 3" xfId="1112" xr:uid="{00000000-0005-0000-0000-000013000000}"/>
    <cellStyle name="20% - 强调文字颜色 1 15" xfId="543" xr:uid="{00000000-0005-0000-0000-000014000000}"/>
    <cellStyle name="20% - 强调文字颜色 1 15 2" xfId="1034" xr:uid="{00000000-0005-0000-0000-000015000000}"/>
    <cellStyle name="20% - 强调文字颜色 1 15 2 2" xfId="1115" xr:uid="{00000000-0005-0000-0000-000016000000}"/>
    <cellStyle name="20% - 强调文字颜色 1 15 3" xfId="1114" xr:uid="{00000000-0005-0000-0000-000017000000}"/>
    <cellStyle name="20% - 强调文字颜色 1 16" xfId="539" xr:uid="{00000000-0005-0000-0000-000018000000}"/>
    <cellStyle name="20% - 强调文字颜色 1 16 2" xfId="1030" xr:uid="{00000000-0005-0000-0000-000019000000}"/>
    <cellStyle name="20% - 强调文字颜色 1 16 2 2" xfId="1117" xr:uid="{00000000-0005-0000-0000-00001A000000}"/>
    <cellStyle name="20% - 强调文字颜色 1 16 3" xfId="1116" xr:uid="{00000000-0005-0000-0000-00001B000000}"/>
    <cellStyle name="20% - 强调文字颜色 1 17" xfId="572" xr:uid="{00000000-0005-0000-0000-00001C000000}"/>
    <cellStyle name="20% - 强调文字颜色 1 17 2" xfId="1118" xr:uid="{00000000-0005-0000-0000-00001D000000}"/>
    <cellStyle name="20% - 强调文字颜色 1 18" xfId="1075" xr:uid="{00000000-0005-0000-0000-00001E000000}"/>
    <cellStyle name="20% - 强调文字颜色 1 18 2" xfId="1119" xr:uid="{00000000-0005-0000-0000-00001F000000}"/>
    <cellStyle name="20% - 强调文字颜色 1 2" xfId="63" xr:uid="{00000000-0005-0000-0000-000020000000}"/>
    <cellStyle name="20% - 强调文字颜色 1 2 2" xfId="144" xr:uid="{00000000-0005-0000-0000-000021000000}"/>
    <cellStyle name="20% - 强调文字颜色 1 2 2 2" xfId="657" xr:uid="{00000000-0005-0000-0000-000022000000}"/>
    <cellStyle name="20% - 强调文字颜色 1 2 2 2 2" xfId="1122" xr:uid="{00000000-0005-0000-0000-000023000000}"/>
    <cellStyle name="20% - 强调文字颜色 1 2 2 3" xfId="1121" xr:uid="{00000000-0005-0000-0000-000024000000}"/>
    <cellStyle name="20% - 强调文字颜色 1 2 3" xfId="209" xr:uid="{00000000-0005-0000-0000-000025000000}"/>
    <cellStyle name="20% - 强调文字颜色 1 2 3 2" xfId="722" xr:uid="{00000000-0005-0000-0000-000026000000}"/>
    <cellStyle name="20% - 强调文字颜色 1 2 3 2 2" xfId="1124" xr:uid="{00000000-0005-0000-0000-000027000000}"/>
    <cellStyle name="20% - 强调文字颜色 1 2 3 3" xfId="1123" xr:uid="{00000000-0005-0000-0000-000028000000}"/>
    <cellStyle name="20% - 强调文字颜色 1 2 4" xfId="282" xr:uid="{00000000-0005-0000-0000-000029000000}"/>
    <cellStyle name="20% - 强调文字颜色 1 2 4 2" xfId="789" xr:uid="{00000000-0005-0000-0000-00002A000000}"/>
    <cellStyle name="20% - 强调文字颜色 1 2 4 2 2" xfId="1126" xr:uid="{00000000-0005-0000-0000-00002B000000}"/>
    <cellStyle name="20% - 强调文字颜色 1 2 4 3" xfId="1125" xr:uid="{00000000-0005-0000-0000-00002C000000}"/>
    <cellStyle name="20% - 强调文字颜色 1 2 5" xfId="362" xr:uid="{00000000-0005-0000-0000-00002D000000}"/>
    <cellStyle name="20% - 强调文字颜色 1 2 5 2" xfId="856" xr:uid="{00000000-0005-0000-0000-00002E000000}"/>
    <cellStyle name="20% - 强调文字颜色 1 2 5 2 2" xfId="1128" xr:uid="{00000000-0005-0000-0000-00002F000000}"/>
    <cellStyle name="20% - 强调文字颜色 1 2 5 3" xfId="1127" xr:uid="{00000000-0005-0000-0000-000030000000}"/>
    <cellStyle name="20% - 强调文字颜色 1 2 6" xfId="429" xr:uid="{00000000-0005-0000-0000-000031000000}"/>
    <cellStyle name="20% - 强调文字颜色 1 2 6 2" xfId="923" xr:uid="{00000000-0005-0000-0000-000032000000}"/>
    <cellStyle name="20% - 强调文字颜色 1 2 6 2 2" xfId="1130" xr:uid="{00000000-0005-0000-0000-000033000000}"/>
    <cellStyle name="20% - 强调文字颜色 1 2 6 3" xfId="1129" xr:uid="{00000000-0005-0000-0000-000034000000}"/>
    <cellStyle name="20% - 强调文字颜色 1 2 7" xfId="588" xr:uid="{00000000-0005-0000-0000-000035000000}"/>
    <cellStyle name="20% - 强调文字颜色 1 2 7 2" xfId="1131" xr:uid="{00000000-0005-0000-0000-000036000000}"/>
    <cellStyle name="20% - 强调文字颜色 1 2 8" xfId="1120" xr:uid="{00000000-0005-0000-0000-000037000000}"/>
    <cellStyle name="20% - 强调文字颜色 1 3" xfId="76" xr:uid="{00000000-0005-0000-0000-000038000000}"/>
    <cellStyle name="20% - 强调文字颜色 1 3 2" xfId="157" xr:uid="{00000000-0005-0000-0000-000039000000}"/>
    <cellStyle name="20% - 强调文字颜色 1 3 2 2" xfId="670" xr:uid="{00000000-0005-0000-0000-00003A000000}"/>
    <cellStyle name="20% - 强调文字颜色 1 3 2 2 2" xfId="1134" xr:uid="{00000000-0005-0000-0000-00003B000000}"/>
    <cellStyle name="20% - 强调文字颜色 1 3 2 3" xfId="1133" xr:uid="{00000000-0005-0000-0000-00003C000000}"/>
    <cellStyle name="20% - 强调文字颜色 1 3 3" xfId="222" xr:uid="{00000000-0005-0000-0000-00003D000000}"/>
    <cellStyle name="20% - 强调文字颜色 1 3 3 2" xfId="735" xr:uid="{00000000-0005-0000-0000-00003E000000}"/>
    <cellStyle name="20% - 强调文字颜色 1 3 3 2 2" xfId="1136" xr:uid="{00000000-0005-0000-0000-00003F000000}"/>
    <cellStyle name="20% - 强调文字颜色 1 3 3 3" xfId="1135" xr:uid="{00000000-0005-0000-0000-000040000000}"/>
    <cellStyle name="20% - 强调文字颜色 1 3 4" xfId="295" xr:uid="{00000000-0005-0000-0000-000041000000}"/>
    <cellStyle name="20% - 强调文字颜色 1 3 4 2" xfId="802" xr:uid="{00000000-0005-0000-0000-000042000000}"/>
    <cellStyle name="20% - 强调文字颜色 1 3 4 2 2" xfId="1138" xr:uid="{00000000-0005-0000-0000-000043000000}"/>
    <cellStyle name="20% - 强调文字颜色 1 3 4 3" xfId="1137" xr:uid="{00000000-0005-0000-0000-000044000000}"/>
    <cellStyle name="20% - 强调文字颜色 1 3 5" xfId="375" xr:uid="{00000000-0005-0000-0000-000045000000}"/>
    <cellStyle name="20% - 强调文字颜色 1 3 5 2" xfId="869" xr:uid="{00000000-0005-0000-0000-000046000000}"/>
    <cellStyle name="20% - 强调文字颜色 1 3 5 2 2" xfId="1140" xr:uid="{00000000-0005-0000-0000-000047000000}"/>
    <cellStyle name="20% - 强调文字颜色 1 3 5 3" xfId="1139" xr:uid="{00000000-0005-0000-0000-000048000000}"/>
    <cellStyle name="20% - 强调文字颜色 1 3 6" xfId="442" xr:uid="{00000000-0005-0000-0000-000049000000}"/>
    <cellStyle name="20% - 强调文字颜色 1 3 6 2" xfId="936" xr:uid="{00000000-0005-0000-0000-00004A000000}"/>
    <cellStyle name="20% - 强调文字颜色 1 3 6 2 2" xfId="1142" xr:uid="{00000000-0005-0000-0000-00004B000000}"/>
    <cellStyle name="20% - 强调文字颜色 1 3 6 3" xfId="1141" xr:uid="{00000000-0005-0000-0000-00004C000000}"/>
    <cellStyle name="20% - 强调文字颜色 1 3 7" xfId="601" xr:uid="{00000000-0005-0000-0000-00004D000000}"/>
    <cellStyle name="20% - 强调文字颜色 1 3 7 2" xfId="1143" xr:uid="{00000000-0005-0000-0000-00004E000000}"/>
    <cellStyle name="20% - 强调文字颜色 1 3 8" xfId="1132" xr:uid="{00000000-0005-0000-0000-00004F000000}"/>
    <cellStyle name="20% - 强调文字颜色 1 4" xfId="89" xr:uid="{00000000-0005-0000-0000-000050000000}"/>
    <cellStyle name="20% - 强调文字颜色 1 4 2" xfId="170" xr:uid="{00000000-0005-0000-0000-000051000000}"/>
    <cellStyle name="20% - 强调文字颜色 1 4 2 2" xfId="683" xr:uid="{00000000-0005-0000-0000-000052000000}"/>
    <cellStyle name="20% - 强调文字颜色 1 4 2 2 2" xfId="1146" xr:uid="{00000000-0005-0000-0000-000053000000}"/>
    <cellStyle name="20% - 强调文字颜色 1 4 2 3" xfId="1145" xr:uid="{00000000-0005-0000-0000-000054000000}"/>
    <cellStyle name="20% - 强调文字颜色 1 4 3" xfId="235" xr:uid="{00000000-0005-0000-0000-000055000000}"/>
    <cellStyle name="20% - 强调文字颜色 1 4 3 2" xfId="748" xr:uid="{00000000-0005-0000-0000-000056000000}"/>
    <cellStyle name="20% - 强调文字颜色 1 4 3 2 2" xfId="1148" xr:uid="{00000000-0005-0000-0000-000057000000}"/>
    <cellStyle name="20% - 强调文字颜色 1 4 3 3" xfId="1147" xr:uid="{00000000-0005-0000-0000-000058000000}"/>
    <cellStyle name="20% - 强调文字颜色 1 4 4" xfId="308" xr:uid="{00000000-0005-0000-0000-000059000000}"/>
    <cellStyle name="20% - 强调文字颜色 1 4 4 2" xfId="815" xr:uid="{00000000-0005-0000-0000-00005A000000}"/>
    <cellStyle name="20% - 强调文字颜色 1 4 4 2 2" xfId="1150" xr:uid="{00000000-0005-0000-0000-00005B000000}"/>
    <cellStyle name="20% - 强调文字颜色 1 4 4 3" xfId="1149" xr:uid="{00000000-0005-0000-0000-00005C000000}"/>
    <cellStyle name="20% - 强调文字颜色 1 4 5" xfId="388" xr:uid="{00000000-0005-0000-0000-00005D000000}"/>
    <cellStyle name="20% - 强调文字颜色 1 4 5 2" xfId="882" xr:uid="{00000000-0005-0000-0000-00005E000000}"/>
    <cellStyle name="20% - 强调文字颜色 1 4 5 2 2" xfId="1152" xr:uid="{00000000-0005-0000-0000-00005F000000}"/>
    <cellStyle name="20% - 强调文字颜色 1 4 5 3" xfId="1151" xr:uid="{00000000-0005-0000-0000-000060000000}"/>
    <cellStyle name="20% - 强调文字颜色 1 4 6" xfId="455" xr:uid="{00000000-0005-0000-0000-000061000000}"/>
    <cellStyle name="20% - 强调文字颜色 1 4 6 2" xfId="949" xr:uid="{00000000-0005-0000-0000-000062000000}"/>
    <cellStyle name="20% - 强调文字颜色 1 4 6 2 2" xfId="1154" xr:uid="{00000000-0005-0000-0000-000063000000}"/>
    <cellStyle name="20% - 强调文字颜色 1 4 6 3" xfId="1153" xr:uid="{00000000-0005-0000-0000-000064000000}"/>
    <cellStyle name="20% - 强调文字颜色 1 4 7" xfId="614" xr:uid="{00000000-0005-0000-0000-000065000000}"/>
    <cellStyle name="20% - 强调文字颜色 1 4 7 2" xfId="1155" xr:uid="{00000000-0005-0000-0000-000066000000}"/>
    <cellStyle name="20% - 强调文字颜色 1 4 8" xfId="1144" xr:uid="{00000000-0005-0000-0000-000067000000}"/>
    <cellStyle name="20% - 强调文字颜色 1 5" xfId="102" xr:uid="{00000000-0005-0000-0000-000068000000}"/>
    <cellStyle name="20% - 强调文字颜色 1 5 2" xfId="183" xr:uid="{00000000-0005-0000-0000-000069000000}"/>
    <cellStyle name="20% - 强调文字颜色 1 5 2 2" xfId="696" xr:uid="{00000000-0005-0000-0000-00006A000000}"/>
    <cellStyle name="20% - 强调文字颜色 1 5 2 2 2" xfId="1158" xr:uid="{00000000-0005-0000-0000-00006B000000}"/>
    <cellStyle name="20% - 强调文字颜色 1 5 2 3" xfId="1157" xr:uid="{00000000-0005-0000-0000-00006C000000}"/>
    <cellStyle name="20% - 强调文字颜色 1 5 3" xfId="248" xr:uid="{00000000-0005-0000-0000-00006D000000}"/>
    <cellStyle name="20% - 强调文字颜色 1 5 3 2" xfId="761" xr:uid="{00000000-0005-0000-0000-00006E000000}"/>
    <cellStyle name="20% - 强调文字颜色 1 5 3 2 2" xfId="1160" xr:uid="{00000000-0005-0000-0000-00006F000000}"/>
    <cellStyle name="20% - 强调文字颜色 1 5 3 3" xfId="1159" xr:uid="{00000000-0005-0000-0000-000070000000}"/>
    <cellStyle name="20% - 强调文字颜色 1 5 4" xfId="321" xr:uid="{00000000-0005-0000-0000-000071000000}"/>
    <cellStyle name="20% - 强调文字颜色 1 5 4 2" xfId="828" xr:uid="{00000000-0005-0000-0000-000072000000}"/>
    <cellStyle name="20% - 强调文字颜色 1 5 4 2 2" xfId="1162" xr:uid="{00000000-0005-0000-0000-000073000000}"/>
    <cellStyle name="20% - 强调文字颜色 1 5 4 3" xfId="1161" xr:uid="{00000000-0005-0000-0000-000074000000}"/>
    <cellStyle name="20% - 强调文字颜色 1 5 5" xfId="401" xr:uid="{00000000-0005-0000-0000-000075000000}"/>
    <cellStyle name="20% - 强调文字颜色 1 5 5 2" xfId="895" xr:uid="{00000000-0005-0000-0000-000076000000}"/>
    <cellStyle name="20% - 强调文字颜色 1 5 5 2 2" xfId="1164" xr:uid="{00000000-0005-0000-0000-000077000000}"/>
    <cellStyle name="20% - 强调文字颜色 1 5 5 3" xfId="1163" xr:uid="{00000000-0005-0000-0000-000078000000}"/>
    <cellStyle name="20% - 强调文字颜色 1 5 6" xfId="468" xr:uid="{00000000-0005-0000-0000-000079000000}"/>
    <cellStyle name="20% - 强调文字颜色 1 5 6 2" xfId="962" xr:uid="{00000000-0005-0000-0000-00007A000000}"/>
    <cellStyle name="20% - 强调文字颜色 1 5 6 2 2" xfId="1166" xr:uid="{00000000-0005-0000-0000-00007B000000}"/>
    <cellStyle name="20% - 强调文字颜色 1 5 6 3" xfId="1165" xr:uid="{00000000-0005-0000-0000-00007C000000}"/>
    <cellStyle name="20% - 强调文字颜色 1 5 7" xfId="627" xr:uid="{00000000-0005-0000-0000-00007D000000}"/>
    <cellStyle name="20% - 强调文字颜色 1 5 7 2" xfId="1167" xr:uid="{00000000-0005-0000-0000-00007E000000}"/>
    <cellStyle name="20% - 强调文字颜色 1 5 8" xfId="1156" xr:uid="{00000000-0005-0000-0000-00007F000000}"/>
    <cellStyle name="20% - 强调文字颜色 1 6" xfId="122" xr:uid="{00000000-0005-0000-0000-000080000000}"/>
    <cellStyle name="20% - 强调文字颜色 1 6 2" xfId="639" xr:uid="{00000000-0005-0000-0000-000081000000}"/>
    <cellStyle name="20% - 强调文字颜色 1 6 2 2" xfId="1169" xr:uid="{00000000-0005-0000-0000-000082000000}"/>
    <cellStyle name="20% - 强调文字颜色 1 6 3" xfId="1168" xr:uid="{00000000-0005-0000-0000-000083000000}"/>
    <cellStyle name="20% - 强调文字颜色 1 7" xfId="130" xr:uid="{00000000-0005-0000-0000-000084000000}"/>
    <cellStyle name="20% - 强调文字颜色 1 7 2" xfId="646" xr:uid="{00000000-0005-0000-0000-000085000000}"/>
    <cellStyle name="20% - 强调文字颜色 1 7 2 2" xfId="1171" xr:uid="{00000000-0005-0000-0000-000086000000}"/>
    <cellStyle name="20% - 强调文字颜色 1 7 3" xfId="1170" xr:uid="{00000000-0005-0000-0000-000087000000}"/>
    <cellStyle name="20% - 强调文字颜色 1 8" xfId="266" xr:uid="{00000000-0005-0000-0000-000088000000}"/>
    <cellStyle name="20% - 强调文字颜色 1 8 2" xfId="773" xr:uid="{00000000-0005-0000-0000-000089000000}"/>
    <cellStyle name="20% - 强调文字颜色 1 8 2 2" xfId="1173" xr:uid="{00000000-0005-0000-0000-00008A000000}"/>
    <cellStyle name="20% - 强调文字颜色 1 8 3" xfId="1172" xr:uid="{00000000-0005-0000-0000-00008B000000}"/>
    <cellStyle name="20% - 强调文字颜色 1 9" xfId="346" xr:uid="{00000000-0005-0000-0000-00008C000000}"/>
    <cellStyle name="20% - 强调文字颜色 1 9 2" xfId="840" xr:uid="{00000000-0005-0000-0000-00008D000000}"/>
    <cellStyle name="20% - 强调文字颜色 1 9 2 2" xfId="1175" xr:uid="{00000000-0005-0000-0000-00008E000000}"/>
    <cellStyle name="20% - 强调文字颜色 1 9 3" xfId="1174" xr:uid="{00000000-0005-0000-0000-00008F000000}"/>
    <cellStyle name="20% - 强调文字颜色 2 10" xfId="415" xr:uid="{00000000-0005-0000-0000-000090000000}"/>
    <cellStyle name="20% - 强调文字颜色 2 10 2" xfId="909" xr:uid="{00000000-0005-0000-0000-000091000000}"/>
    <cellStyle name="20% - 强调文字颜色 2 10 2 2" xfId="1177" xr:uid="{00000000-0005-0000-0000-000092000000}"/>
    <cellStyle name="20% - 强调文字颜色 2 10 3" xfId="1176" xr:uid="{00000000-0005-0000-0000-000093000000}"/>
    <cellStyle name="20% - 强调文字颜色 2 11" xfId="495" xr:uid="{00000000-0005-0000-0000-000094000000}"/>
    <cellStyle name="20% - 强调文字颜色 2 11 2" xfId="987" xr:uid="{00000000-0005-0000-0000-000095000000}"/>
    <cellStyle name="20% - 强调文字颜色 2 11 2 2" xfId="1179" xr:uid="{00000000-0005-0000-0000-000096000000}"/>
    <cellStyle name="20% - 强调文字颜色 2 11 3" xfId="1178" xr:uid="{00000000-0005-0000-0000-000097000000}"/>
    <cellStyle name="20% - 强调文字颜色 2 12" xfId="506" xr:uid="{00000000-0005-0000-0000-000098000000}"/>
    <cellStyle name="20% - 强调文字颜色 2 12 2" xfId="998" xr:uid="{00000000-0005-0000-0000-000099000000}"/>
    <cellStyle name="20% - 强调文字颜色 2 12 2 2" xfId="1181" xr:uid="{00000000-0005-0000-0000-00009A000000}"/>
    <cellStyle name="20% - 强调文字颜色 2 12 3" xfId="1180" xr:uid="{00000000-0005-0000-0000-00009B000000}"/>
    <cellStyle name="20% - 强调文字颜色 2 13" xfId="516" xr:uid="{00000000-0005-0000-0000-00009C000000}"/>
    <cellStyle name="20% - 强调文字颜色 2 13 2" xfId="1008" xr:uid="{00000000-0005-0000-0000-00009D000000}"/>
    <cellStyle name="20% - 强调文字颜色 2 13 2 2" xfId="1183" xr:uid="{00000000-0005-0000-0000-00009E000000}"/>
    <cellStyle name="20% - 强调文字颜色 2 13 3" xfId="1182" xr:uid="{00000000-0005-0000-0000-00009F000000}"/>
    <cellStyle name="20% - 强调文字颜色 2 14" xfId="526" xr:uid="{00000000-0005-0000-0000-0000A0000000}"/>
    <cellStyle name="20% - 强调文字颜色 2 14 2" xfId="1018" xr:uid="{00000000-0005-0000-0000-0000A1000000}"/>
    <cellStyle name="20% - 强调文字颜色 2 14 2 2" xfId="1185" xr:uid="{00000000-0005-0000-0000-0000A2000000}"/>
    <cellStyle name="20% - 强调文字颜色 2 14 3" xfId="1184" xr:uid="{00000000-0005-0000-0000-0000A3000000}"/>
    <cellStyle name="20% - 强调文字颜色 2 15" xfId="546" xr:uid="{00000000-0005-0000-0000-0000A4000000}"/>
    <cellStyle name="20% - 强调文字颜色 2 15 2" xfId="1037" xr:uid="{00000000-0005-0000-0000-0000A5000000}"/>
    <cellStyle name="20% - 强调文字颜色 2 15 2 2" xfId="1187" xr:uid="{00000000-0005-0000-0000-0000A6000000}"/>
    <cellStyle name="20% - 强调文字颜色 2 15 3" xfId="1186" xr:uid="{00000000-0005-0000-0000-0000A7000000}"/>
    <cellStyle name="20% - 强调文字颜色 2 16" xfId="555" xr:uid="{00000000-0005-0000-0000-0000A8000000}"/>
    <cellStyle name="20% - 强调文字颜色 2 16 2" xfId="1046" xr:uid="{00000000-0005-0000-0000-0000A9000000}"/>
    <cellStyle name="20% - 强调文字颜色 2 16 2 2" xfId="1189" xr:uid="{00000000-0005-0000-0000-0000AA000000}"/>
    <cellStyle name="20% - 强调文字颜色 2 16 3" xfId="1188" xr:uid="{00000000-0005-0000-0000-0000AB000000}"/>
    <cellStyle name="20% - 强调文字颜色 2 17" xfId="574" xr:uid="{00000000-0005-0000-0000-0000AC000000}"/>
    <cellStyle name="20% - 强调文字颜色 2 17 2" xfId="1190" xr:uid="{00000000-0005-0000-0000-0000AD000000}"/>
    <cellStyle name="20% - 强调文字颜色 2 18" xfId="1079" xr:uid="{00000000-0005-0000-0000-0000AE000000}"/>
    <cellStyle name="20% - 强调文字颜色 2 18 2" xfId="1191" xr:uid="{00000000-0005-0000-0000-0000AF000000}"/>
    <cellStyle name="20% - 强调文字颜色 2 2" xfId="65" xr:uid="{00000000-0005-0000-0000-0000B0000000}"/>
    <cellStyle name="20% - 强调文字颜色 2 2 2" xfId="146" xr:uid="{00000000-0005-0000-0000-0000B1000000}"/>
    <cellStyle name="20% - 强调文字颜色 2 2 2 2" xfId="659" xr:uid="{00000000-0005-0000-0000-0000B2000000}"/>
    <cellStyle name="20% - 强调文字颜色 2 2 2 2 2" xfId="1194" xr:uid="{00000000-0005-0000-0000-0000B3000000}"/>
    <cellStyle name="20% - 强调文字颜色 2 2 2 3" xfId="1193" xr:uid="{00000000-0005-0000-0000-0000B4000000}"/>
    <cellStyle name="20% - 强调文字颜色 2 2 3" xfId="211" xr:uid="{00000000-0005-0000-0000-0000B5000000}"/>
    <cellStyle name="20% - 强调文字颜色 2 2 3 2" xfId="724" xr:uid="{00000000-0005-0000-0000-0000B6000000}"/>
    <cellStyle name="20% - 强调文字颜色 2 2 3 2 2" xfId="1196" xr:uid="{00000000-0005-0000-0000-0000B7000000}"/>
    <cellStyle name="20% - 强调文字颜色 2 2 3 3" xfId="1195" xr:uid="{00000000-0005-0000-0000-0000B8000000}"/>
    <cellStyle name="20% - 强调文字颜色 2 2 4" xfId="284" xr:uid="{00000000-0005-0000-0000-0000B9000000}"/>
    <cellStyle name="20% - 强调文字颜色 2 2 4 2" xfId="791" xr:uid="{00000000-0005-0000-0000-0000BA000000}"/>
    <cellStyle name="20% - 强调文字颜色 2 2 4 2 2" xfId="1198" xr:uid="{00000000-0005-0000-0000-0000BB000000}"/>
    <cellStyle name="20% - 强调文字颜色 2 2 4 3" xfId="1197" xr:uid="{00000000-0005-0000-0000-0000BC000000}"/>
    <cellStyle name="20% - 强调文字颜色 2 2 5" xfId="364" xr:uid="{00000000-0005-0000-0000-0000BD000000}"/>
    <cellStyle name="20% - 强调文字颜色 2 2 5 2" xfId="858" xr:uid="{00000000-0005-0000-0000-0000BE000000}"/>
    <cellStyle name="20% - 强调文字颜色 2 2 5 2 2" xfId="1200" xr:uid="{00000000-0005-0000-0000-0000BF000000}"/>
    <cellStyle name="20% - 强调文字颜色 2 2 5 3" xfId="1199" xr:uid="{00000000-0005-0000-0000-0000C0000000}"/>
    <cellStyle name="20% - 强调文字颜色 2 2 6" xfId="431" xr:uid="{00000000-0005-0000-0000-0000C1000000}"/>
    <cellStyle name="20% - 强调文字颜色 2 2 6 2" xfId="925" xr:uid="{00000000-0005-0000-0000-0000C2000000}"/>
    <cellStyle name="20% - 强调文字颜色 2 2 6 2 2" xfId="1202" xr:uid="{00000000-0005-0000-0000-0000C3000000}"/>
    <cellStyle name="20% - 强调文字颜色 2 2 6 3" xfId="1201" xr:uid="{00000000-0005-0000-0000-0000C4000000}"/>
    <cellStyle name="20% - 强调文字颜色 2 2 7" xfId="590" xr:uid="{00000000-0005-0000-0000-0000C5000000}"/>
    <cellStyle name="20% - 强调文字颜色 2 2 7 2" xfId="1203" xr:uid="{00000000-0005-0000-0000-0000C6000000}"/>
    <cellStyle name="20% - 强调文字颜色 2 2 8" xfId="1192" xr:uid="{00000000-0005-0000-0000-0000C7000000}"/>
    <cellStyle name="20% - 强调文字颜色 2 3" xfId="78" xr:uid="{00000000-0005-0000-0000-0000C8000000}"/>
    <cellStyle name="20% - 强调文字颜色 2 3 2" xfId="159" xr:uid="{00000000-0005-0000-0000-0000C9000000}"/>
    <cellStyle name="20% - 强调文字颜色 2 3 2 2" xfId="672" xr:uid="{00000000-0005-0000-0000-0000CA000000}"/>
    <cellStyle name="20% - 强调文字颜色 2 3 2 2 2" xfId="1206" xr:uid="{00000000-0005-0000-0000-0000CB000000}"/>
    <cellStyle name="20% - 强调文字颜色 2 3 2 3" xfId="1205" xr:uid="{00000000-0005-0000-0000-0000CC000000}"/>
    <cellStyle name="20% - 强调文字颜色 2 3 3" xfId="224" xr:uid="{00000000-0005-0000-0000-0000CD000000}"/>
    <cellStyle name="20% - 强调文字颜色 2 3 3 2" xfId="737" xr:uid="{00000000-0005-0000-0000-0000CE000000}"/>
    <cellStyle name="20% - 强调文字颜色 2 3 3 2 2" xfId="1208" xr:uid="{00000000-0005-0000-0000-0000CF000000}"/>
    <cellStyle name="20% - 强调文字颜色 2 3 3 3" xfId="1207" xr:uid="{00000000-0005-0000-0000-0000D0000000}"/>
    <cellStyle name="20% - 强调文字颜色 2 3 4" xfId="297" xr:uid="{00000000-0005-0000-0000-0000D1000000}"/>
    <cellStyle name="20% - 强调文字颜色 2 3 4 2" xfId="804" xr:uid="{00000000-0005-0000-0000-0000D2000000}"/>
    <cellStyle name="20% - 强调文字颜色 2 3 4 2 2" xfId="1210" xr:uid="{00000000-0005-0000-0000-0000D3000000}"/>
    <cellStyle name="20% - 强调文字颜色 2 3 4 3" xfId="1209" xr:uid="{00000000-0005-0000-0000-0000D4000000}"/>
    <cellStyle name="20% - 强调文字颜色 2 3 5" xfId="377" xr:uid="{00000000-0005-0000-0000-0000D5000000}"/>
    <cellStyle name="20% - 强调文字颜色 2 3 5 2" xfId="871" xr:uid="{00000000-0005-0000-0000-0000D6000000}"/>
    <cellStyle name="20% - 强调文字颜色 2 3 5 2 2" xfId="1212" xr:uid="{00000000-0005-0000-0000-0000D7000000}"/>
    <cellStyle name="20% - 强调文字颜色 2 3 5 3" xfId="1211" xr:uid="{00000000-0005-0000-0000-0000D8000000}"/>
    <cellStyle name="20% - 强调文字颜色 2 3 6" xfId="444" xr:uid="{00000000-0005-0000-0000-0000D9000000}"/>
    <cellStyle name="20% - 强调文字颜色 2 3 6 2" xfId="938" xr:uid="{00000000-0005-0000-0000-0000DA000000}"/>
    <cellStyle name="20% - 强调文字颜色 2 3 6 2 2" xfId="1214" xr:uid="{00000000-0005-0000-0000-0000DB000000}"/>
    <cellStyle name="20% - 强调文字颜色 2 3 6 3" xfId="1213" xr:uid="{00000000-0005-0000-0000-0000DC000000}"/>
    <cellStyle name="20% - 强调文字颜色 2 3 7" xfId="603" xr:uid="{00000000-0005-0000-0000-0000DD000000}"/>
    <cellStyle name="20% - 强调文字颜色 2 3 7 2" xfId="1215" xr:uid="{00000000-0005-0000-0000-0000DE000000}"/>
    <cellStyle name="20% - 强调文字颜色 2 3 8" xfId="1204" xr:uid="{00000000-0005-0000-0000-0000DF000000}"/>
    <cellStyle name="20% - 强调文字颜色 2 4" xfId="91" xr:uid="{00000000-0005-0000-0000-0000E0000000}"/>
    <cellStyle name="20% - 强调文字颜色 2 4 2" xfId="172" xr:uid="{00000000-0005-0000-0000-0000E1000000}"/>
    <cellStyle name="20% - 强调文字颜色 2 4 2 2" xfId="685" xr:uid="{00000000-0005-0000-0000-0000E2000000}"/>
    <cellStyle name="20% - 强调文字颜色 2 4 2 2 2" xfId="1218" xr:uid="{00000000-0005-0000-0000-0000E3000000}"/>
    <cellStyle name="20% - 强调文字颜色 2 4 2 3" xfId="1217" xr:uid="{00000000-0005-0000-0000-0000E4000000}"/>
    <cellStyle name="20% - 强调文字颜色 2 4 3" xfId="237" xr:uid="{00000000-0005-0000-0000-0000E5000000}"/>
    <cellStyle name="20% - 强调文字颜色 2 4 3 2" xfId="750" xr:uid="{00000000-0005-0000-0000-0000E6000000}"/>
    <cellStyle name="20% - 强调文字颜色 2 4 3 2 2" xfId="1220" xr:uid="{00000000-0005-0000-0000-0000E7000000}"/>
    <cellStyle name="20% - 强调文字颜色 2 4 3 3" xfId="1219" xr:uid="{00000000-0005-0000-0000-0000E8000000}"/>
    <cellStyle name="20% - 强调文字颜色 2 4 4" xfId="310" xr:uid="{00000000-0005-0000-0000-0000E9000000}"/>
    <cellStyle name="20% - 强调文字颜色 2 4 4 2" xfId="817" xr:uid="{00000000-0005-0000-0000-0000EA000000}"/>
    <cellStyle name="20% - 强调文字颜色 2 4 4 2 2" xfId="1222" xr:uid="{00000000-0005-0000-0000-0000EB000000}"/>
    <cellStyle name="20% - 强调文字颜色 2 4 4 3" xfId="1221" xr:uid="{00000000-0005-0000-0000-0000EC000000}"/>
    <cellStyle name="20% - 强调文字颜色 2 4 5" xfId="390" xr:uid="{00000000-0005-0000-0000-0000ED000000}"/>
    <cellStyle name="20% - 强调文字颜色 2 4 5 2" xfId="884" xr:uid="{00000000-0005-0000-0000-0000EE000000}"/>
    <cellStyle name="20% - 强调文字颜色 2 4 5 2 2" xfId="1224" xr:uid="{00000000-0005-0000-0000-0000EF000000}"/>
    <cellStyle name="20% - 强调文字颜色 2 4 5 3" xfId="1223" xr:uid="{00000000-0005-0000-0000-0000F0000000}"/>
    <cellStyle name="20% - 强调文字颜色 2 4 6" xfId="457" xr:uid="{00000000-0005-0000-0000-0000F1000000}"/>
    <cellStyle name="20% - 强调文字颜色 2 4 6 2" xfId="951" xr:uid="{00000000-0005-0000-0000-0000F2000000}"/>
    <cellStyle name="20% - 强调文字颜色 2 4 6 2 2" xfId="1226" xr:uid="{00000000-0005-0000-0000-0000F3000000}"/>
    <cellStyle name="20% - 强调文字颜色 2 4 6 3" xfId="1225" xr:uid="{00000000-0005-0000-0000-0000F4000000}"/>
    <cellStyle name="20% - 强调文字颜色 2 4 7" xfId="616" xr:uid="{00000000-0005-0000-0000-0000F5000000}"/>
    <cellStyle name="20% - 强调文字颜色 2 4 7 2" xfId="1227" xr:uid="{00000000-0005-0000-0000-0000F6000000}"/>
    <cellStyle name="20% - 强调文字颜色 2 4 8" xfId="1216" xr:uid="{00000000-0005-0000-0000-0000F7000000}"/>
    <cellStyle name="20% - 强调文字颜色 2 5" xfId="104" xr:uid="{00000000-0005-0000-0000-0000F8000000}"/>
    <cellStyle name="20% - 强调文字颜色 2 5 2" xfId="185" xr:uid="{00000000-0005-0000-0000-0000F9000000}"/>
    <cellStyle name="20% - 强调文字颜色 2 5 2 2" xfId="698" xr:uid="{00000000-0005-0000-0000-0000FA000000}"/>
    <cellStyle name="20% - 强调文字颜色 2 5 2 2 2" xfId="1230" xr:uid="{00000000-0005-0000-0000-0000FB000000}"/>
    <cellStyle name="20% - 强调文字颜色 2 5 2 3" xfId="1229" xr:uid="{00000000-0005-0000-0000-0000FC000000}"/>
    <cellStyle name="20% - 强调文字颜色 2 5 3" xfId="250" xr:uid="{00000000-0005-0000-0000-0000FD000000}"/>
    <cellStyle name="20% - 强调文字颜色 2 5 3 2" xfId="763" xr:uid="{00000000-0005-0000-0000-0000FE000000}"/>
    <cellStyle name="20% - 强调文字颜色 2 5 3 2 2" xfId="1232" xr:uid="{00000000-0005-0000-0000-0000FF000000}"/>
    <cellStyle name="20% - 强调文字颜色 2 5 3 3" xfId="1231" xr:uid="{00000000-0005-0000-0000-000000010000}"/>
    <cellStyle name="20% - 强调文字颜色 2 5 4" xfId="323" xr:uid="{00000000-0005-0000-0000-000001010000}"/>
    <cellStyle name="20% - 强调文字颜色 2 5 4 2" xfId="830" xr:uid="{00000000-0005-0000-0000-000002010000}"/>
    <cellStyle name="20% - 强调文字颜色 2 5 4 2 2" xfId="1234" xr:uid="{00000000-0005-0000-0000-000003010000}"/>
    <cellStyle name="20% - 强调文字颜色 2 5 4 3" xfId="1233" xr:uid="{00000000-0005-0000-0000-000004010000}"/>
    <cellStyle name="20% - 强调文字颜色 2 5 5" xfId="403" xr:uid="{00000000-0005-0000-0000-000005010000}"/>
    <cellStyle name="20% - 强调文字颜色 2 5 5 2" xfId="897" xr:uid="{00000000-0005-0000-0000-000006010000}"/>
    <cellStyle name="20% - 强调文字颜色 2 5 5 2 2" xfId="1236" xr:uid="{00000000-0005-0000-0000-000007010000}"/>
    <cellStyle name="20% - 强调文字颜色 2 5 5 3" xfId="1235" xr:uid="{00000000-0005-0000-0000-000008010000}"/>
    <cellStyle name="20% - 强调文字颜色 2 5 6" xfId="470" xr:uid="{00000000-0005-0000-0000-000009010000}"/>
    <cellStyle name="20% - 强调文字颜色 2 5 6 2" xfId="964" xr:uid="{00000000-0005-0000-0000-00000A010000}"/>
    <cellStyle name="20% - 强调文字颜色 2 5 6 2 2" xfId="1238" xr:uid="{00000000-0005-0000-0000-00000B010000}"/>
    <cellStyle name="20% - 强调文字颜色 2 5 6 3" xfId="1237" xr:uid="{00000000-0005-0000-0000-00000C010000}"/>
    <cellStyle name="20% - 强调文字颜色 2 5 7" xfId="629" xr:uid="{00000000-0005-0000-0000-00000D010000}"/>
    <cellStyle name="20% - 强调文字颜色 2 5 7 2" xfId="1239" xr:uid="{00000000-0005-0000-0000-00000E010000}"/>
    <cellStyle name="20% - 强调文字颜色 2 5 8" xfId="1228" xr:uid="{00000000-0005-0000-0000-00000F010000}"/>
    <cellStyle name="20% - 强调文字颜色 2 6" xfId="125" xr:uid="{00000000-0005-0000-0000-000010010000}"/>
    <cellStyle name="20% - 强调文字颜色 2 6 2" xfId="641" xr:uid="{00000000-0005-0000-0000-000011010000}"/>
    <cellStyle name="20% - 强调文字颜色 2 6 2 2" xfId="1241" xr:uid="{00000000-0005-0000-0000-000012010000}"/>
    <cellStyle name="20% - 强调文字颜色 2 6 3" xfId="1240" xr:uid="{00000000-0005-0000-0000-000013010000}"/>
    <cellStyle name="20% - 强调文字颜色 2 7" xfId="195" xr:uid="{00000000-0005-0000-0000-000014010000}"/>
    <cellStyle name="20% - 强调文字颜色 2 7 2" xfId="708" xr:uid="{00000000-0005-0000-0000-000015010000}"/>
    <cellStyle name="20% - 强调文字颜色 2 7 2 2" xfId="1243" xr:uid="{00000000-0005-0000-0000-000016010000}"/>
    <cellStyle name="20% - 强调文字颜色 2 7 3" xfId="1242" xr:uid="{00000000-0005-0000-0000-000017010000}"/>
    <cellStyle name="20% - 强调文字颜色 2 8" xfId="268" xr:uid="{00000000-0005-0000-0000-000018010000}"/>
    <cellStyle name="20% - 强调文字颜色 2 8 2" xfId="775" xr:uid="{00000000-0005-0000-0000-000019010000}"/>
    <cellStyle name="20% - 强调文字颜色 2 8 2 2" xfId="1245" xr:uid="{00000000-0005-0000-0000-00001A010000}"/>
    <cellStyle name="20% - 强调文字颜色 2 8 3" xfId="1244" xr:uid="{00000000-0005-0000-0000-00001B010000}"/>
    <cellStyle name="20% - 强调文字颜色 2 9" xfId="348" xr:uid="{00000000-0005-0000-0000-00001C010000}"/>
    <cellStyle name="20% - 强调文字颜色 2 9 2" xfId="842" xr:uid="{00000000-0005-0000-0000-00001D010000}"/>
    <cellStyle name="20% - 强调文字颜色 2 9 2 2" xfId="1247" xr:uid="{00000000-0005-0000-0000-00001E010000}"/>
    <cellStyle name="20% - 强调文字颜色 2 9 3" xfId="1246" xr:uid="{00000000-0005-0000-0000-00001F010000}"/>
    <cellStyle name="20% - 强调文字颜色 3 10" xfId="417" xr:uid="{00000000-0005-0000-0000-000020010000}"/>
    <cellStyle name="20% - 强调文字颜色 3 10 2" xfId="911" xr:uid="{00000000-0005-0000-0000-000021010000}"/>
    <cellStyle name="20% - 强调文字颜色 3 10 2 2" xfId="1249" xr:uid="{00000000-0005-0000-0000-000022010000}"/>
    <cellStyle name="20% - 强调文字颜色 3 10 3" xfId="1248" xr:uid="{00000000-0005-0000-0000-000023010000}"/>
    <cellStyle name="20% - 强调文字颜色 3 11" xfId="499" xr:uid="{00000000-0005-0000-0000-000024010000}"/>
    <cellStyle name="20% - 强调文字颜色 3 11 2" xfId="991" xr:uid="{00000000-0005-0000-0000-000025010000}"/>
    <cellStyle name="20% - 强调文字颜色 3 11 2 2" xfId="1251" xr:uid="{00000000-0005-0000-0000-000026010000}"/>
    <cellStyle name="20% - 强调文字颜色 3 11 3" xfId="1250" xr:uid="{00000000-0005-0000-0000-000027010000}"/>
    <cellStyle name="20% - 强调文字颜色 3 12" xfId="494" xr:uid="{00000000-0005-0000-0000-000028010000}"/>
    <cellStyle name="20% - 强调文字颜色 3 12 2" xfId="986" xr:uid="{00000000-0005-0000-0000-000029010000}"/>
    <cellStyle name="20% - 强调文字颜色 3 12 2 2" xfId="1253" xr:uid="{00000000-0005-0000-0000-00002A010000}"/>
    <cellStyle name="20% - 强调文字颜色 3 12 3" xfId="1252" xr:uid="{00000000-0005-0000-0000-00002B010000}"/>
    <cellStyle name="20% - 强调文字颜色 3 13" xfId="483" xr:uid="{00000000-0005-0000-0000-00002C010000}"/>
    <cellStyle name="20% - 强调文字颜色 3 13 2" xfId="975" xr:uid="{00000000-0005-0000-0000-00002D010000}"/>
    <cellStyle name="20% - 强调文字颜色 3 13 2 2" xfId="1255" xr:uid="{00000000-0005-0000-0000-00002E010000}"/>
    <cellStyle name="20% - 强调文字颜色 3 13 3" xfId="1254" xr:uid="{00000000-0005-0000-0000-00002F010000}"/>
    <cellStyle name="20% - 强调文字颜色 3 14" xfId="488" xr:uid="{00000000-0005-0000-0000-000030010000}"/>
    <cellStyle name="20% - 强调文字颜色 3 14 2" xfId="980" xr:uid="{00000000-0005-0000-0000-000031010000}"/>
    <cellStyle name="20% - 强调文字颜色 3 14 2 2" xfId="1257" xr:uid="{00000000-0005-0000-0000-000032010000}"/>
    <cellStyle name="20% - 强调文字颜色 3 14 3" xfId="1256" xr:uid="{00000000-0005-0000-0000-000033010000}"/>
    <cellStyle name="20% - 强调文字颜色 3 15" xfId="548" xr:uid="{00000000-0005-0000-0000-000034010000}"/>
    <cellStyle name="20% - 强调文字颜色 3 15 2" xfId="1039" xr:uid="{00000000-0005-0000-0000-000035010000}"/>
    <cellStyle name="20% - 强调文字颜色 3 15 2 2" xfId="1259" xr:uid="{00000000-0005-0000-0000-000036010000}"/>
    <cellStyle name="20% - 强调文字颜色 3 15 3" xfId="1258" xr:uid="{00000000-0005-0000-0000-000037010000}"/>
    <cellStyle name="20% - 强调文字颜色 3 16" xfId="545" xr:uid="{00000000-0005-0000-0000-000038010000}"/>
    <cellStyle name="20% - 强调文字颜色 3 16 2" xfId="1036" xr:uid="{00000000-0005-0000-0000-000039010000}"/>
    <cellStyle name="20% - 强调文字颜色 3 16 2 2" xfId="1261" xr:uid="{00000000-0005-0000-0000-00003A010000}"/>
    <cellStyle name="20% - 强调文字颜色 3 16 3" xfId="1260" xr:uid="{00000000-0005-0000-0000-00003B010000}"/>
    <cellStyle name="20% - 强调文字颜色 3 17" xfId="576" xr:uid="{00000000-0005-0000-0000-00003C010000}"/>
    <cellStyle name="20% - 强调文字颜色 3 17 2" xfId="1262" xr:uid="{00000000-0005-0000-0000-00003D010000}"/>
    <cellStyle name="20% - 强调文字颜色 3 18" xfId="1083" xr:uid="{00000000-0005-0000-0000-00003E010000}"/>
    <cellStyle name="20% - 强调文字颜色 3 18 2" xfId="1263" xr:uid="{00000000-0005-0000-0000-00003F010000}"/>
    <cellStyle name="20% - 强调文字颜色 3 2" xfId="67" xr:uid="{00000000-0005-0000-0000-000040010000}"/>
    <cellStyle name="20% - 强调文字颜色 3 2 2" xfId="148" xr:uid="{00000000-0005-0000-0000-000041010000}"/>
    <cellStyle name="20% - 强调文字颜色 3 2 2 2" xfId="661" xr:uid="{00000000-0005-0000-0000-000042010000}"/>
    <cellStyle name="20% - 强调文字颜色 3 2 2 2 2" xfId="1266" xr:uid="{00000000-0005-0000-0000-000043010000}"/>
    <cellStyle name="20% - 强调文字颜色 3 2 2 3" xfId="1265" xr:uid="{00000000-0005-0000-0000-000044010000}"/>
    <cellStyle name="20% - 强调文字颜色 3 2 3" xfId="213" xr:uid="{00000000-0005-0000-0000-000045010000}"/>
    <cellStyle name="20% - 强调文字颜色 3 2 3 2" xfId="726" xr:uid="{00000000-0005-0000-0000-000046010000}"/>
    <cellStyle name="20% - 强调文字颜色 3 2 3 2 2" xfId="1268" xr:uid="{00000000-0005-0000-0000-000047010000}"/>
    <cellStyle name="20% - 强调文字颜色 3 2 3 3" xfId="1267" xr:uid="{00000000-0005-0000-0000-000048010000}"/>
    <cellStyle name="20% - 强调文字颜色 3 2 4" xfId="286" xr:uid="{00000000-0005-0000-0000-000049010000}"/>
    <cellStyle name="20% - 强调文字颜色 3 2 4 2" xfId="793" xr:uid="{00000000-0005-0000-0000-00004A010000}"/>
    <cellStyle name="20% - 强调文字颜色 3 2 4 2 2" xfId="1270" xr:uid="{00000000-0005-0000-0000-00004B010000}"/>
    <cellStyle name="20% - 强调文字颜色 3 2 4 3" xfId="1269" xr:uid="{00000000-0005-0000-0000-00004C010000}"/>
    <cellStyle name="20% - 强调文字颜色 3 2 5" xfId="366" xr:uid="{00000000-0005-0000-0000-00004D010000}"/>
    <cellStyle name="20% - 强调文字颜色 3 2 5 2" xfId="860" xr:uid="{00000000-0005-0000-0000-00004E010000}"/>
    <cellStyle name="20% - 强调文字颜色 3 2 5 2 2" xfId="1272" xr:uid="{00000000-0005-0000-0000-00004F010000}"/>
    <cellStyle name="20% - 强调文字颜色 3 2 5 3" xfId="1271" xr:uid="{00000000-0005-0000-0000-000050010000}"/>
    <cellStyle name="20% - 强调文字颜色 3 2 6" xfId="433" xr:uid="{00000000-0005-0000-0000-000051010000}"/>
    <cellStyle name="20% - 强调文字颜色 3 2 6 2" xfId="927" xr:uid="{00000000-0005-0000-0000-000052010000}"/>
    <cellStyle name="20% - 强调文字颜色 3 2 6 2 2" xfId="1274" xr:uid="{00000000-0005-0000-0000-000053010000}"/>
    <cellStyle name="20% - 强调文字颜色 3 2 6 3" xfId="1273" xr:uid="{00000000-0005-0000-0000-000054010000}"/>
    <cellStyle name="20% - 强调文字颜色 3 2 7" xfId="592" xr:uid="{00000000-0005-0000-0000-000055010000}"/>
    <cellStyle name="20% - 强调文字颜色 3 2 7 2" xfId="1275" xr:uid="{00000000-0005-0000-0000-000056010000}"/>
    <cellStyle name="20% - 强调文字颜色 3 2 8" xfId="1264" xr:uid="{00000000-0005-0000-0000-000057010000}"/>
    <cellStyle name="20% - 强调文字颜色 3 3" xfId="80" xr:uid="{00000000-0005-0000-0000-000058010000}"/>
    <cellStyle name="20% - 强调文字颜色 3 3 2" xfId="161" xr:uid="{00000000-0005-0000-0000-000059010000}"/>
    <cellStyle name="20% - 强调文字颜色 3 3 2 2" xfId="674" xr:uid="{00000000-0005-0000-0000-00005A010000}"/>
    <cellStyle name="20% - 强调文字颜色 3 3 2 2 2" xfId="1278" xr:uid="{00000000-0005-0000-0000-00005B010000}"/>
    <cellStyle name="20% - 强调文字颜色 3 3 2 3" xfId="1277" xr:uid="{00000000-0005-0000-0000-00005C010000}"/>
    <cellStyle name="20% - 强调文字颜色 3 3 3" xfId="226" xr:uid="{00000000-0005-0000-0000-00005D010000}"/>
    <cellStyle name="20% - 强调文字颜色 3 3 3 2" xfId="739" xr:uid="{00000000-0005-0000-0000-00005E010000}"/>
    <cellStyle name="20% - 强调文字颜色 3 3 3 2 2" xfId="1280" xr:uid="{00000000-0005-0000-0000-00005F010000}"/>
    <cellStyle name="20% - 强调文字颜色 3 3 3 3" xfId="1279" xr:uid="{00000000-0005-0000-0000-000060010000}"/>
    <cellStyle name="20% - 强调文字颜色 3 3 4" xfId="299" xr:uid="{00000000-0005-0000-0000-000061010000}"/>
    <cellStyle name="20% - 强调文字颜色 3 3 4 2" xfId="806" xr:uid="{00000000-0005-0000-0000-000062010000}"/>
    <cellStyle name="20% - 强调文字颜色 3 3 4 2 2" xfId="1282" xr:uid="{00000000-0005-0000-0000-000063010000}"/>
    <cellStyle name="20% - 强调文字颜色 3 3 4 3" xfId="1281" xr:uid="{00000000-0005-0000-0000-000064010000}"/>
    <cellStyle name="20% - 强调文字颜色 3 3 5" xfId="379" xr:uid="{00000000-0005-0000-0000-000065010000}"/>
    <cellStyle name="20% - 强调文字颜色 3 3 5 2" xfId="873" xr:uid="{00000000-0005-0000-0000-000066010000}"/>
    <cellStyle name="20% - 强调文字颜色 3 3 5 2 2" xfId="1284" xr:uid="{00000000-0005-0000-0000-000067010000}"/>
    <cellStyle name="20% - 强调文字颜色 3 3 5 3" xfId="1283" xr:uid="{00000000-0005-0000-0000-000068010000}"/>
    <cellStyle name="20% - 强调文字颜色 3 3 6" xfId="446" xr:uid="{00000000-0005-0000-0000-000069010000}"/>
    <cellStyle name="20% - 强调文字颜色 3 3 6 2" xfId="940" xr:uid="{00000000-0005-0000-0000-00006A010000}"/>
    <cellStyle name="20% - 强调文字颜色 3 3 6 2 2" xfId="1286" xr:uid="{00000000-0005-0000-0000-00006B010000}"/>
    <cellStyle name="20% - 强调文字颜色 3 3 6 3" xfId="1285" xr:uid="{00000000-0005-0000-0000-00006C010000}"/>
    <cellStyle name="20% - 强调文字颜色 3 3 7" xfId="605" xr:uid="{00000000-0005-0000-0000-00006D010000}"/>
    <cellStyle name="20% - 强调文字颜色 3 3 7 2" xfId="1287" xr:uid="{00000000-0005-0000-0000-00006E010000}"/>
    <cellStyle name="20% - 强调文字颜色 3 3 8" xfId="1276" xr:uid="{00000000-0005-0000-0000-00006F010000}"/>
    <cellStyle name="20% - 强调文字颜色 3 4" xfId="93" xr:uid="{00000000-0005-0000-0000-000070010000}"/>
    <cellStyle name="20% - 强调文字颜色 3 4 2" xfId="174" xr:uid="{00000000-0005-0000-0000-000071010000}"/>
    <cellStyle name="20% - 强调文字颜色 3 4 2 2" xfId="687" xr:uid="{00000000-0005-0000-0000-000072010000}"/>
    <cellStyle name="20% - 强调文字颜色 3 4 2 2 2" xfId="1290" xr:uid="{00000000-0005-0000-0000-000073010000}"/>
    <cellStyle name="20% - 强调文字颜色 3 4 2 3" xfId="1289" xr:uid="{00000000-0005-0000-0000-000074010000}"/>
    <cellStyle name="20% - 强调文字颜色 3 4 3" xfId="239" xr:uid="{00000000-0005-0000-0000-000075010000}"/>
    <cellStyle name="20% - 强调文字颜色 3 4 3 2" xfId="752" xr:uid="{00000000-0005-0000-0000-000076010000}"/>
    <cellStyle name="20% - 强调文字颜色 3 4 3 2 2" xfId="1292" xr:uid="{00000000-0005-0000-0000-000077010000}"/>
    <cellStyle name="20% - 强调文字颜色 3 4 3 3" xfId="1291" xr:uid="{00000000-0005-0000-0000-000078010000}"/>
    <cellStyle name="20% - 强调文字颜色 3 4 4" xfId="312" xr:uid="{00000000-0005-0000-0000-000079010000}"/>
    <cellStyle name="20% - 强调文字颜色 3 4 4 2" xfId="819" xr:uid="{00000000-0005-0000-0000-00007A010000}"/>
    <cellStyle name="20% - 强调文字颜色 3 4 4 2 2" xfId="1294" xr:uid="{00000000-0005-0000-0000-00007B010000}"/>
    <cellStyle name="20% - 强调文字颜色 3 4 4 3" xfId="1293" xr:uid="{00000000-0005-0000-0000-00007C010000}"/>
    <cellStyle name="20% - 强调文字颜色 3 4 5" xfId="392" xr:uid="{00000000-0005-0000-0000-00007D010000}"/>
    <cellStyle name="20% - 强调文字颜色 3 4 5 2" xfId="886" xr:uid="{00000000-0005-0000-0000-00007E010000}"/>
    <cellStyle name="20% - 强调文字颜色 3 4 5 2 2" xfId="1296" xr:uid="{00000000-0005-0000-0000-00007F010000}"/>
    <cellStyle name="20% - 强调文字颜色 3 4 5 3" xfId="1295" xr:uid="{00000000-0005-0000-0000-000080010000}"/>
    <cellStyle name="20% - 强调文字颜色 3 4 6" xfId="459" xr:uid="{00000000-0005-0000-0000-000081010000}"/>
    <cellStyle name="20% - 强调文字颜色 3 4 6 2" xfId="953" xr:uid="{00000000-0005-0000-0000-000082010000}"/>
    <cellStyle name="20% - 强调文字颜色 3 4 6 2 2" xfId="1298" xr:uid="{00000000-0005-0000-0000-000083010000}"/>
    <cellStyle name="20% - 强调文字颜色 3 4 6 3" xfId="1297" xr:uid="{00000000-0005-0000-0000-000084010000}"/>
    <cellStyle name="20% - 强调文字颜色 3 4 7" xfId="618" xr:uid="{00000000-0005-0000-0000-000085010000}"/>
    <cellStyle name="20% - 强调文字颜色 3 4 7 2" xfId="1299" xr:uid="{00000000-0005-0000-0000-000086010000}"/>
    <cellStyle name="20% - 强调文字颜色 3 4 8" xfId="1288" xr:uid="{00000000-0005-0000-0000-000087010000}"/>
    <cellStyle name="20% - 强调文字颜色 3 5" xfId="106" xr:uid="{00000000-0005-0000-0000-000088010000}"/>
    <cellStyle name="20% - 强调文字颜色 3 5 2" xfId="187" xr:uid="{00000000-0005-0000-0000-000089010000}"/>
    <cellStyle name="20% - 强调文字颜色 3 5 2 2" xfId="700" xr:uid="{00000000-0005-0000-0000-00008A010000}"/>
    <cellStyle name="20% - 强调文字颜色 3 5 2 2 2" xfId="1302" xr:uid="{00000000-0005-0000-0000-00008B010000}"/>
    <cellStyle name="20% - 强调文字颜色 3 5 2 3" xfId="1301" xr:uid="{00000000-0005-0000-0000-00008C010000}"/>
    <cellStyle name="20% - 强调文字颜色 3 5 3" xfId="252" xr:uid="{00000000-0005-0000-0000-00008D010000}"/>
    <cellStyle name="20% - 强调文字颜色 3 5 3 2" xfId="765" xr:uid="{00000000-0005-0000-0000-00008E010000}"/>
    <cellStyle name="20% - 强调文字颜色 3 5 3 2 2" xfId="1304" xr:uid="{00000000-0005-0000-0000-00008F010000}"/>
    <cellStyle name="20% - 强调文字颜色 3 5 3 3" xfId="1303" xr:uid="{00000000-0005-0000-0000-000090010000}"/>
    <cellStyle name="20% - 强调文字颜色 3 5 4" xfId="325" xr:uid="{00000000-0005-0000-0000-000091010000}"/>
    <cellStyle name="20% - 强调文字颜色 3 5 4 2" xfId="832" xr:uid="{00000000-0005-0000-0000-000092010000}"/>
    <cellStyle name="20% - 强调文字颜色 3 5 4 2 2" xfId="1306" xr:uid="{00000000-0005-0000-0000-000093010000}"/>
    <cellStyle name="20% - 强调文字颜色 3 5 4 3" xfId="1305" xr:uid="{00000000-0005-0000-0000-000094010000}"/>
    <cellStyle name="20% - 强调文字颜色 3 5 5" xfId="405" xr:uid="{00000000-0005-0000-0000-000095010000}"/>
    <cellStyle name="20% - 强调文字颜色 3 5 5 2" xfId="899" xr:uid="{00000000-0005-0000-0000-000096010000}"/>
    <cellStyle name="20% - 强调文字颜色 3 5 5 2 2" xfId="1308" xr:uid="{00000000-0005-0000-0000-000097010000}"/>
    <cellStyle name="20% - 强调文字颜色 3 5 5 3" xfId="1307" xr:uid="{00000000-0005-0000-0000-000098010000}"/>
    <cellStyle name="20% - 强调文字颜色 3 5 6" xfId="472" xr:uid="{00000000-0005-0000-0000-000099010000}"/>
    <cellStyle name="20% - 强调文字颜色 3 5 6 2" xfId="966" xr:uid="{00000000-0005-0000-0000-00009A010000}"/>
    <cellStyle name="20% - 强调文字颜色 3 5 6 2 2" xfId="1310" xr:uid="{00000000-0005-0000-0000-00009B010000}"/>
    <cellStyle name="20% - 强调文字颜色 3 5 6 3" xfId="1309" xr:uid="{00000000-0005-0000-0000-00009C010000}"/>
    <cellStyle name="20% - 强调文字颜色 3 5 7" xfId="631" xr:uid="{00000000-0005-0000-0000-00009D010000}"/>
    <cellStyle name="20% - 强调文字颜色 3 5 7 2" xfId="1311" xr:uid="{00000000-0005-0000-0000-00009E010000}"/>
    <cellStyle name="20% - 强调文字颜色 3 5 8" xfId="1300" xr:uid="{00000000-0005-0000-0000-00009F010000}"/>
    <cellStyle name="20% - 强调文字颜色 3 6" xfId="128" xr:uid="{00000000-0005-0000-0000-0000A0010000}"/>
    <cellStyle name="20% - 强调文字颜色 3 6 2" xfId="644" xr:uid="{00000000-0005-0000-0000-0000A1010000}"/>
    <cellStyle name="20% - 强调文字颜色 3 6 2 2" xfId="1313" xr:uid="{00000000-0005-0000-0000-0000A2010000}"/>
    <cellStyle name="20% - 强调文字颜色 3 6 3" xfId="1312" xr:uid="{00000000-0005-0000-0000-0000A3010000}"/>
    <cellStyle name="20% - 强调文字颜色 3 7" xfId="197" xr:uid="{00000000-0005-0000-0000-0000A4010000}"/>
    <cellStyle name="20% - 强调文字颜色 3 7 2" xfId="710" xr:uid="{00000000-0005-0000-0000-0000A5010000}"/>
    <cellStyle name="20% - 强调文字颜色 3 7 2 2" xfId="1315" xr:uid="{00000000-0005-0000-0000-0000A6010000}"/>
    <cellStyle name="20% - 强调文字颜色 3 7 3" xfId="1314" xr:uid="{00000000-0005-0000-0000-0000A7010000}"/>
    <cellStyle name="20% - 强调文字颜色 3 8" xfId="270" xr:uid="{00000000-0005-0000-0000-0000A8010000}"/>
    <cellStyle name="20% - 强调文字颜色 3 8 2" xfId="777" xr:uid="{00000000-0005-0000-0000-0000A9010000}"/>
    <cellStyle name="20% - 强调文字颜色 3 8 2 2" xfId="1317" xr:uid="{00000000-0005-0000-0000-0000AA010000}"/>
    <cellStyle name="20% - 强调文字颜色 3 8 3" xfId="1316" xr:uid="{00000000-0005-0000-0000-0000AB010000}"/>
    <cellStyle name="20% - 强调文字颜色 3 9" xfId="350" xr:uid="{00000000-0005-0000-0000-0000AC010000}"/>
    <cellStyle name="20% - 强调文字颜色 3 9 2" xfId="844" xr:uid="{00000000-0005-0000-0000-0000AD010000}"/>
    <cellStyle name="20% - 强调文字颜色 3 9 2 2" xfId="1319" xr:uid="{00000000-0005-0000-0000-0000AE010000}"/>
    <cellStyle name="20% - 强调文字颜色 3 9 3" xfId="1318" xr:uid="{00000000-0005-0000-0000-0000AF010000}"/>
    <cellStyle name="20% - 强调文字颜色 4 10" xfId="419" xr:uid="{00000000-0005-0000-0000-0000B0010000}"/>
    <cellStyle name="20% - 强调文字颜色 4 10 2" xfId="913" xr:uid="{00000000-0005-0000-0000-0000B1010000}"/>
    <cellStyle name="20% - 强调文字颜色 4 10 2 2" xfId="1321" xr:uid="{00000000-0005-0000-0000-0000B2010000}"/>
    <cellStyle name="20% - 强调文字颜色 4 10 3" xfId="1320" xr:uid="{00000000-0005-0000-0000-0000B3010000}"/>
    <cellStyle name="20% - 强调文字颜色 4 11" xfId="501" xr:uid="{00000000-0005-0000-0000-0000B4010000}"/>
    <cellStyle name="20% - 强调文字颜色 4 11 2" xfId="993" xr:uid="{00000000-0005-0000-0000-0000B5010000}"/>
    <cellStyle name="20% - 强调文字颜色 4 11 2 2" xfId="1323" xr:uid="{00000000-0005-0000-0000-0000B6010000}"/>
    <cellStyle name="20% - 强调文字颜色 4 11 3" xfId="1322" xr:uid="{00000000-0005-0000-0000-0000B7010000}"/>
    <cellStyle name="20% - 强调文字颜色 4 12" xfId="511" xr:uid="{00000000-0005-0000-0000-0000B8010000}"/>
    <cellStyle name="20% - 强调文字颜色 4 12 2" xfId="1003" xr:uid="{00000000-0005-0000-0000-0000B9010000}"/>
    <cellStyle name="20% - 强调文字颜色 4 12 2 2" xfId="1325" xr:uid="{00000000-0005-0000-0000-0000BA010000}"/>
    <cellStyle name="20% - 强调文字颜色 4 12 3" xfId="1324" xr:uid="{00000000-0005-0000-0000-0000BB010000}"/>
    <cellStyle name="20% - 强调文字颜色 4 13" xfId="521" xr:uid="{00000000-0005-0000-0000-0000BC010000}"/>
    <cellStyle name="20% - 强调文字颜色 4 13 2" xfId="1013" xr:uid="{00000000-0005-0000-0000-0000BD010000}"/>
    <cellStyle name="20% - 强调文字颜色 4 13 2 2" xfId="1327" xr:uid="{00000000-0005-0000-0000-0000BE010000}"/>
    <cellStyle name="20% - 强调文字颜色 4 13 3" xfId="1326" xr:uid="{00000000-0005-0000-0000-0000BF010000}"/>
    <cellStyle name="20% - 强调文字颜色 4 14" xfId="530" xr:uid="{00000000-0005-0000-0000-0000C0010000}"/>
    <cellStyle name="20% - 强调文字颜色 4 14 2" xfId="1022" xr:uid="{00000000-0005-0000-0000-0000C1010000}"/>
    <cellStyle name="20% - 强调文字颜色 4 14 2 2" xfId="1329" xr:uid="{00000000-0005-0000-0000-0000C2010000}"/>
    <cellStyle name="20% - 强调文字颜色 4 14 3" xfId="1328" xr:uid="{00000000-0005-0000-0000-0000C3010000}"/>
    <cellStyle name="20% - 强调文字颜色 4 15" xfId="550" xr:uid="{00000000-0005-0000-0000-0000C4010000}"/>
    <cellStyle name="20% - 强调文字颜色 4 15 2" xfId="1041" xr:uid="{00000000-0005-0000-0000-0000C5010000}"/>
    <cellStyle name="20% - 强调文字颜色 4 15 2 2" xfId="1331" xr:uid="{00000000-0005-0000-0000-0000C6010000}"/>
    <cellStyle name="20% - 强调文字颜色 4 15 3" xfId="1330" xr:uid="{00000000-0005-0000-0000-0000C7010000}"/>
    <cellStyle name="20% - 强调文字颜色 4 16" xfId="559" xr:uid="{00000000-0005-0000-0000-0000C8010000}"/>
    <cellStyle name="20% - 强调文字颜色 4 16 2" xfId="1050" xr:uid="{00000000-0005-0000-0000-0000C9010000}"/>
    <cellStyle name="20% - 强调文字颜色 4 16 2 2" xfId="1333" xr:uid="{00000000-0005-0000-0000-0000CA010000}"/>
    <cellStyle name="20% - 强调文字颜色 4 16 3" xfId="1332" xr:uid="{00000000-0005-0000-0000-0000CB010000}"/>
    <cellStyle name="20% - 强调文字颜色 4 17" xfId="578" xr:uid="{00000000-0005-0000-0000-0000CC010000}"/>
    <cellStyle name="20% - 强调文字颜色 4 17 2" xfId="1334" xr:uid="{00000000-0005-0000-0000-0000CD010000}"/>
    <cellStyle name="20% - 强调文字颜色 4 18" xfId="1087" xr:uid="{00000000-0005-0000-0000-0000CE010000}"/>
    <cellStyle name="20% - 强调文字颜色 4 18 2" xfId="1335" xr:uid="{00000000-0005-0000-0000-0000CF010000}"/>
    <cellStyle name="20% - 强调文字颜色 4 2" xfId="69" xr:uid="{00000000-0005-0000-0000-0000D0010000}"/>
    <cellStyle name="20% - 强调文字颜色 4 2 2" xfId="150" xr:uid="{00000000-0005-0000-0000-0000D1010000}"/>
    <cellStyle name="20% - 强调文字颜色 4 2 2 2" xfId="663" xr:uid="{00000000-0005-0000-0000-0000D2010000}"/>
    <cellStyle name="20% - 强调文字颜色 4 2 2 2 2" xfId="1338" xr:uid="{00000000-0005-0000-0000-0000D3010000}"/>
    <cellStyle name="20% - 强调文字颜色 4 2 2 3" xfId="1337" xr:uid="{00000000-0005-0000-0000-0000D4010000}"/>
    <cellStyle name="20% - 强调文字颜色 4 2 3" xfId="215" xr:uid="{00000000-0005-0000-0000-0000D5010000}"/>
    <cellStyle name="20% - 强调文字颜色 4 2 3 2" xfId="728" xr:uid="{00000000-0005-0000-0000-0000D6010000}"/>
    <cellStyle name="20% - 强调文字颜色 4 2 3 2 2" xfId="1340" xr:uid="{00000000-0005-0000-0000-0000D7010000}"/>
    <cellStyle name="20% - 强调文字颜色 4 2 3 3" xfId="1339" xr:uid="{00000000-0005-0000-0000-0000D8010000}"/>
    <cellStyle name="20% - 强调文字颜色 4 2 4" xfId="288" xr:uid="{00000000-0005-0000-0000-0000D9010000}"/>
    <cellStyle name="20% - 强调文字颜色 4 2 4 2" xfId="795" xr:uid="{00000000-0005-0000-0000-0000DA010000}"/>
    <cellStyle name="20% - 强调文字颜色 4 2 4 2 2" xfId="1342" xr:uid="{00000000-0005-0000-0000-0000DB010000}"/>
    <cellStyle name="20% - 强调文字颜色 4 2 4 3" xfId="1341" xr:uid="{00000000-0005-0000-0000-0000DC010000}"/>
    <cellStyle name="20% - 强调文字颜色 4 2 5" xfId="368" xr:uid="{00000000-0005-0000-0000-0000DD010000}"/>
    <cellStyle name="20% - 强调文字颜色 4 2 5 2" xfId="862" xr:uid="{00000000-0005-0000-0000-0000DE010000}"/>
    <cellStyle name="20% - 强调文字颜色 4 2 5 2 2" xfId="1344" xr:uid="{00000000-0005-0000-0000-0000DF010000}"/>
    <cellStyle name="20% - 强调文字颜色 4 2 5 3" xfId="1343" xr:uid="{00000000-0005-0000-0000-0000E0010000}"/>
    <cellStyle name="20% - 强调文字颜色 4 2 6" xfId="435" xr:uid="{00000000-0005-0000-0000-0000E1010000}"/>
    <cellStyle name="20% - 强调文字颜色 4 2 6 2" xfId="929" xr:uid="{00000000-0005-0000-0000-0000E2010000}"/>
    <cellStyle name="20% - 强调文字颜色 4 2 6 2 2" xfId="1346" xr:uid="{00000000-0005-0000-0000-0000E3010000}"/>
    <cellStyle name="20% - 强调文字颜色 4 2 6 3" xfId="1345" xr:uid="{00000000-0005-0000-0000-0000E4010000}"/>
    <cellStyle name="20% - 强调文字颜色 4 2 7" xfId="594" xr:uid="{00000000-0005-0000-0000-0000E5010000}"/>
    <cellStyle name="20% - 强调文字颜色 4 2 7 2" xfId="1347" xr:uid="{00000000-0005-0000-0000-0000E6010000}"/>
    <cellStyle name="20% - 强调文字颜色 4 2 8" xfId="1336" xr:uid="{00000000-0005-0000-0000-0000E7010000}"/>
    <cellStyle name="20% - 强调文字颜色 4 3" xfId="82" xr:uid="{00000000-0005-0000-0000-0000E8010000}"/>
    <cellStyle name="20% - 强调文字颜色 4 3 2" xfId="163" xr:uid="{00000000-0005-0000-0000-0000E9010000}"/>
    <cellStyle name="20% - 强调文字颜色 4 3 2 2" xfId="676" xr:uid="{00000000-0005-0000-0000-0000EA010000}"/>
    <cellStyle name="20% - 强调文字颜色 4 3 2 2 2" xfId="1350" xr:uid="{00000000-0005-0000-0000-0000EB010000}"/>
    <cellStyle name="20% - 强调文字颜色 4 3 2 3" xfId="1349" xr:uid="{00000000-0005-0000-0000-0000EC010000}"/>
    <cellStyle name="20% - 强调文字颜色 4 3 3" xfId="228" xr:uid="{00000000-0005-0000-0000-0000ED010000}"/>
    <cellStyle name="20% - 强调文字颜色 4 3 3 2" xfId="741" xr:uid="{00000000-0005-0000-0000-0000EE010000}"/>
    <cellStyle name="20% - 强调文字颜色 4 3 3 2 2" xfId="1352" xr:uid="{00000000-0005-0000-0000-0000EF010000}"/>
    <cellStyle name="20% - 强调文字颜色 4 3 3 3" xfId="1351" xr:uid="{00000000-0005-0000-0000-0000F0010000}"/>
    <cellStyle name="20% - 强调文字颜色 4 3 4" xfId="301" xr:uid="{00000000-0005-0000-0000-0000F1010000}"/>
    <cellStyle name="20% - 强调文字颜色 4 3 4 2" xfId="808" xr:uid="{00000000-0005-0000-0000-0000F2010000}"/>
    <cellStyle name="20% - 强调文字颜色 4 3 4 2 2" xfId="1354" xr:uid="{00000000-0005-0000-0000-0000F3010000}"/>
    <cellStyle name="20% - 强调文字颜色 4 3 4 3" xfId="1353" xr:uid="{00000000-0005-0000-0000-0000F4010000}"/>
    <cellStyle name="20% - 强调文字颜色 4 3 5" xfId="381" xr:uid="{00000000-0005-0000-0000-0000F5010000}"/>
    <cellStyle name="20% - 强调文字颜色 4 3 5 2" xfId="875" xr:uid="{00000000-0005-0000-0000-0000F6010000}"/>
    <cellStyle name="20% - 强调文字颜色 4 3 5 2 2" xfId="1356" xr:uid="{00000000-0005-0000-0000-0000F7010000}"/>
    <cellStyle name="20% - 强调文字颜色 4 3 5 3" xfId="1355" xr:uid="{00000000-0005-0000-0000-0000F8010000}"/>
    <cellStyle name="20% - 强调文字颜色 4 3 6" xfId="448" xr:uid="{00000000-0005-0000-0000-0000F9010000}"/>
    <cellStyle name="20% - 强调文字颜色 4 3 6 2" xfId="942" xr:uid="{00000000-0005-0000-0000-0000FA010000}"/>
    <cellStyle name="20% - 强调文字颜色 4 3 6 2 2" xfId="1358" xr:uid="{00000000-0005-0000-0000-0000FB010000}"/>
    <cellStyle name="20% - 强调文字颜色 4 3 6 3" xfId="1357" xr:uid="{00000000-0005-0000-0000-0000FC010000}"/>
    <cellStyle name="20% - 强调文字颜色 4 3 7" xfId="607" xr:uid="{00000000-0005-0000-0000-0000FD010000}"/>
    <cellStyle name="20% - 强调文字颜色 4 3 7 2" xfId="1359" xr:uid="{00000000-0005-0000-0000-0000FE010000}"/>
    <cellStyle name="20% - 强调文字颜色 4 3 8" xfId="1348" xr:uid="{00000000-0005-0000-0000-0000FF010000}"/>
    <cellStyle name="20% - 强调文字颜色 4 4" xfId="95" xr:uid="{00000000-0005-0000-0000-000000020000}"/>
    <cellStyle name="20% - 强调文字颜色 4 4 2" xfId="176" xr:uid="{00000000-0005-0000-0000-000001020000}"/>
    <cellStyle name="20% - 强调文字颜色 4 4 2 2" xfId="689" xr:uid="{00000000-0005-0000-0000-000002020000}"/>
    <cellStyle name="20% - 强调文字颜色 4 4 2 2 2" xfId="1362" xr:uid="{00000000-0005-0000-0000-000003020000}"/>
    <cellStyle name="20% - 强调文字颜色 4 4 2 3" xfId="1361" xr:uid="{00000000-0005-0000-0000-000004020000}"/>
    <cellStyle name="20% - 强调文字颜色 4 4 3" xfId="241" xr:uid="{00000000-0005-0000-0000-000005020000}"/>
    <cellStyle name="20% - 强调文字颜色 4 4 3 2" xfId="754" xr:uid="{00000000-0005-0000-0000-000006020000}"/>
    <cellStyle name="20% - 强调文字颜色 4 4 3 2 2" xfId="1364" xr:uid="{00000000-0005-0000-0000-000007020000}"/>
    <cellStyle name="20% - 强调文字颜色 4 4 3 3" xfId="1363" xr:uid="{00000000-0005-0000-0000-000008020000}"/>
    <cellStyle name="20% - 强调文字颜色 4 4 4" xfId="314" xr:uid="{00000000-0005-0000-0000-000009020000}"/>
    <cellStyle name="20% - 强调文字颜色 4 4 4 2" xfId="821" xr:uid="{00000000-0005-0000-0000-00000A020000}"/>
    <cellStyle name="20% - 强调文字颜色 4 4 4 2 2" xfId="1366" xr:uid="{00000000-0005-0000-0000-00000B020000}"/>
    <cellStyle name="20% - 强调文字颜色 4 4 4 3" xfId="1365" xr:uid="{00000000-0005-0000-0000-00000C020000}"/>
    <cellStyle name="20% - 强调文字颜色 4 4 5" xfId="394" xr:uid="{00000000-0005-0000-0000-00000D020000}"/>
    <cellStyle name="20% - 强调文字颜色 4 4 5 2" xfId="888" xr:uid="{00000000-0005-0000-0000-00000E020000}"/>
    <cellStyle name="20% - 强调文字颜色 4 4 5 2 2" xfId="1368" xr:uid="{00000000-0005-0000-0000-00000F020000}"/>
    <cellStyle name="20% - 强调文字颜色 4 4 5 3" xfId="1367" xr:uid="{00000000-0005-0000-0000-000010020000}"/>
    <cellStyle name="20% - 强调文字颜色 4 4 6" xfId="461" xr:uid="{00000000-0005-0000-0000-000011020000}"/>
    <cellStyle name="20% - 强调文字颜色 4 4 6 2" xfId="955" xr:uid="{00000000-0005-0000-0000-000012020000}"/>
    <cellStyle name="20% - 强调文字颜色 4 4 6 2 2" xfId="1370" xr:uid="{00000000-0005-0000-0000-000013020000}"/>
    <cellStyle name="20% - 强调文字颜色 4 4 6 3" xfId="1369" xr:uid="{00000000-0005-0000-0000-000014020000}"/>
    <cellStyle name="20% - 强调文字颜色 4 4 7" xfId="620" xr:uid="{00000000-0005-0000-0000-000015020000}"/>
    <cellStyle name="20% - 强调文字颜色 4 4 7 2" xfId="1371" xr:uid="{00000000-0005-0000-0000-000016020000}"/>
    <cellStyle name="20% - 强调文字颜色 4 4 8" xfId="1360" xr:uid="{00000000-0005-0000-0000-000017020000}"/>
    <cellStyle name="20% - 强调文字颜色 4 5" xfId="108" xr:uid="{00000000-0005-0000-0000-000018020000}"/>
    <cellStyle name="20% - 强调文字颜色 4 5 2" xfId="189" xr:uid="{00000000-0005-0000-0000-000019020000}"/>
    <cellStyle name="20% - 强调文字颜色 4 5 2 2" xfId="702" xr:uid="{00000000-0005-0000-0000-00001A020000}"/>
    <cellStyle name="20% - 强调文字颜色 4 5 2 2 2" xfId="1374" xr:uid="{00000000-0005-0000-0000-00001B020000}"/>
    <cellStyle name="20% - 强调文字颜色 4 5 2 3" xfId="1373" xr:uid="{00000000-0005-0000-0000-00001C020000}"/>
    <cellStyle name="20% - 强调文字颜色 4 5 3" xfId="254" xr:uid="{00000000-0005-0000-0000-00001D020000}"/>
    <cellStyle name="20% - 强调文字颜色 4 5 3 2" xfId="767" xr:uid="{00000000-0005-0000-0000-00001E020000}"/>
    <cellStyle name="20% - 强调文字颜色 4 5 3 2 2" xfId="1376" xr:uid="{00000000-0005-0000-0000-00001F020000}"/>
    <cellStyle name="20% - 强调文字颜色 4 5 3 3" xfId="1375" xr:uid="{00000000-0005-0000-0000-000020020000}"/>
    <cellStyle name="20% - 强调文字颜色 4 5 4" xfId="327" xr:uid="{00000000-0005-0000-0000-000021020000}"/>
    <cellStyle name="20% - 强调文字颜色 4 5 4 2" xfId="834" xr:uid="{00000000-0005-0000-0000-000022020000}"/>
    <cellStyle name="20% - 强调文字颜色 4 5 4 2 2" xfId="1378" xr:uid="{00000000-0005-0000-0000-000023020000}"/>
    <cellStyle name="20% - 强调文字颜色 4 5 4 3" xfId="1377" xr:uid="{00000000-0005-0000-0000-000024020000}"/>
    <cellStyle name="20% - 强调文字颜色 4 5 5" xfId="407" xr:uid="{00000000-0005-0000-0000-000025020000}"/>
    <cellStyle name="20% - 强调文字颜色 4 5 5 2" xfId="901" xr:uid="{00000000-0005-0000-0000-000026020000}"/>
    <cellStyle name="20% - 强调文字颜色 4 5 5 2 2" xfId="1380" xr:uid="{00000000-0005-0000-0000-000027020000}"/>
    <cellStyle name="20% - 强调文字颜色 4 5 5 3" xfId="1379" xr:uid="{00000000-0005-0000-0000-000028020000}"/>
    <cellStyle name="20% - 强调文字颜色 4 5 6" xfId="474" xr:uid="{00000000-0005-0000-0000-000029020000}"/>
    <cellStyle name="20% - 强调文字颜色 4 5 6 2" xfId="968" xr:uid="{00000000-0005-0000-0000-00002A020000}"/>
    <cellStyle name="20% - 强调文字颜色 4 5 6 2 2" xfId="1382" xr:uid="{00000000-0005-0000-0000-00002B020000}"/>
    <cellStyle name="20% - 强调文字颜色 4 5 6 3" xfId="1381" xr:uid="{00000000-0005-0000-0000-00002C020000}"/>
    <cellStyle name="20% - 强调文字颜色 4 5 7" xfId="633" xr:uid="{00000000-0005-0000-0000-00002D020000}"/>
    <cellStyle name="20% - 强调文字颜色 4 5 7 2" xfId="1383" xr:uid="{00000000-0005-0000-0000-00002E020000}"/>
    <cellStyle name="20% - 强调文字颜色 4 5 8" xfId="1372" xr:uid="{00000000-0005-0000-0000-00002F020000}"/>
    <cellStyle name="20% - 强调文字颜色 4 6" xfId="132" xr:uid="{00000000-0005-0000-0000-000030020000}"/>
    <cellStyle name="20% - 强调文字颜色 4 6 2" xfId="647" xr:uid="{00000000-0005-0000-0000-000031020000}"/>
    <cellStyle name="20% - 强调文字颜色 4 6 2 2" xfId="1385" xr:uid="{00000000-0005-0000-0000-000032020000}"/>
    <cellStyle name="20% - 强调文字颜色 4 6 3" xfId="1384" xr:uid="{00000000-0005-0000-0000-000033020000}"/>
    <cellStyle name="20% - 强调文字颜色 4 7" xfId="199" xr:uid="{00000000-0005-0000-0000-000034020000}"/>
    <cellStyle name="20% - 强调文字颜色 4 7 2" xfId="712" xr:uid="{00000000-0005-0000-0000-000035020000}"/>
    <cellStyle name="20% - 强调文字颜色 4 7 2 2" xfId="1387" xr:uid="{00000000-0005-0000-0000-000036020000}"/>
    <cellStyle name="20% - 强调文字颜色 4 7 3" xfId="1386" xr:uid="{00000000-0005-0000-0000-000037020000}"/>
    <cellStyle name="20% - 强调文字颜色 4 8" xfId="272" xr:uid="{00000000-0005-0000-0000-000038020000}"/>
    <cellStyle name="20% - 强调文字颜色 4 8 2" xfId="779" xr:uid="{00000000-0005-0000-0000-000039020000}"/>
    <cellStyle name="20% - 强调文字颜色 4 8 2 2" xfId="1389" xr:uid="{00000000-0005-0000-0000-00003A020000}"/>
    <cellStyle name="20% - 强调文字颜色 4 8 3" xfId="1388" xr:uid="{00000000-0005-0000-0000-00003B020000}"/>
    <cellStyle name="20% - 强调文字颜色 4 9" xfId="352" xr:uid="{00000000-0005-0000-0000-00003C020000}"/>
    <cellStyle name="20% - 强调文字颜色 4 9 2" xfId="846" xr:uid="{00000000-0005-0000-0000-00003D020000}"/>
    <cellStyle name="20% - 强调文字颜色 4 9 2 2" xfId="1391" xr:uid="{00000000-0005-0000-0000-00003E020000}"/>
    <cellStyle name="20% - 强调文字颜色 4 9 3" xfId="1390" xr:uid="{00000000-0005-0000-0000-00003F020000}"/>
    <cellStyle name="20% - 强调文字颜色 5 10" xfId="421" xr:uid="{00000000-0005-0000-0000-000040020000}"/>
    <cellStyle name="20% - 强调文字颜色 5 10 2" xfId="915" xr:uid="{00000000-0005-0000-0000-000041020000}"/>
    <cellStyle name="20% - 强调文字颜色 5 10 2 2" xfId="1393" xr:uid="{00000000-0005-0000-0000-000042020000}"/>
    <cellStyle name="20% - 强调文字颜色 5 10 3" xfId="1392" xr:uid="{00000000-0005-0000-0000-000043020000}"/>
    <cellStyle name="20% - 强调文字颜色 5 11" xfId="504" xr:uid="{00000000-0005-0000-0000-000044020000}"/>
    <cellStyle name="20% - 强调文字颜色 5 11 2" xfId="996" xr:uid="{00000000-0005-0000-0000-000045020000}"/>
    <cellStyle name="20% - 强调文字颜色 5 11 2 2" xfId="1395" xr:uid="{00000000-0005-0000-0000-000046020000}"/>
    <cellStyle name="20% - 强调文字颜色 5 11 3" xfId="1394" xr:uid="{00000000-0005-0000-0000-000047020000}"/>
    <cellStyle name="20% - 强调文字颜色 5 12" xfId="514" xr:uid="{00000000-0005-0000-0000-000048020000}"/>
    <cellStyle name="20% - 强调文字颜色 5 12 2" xfId="1006" xr:uid="{00000000-0005-0000-0000-000049020000}"/>
    <cellStyle name="20% - 强调文字颜色 5 12 2 2" xfId="1397" xr:uid="{00000000-0005-0000-0000-00004A020000}"/>
    <cellStyle name="20% - 强调文字颜色 5 12 3" xfId="1396" xr:uid="{00000000-0005-0000-0000-00004B020000}"/>
    <cellStyle name="20% - 强调文字颜色 5 13" xfId="524" xr:uid="{00000000-0005-0000-0000-00004C020000}"/>
    <cellStyle name="20% - 强调文字颜色 5 13 2" xfId="1016" xr:uid="{00000000-0005-0000-0000-00004D020000}"/>
    <cellStyle name="20% - 强调文字颜色 5 13 2 2" xfId="1399" xr:uid="{00000000-0005-0000-0000-00004E020000}"/>
    <cellStyle name="20% - 强调文字颜色 5 13 3" xfId="1398" xr:uid="{00000000-0005-0000-0000-00004F020000}"/>
    <cellStyle name="20% - 强调文字颜色 5 14" xfId="532" xr:uid="{00000000-0005-0000-0000-000050020000}"/>
    <cellStyle name="20% - 强调文字颜色 5 14 2" xfId="1024" xr:uid="{00000000-0005-0000-0000-000051020000}"/>
    <cellStyle name="20% - 强调文字颜色 5 14 2 2" xfId="1401" xr:uid="{00000000-0005-0000-0000-000052020000}"/>
    <cellStyle name="20% - 强调文字颜色 5 14 3" xfId="1400" xr:uid="{00000000-0005-0000-0000-000053020000}"/>
    <cellStyle name="20% - 强调文字颜色 5 15" xfId="553" xr:uid="{00000000-0005-0000-0000-000054020000}"/>
    <cellStyle name="20% - 强调文字颜色 5 15 2" xfId="1044" xr:uid="{00000000-0005-0000-0000-000055020000}"/>
    <cellStyle name="20% - 强调文字颜色 5 15 2 2" xfId="1403" xr:uid="{00000000-0005-0000-0000-000056020000}"/>
    <cellStyle name="20% - 强调文字颜色 5 15 3" xfId="1402" xr:uid="{00000000-0005-0000-0000-000057020000}"/>
    <cellStyle name="20% - 强调文字颜色 5 16" xfId="561" xr:uid="{00000000-0005-0000-0000-000058020000}"/>
    <cellStyle name="20% - 强调文字颜色 5 16 2" xfId="1052" xr:uid="{00000000-0005-0000-0000-000059020000}"/>
    <cellStyle name="20% - 强调文字颜色 5 16 2 2" xfId="1405" xr:uid="{00000000-0005-0000-0000-00005A020000}"/>
    <cellStyle name="20% - 强调文字颜色 5 16 3" xfId="1404" xr:uid="{00000000-0005-0000-0000-00005B020000}"/>
    <cellStyle name="20% - 强调文字颜色 5 17" xfId="580" xr:uid="{00000000-0005-0000-0000-00005C020000}"/>
    <cellStyle name="20% - 强调文字颜色 5 17 2" xfId="1406" xr:uid="{00000000-0005-0000-0000-00005D020000}"/>
    <cellStyle name="20% - 强调文字颜色 5 18" xfId="1091" xr:uid="{00000000-0005-0000-0000-00005E020000}"/>
    <cellStyle name="20% - 强调文字颜色 5 18 2" xfId="1407" xr:uid="{00000000-0005-0000-0000-00005F020000}"/>
    <cellStyle name="20% - 强调文字颜色 5 2" xfId="71" xr:uid="{00000000-0005-0000-0000-000060020000}"/>
    <cellStyle name="20% - 强调文字颜色 5 2 2" xfId="152" xr:uid="{00000000-0005-0000-0000-000061020000}"/>
    <cellStyle name="20% - 强调文字颜色 5 2 2 2" xfId="665" xr:uid="{00000000-0005-0000-0000-000062020000}"/>
    <cellStyle name="20% - 强调文字颜色 5 2 2 2 2" xfId="1410" xr:uid="{00000000-0005-0000-0000-000063020000}"/>
    <cellStyle name="20% - 强调文字颜色 5 2 2 3" xfId="1409" xr:uid="{00000000-0005-0000-0000-000064020000}"/>
    <cellStyle name="20% - 强调文字颜色 5 2 3" xfId="217" xr:uid="{00000000-0005-0000-0000-000065020000}"/>
    <cellStyle name="20% - 强调文字颜色 5 2 3 2" xfId="730" xr:uid="{00000000-0005-0000-0000-000066020000}"/>
    <cellStyle name="20% - 强调文字颜色 5 2 3 2 2" xfId="1412" xr:uid="{00000000-0005-0000-0000-000067020000}"/>
    <cellStyle name="20% - 强调文字颜色 5 2 3 3" xfId="1411" xr:uid="{00000000-0005-0000-0000-000068020000}"/>
    <cellStyle name="20% - 强调文字颜色 5 2 4" xfId="290" xr:uid="{00000000-0005-0000-0000-000069020000}"/>
    <cellStyle name="20% - 强调文字颜色 5 2 4 2" xfId="797" xr:uid="{00000000-0005-0000-0000-00006A020000}"/>
    <cellStyle name="20% - 强调文字颜色 5 2 4 2 2" xfId="1414" xr:uid="{00000000-0005-0000-0000-00006B020000}"/>
    <cellStyle name="20% - 强调文字颜色 5 2 4 3" xfId="1413" xr:uid="{00000000-0005-0000-0000-00006C020000}"/>
    <cellStyle name="20% - 强调文字颜色 5 2 5" xfId="370" xr:uid="{00000000-0005-0000-0000-00006D020000}"/>
    <cellStyle name="20% - 强调文字颜色 5 2 5 2" xfId="864" xr:uid="{00000000-0005-0000-0000-00006E020000}"/>
    <cellStyle name="20% - 强调文字颜色 5 2 5 2 2" xfId="1416" xr:uid="{00000000-0005-0000-0000-00006F020000}"/>
    <cellStyle name="20% - 强调文字颜色 5 2 5 3" xfId="1415" xr:uid="{00000000-0005-0000-0000-000070020000}"/>
    <cellStyle name="20% - 强调文字颜色 5 2 6" xfId="437" xr:uid="{00000000-0005-0000-0000-000071020000}"/>
    <cellStyle name="20% - 强调文字颜色 5 2 6 2" xfId="931" xr:uid="{00000000-0005-0000-0000-000072020000}"/>
    <cellStyle name="20% - 强调文字颜色 5 2 6 2 2" xfId="1418" xr:uid="{00000000-0005-0000-0000-000073020000}"/>
    <cellStyle name="20% - 强调文字颜色 5 2 6 3" xfId="1417" xr:uid="{00000000-0005-0000-0000-000074020000}"/>
    <cellStyle name="20% - 强调文字颜色 5 2 7" xfId="596" xr:uid="{00000000-0005-0000-0000-000075020000}"/>
    <cellStyle name="20% - 强调文字颜色 5 2 7 2" xfId="1419" xr:uid="{00000000-0005-0000-0000-000076020000}"/>
    <cellStyle name="20% - 强调文字颜色 5 2 8" xfId="1408" xr:uid="{00000000-0005-0000-0000-000077020000}"/>
    <cellStyle name="20% - 强调文字颜色 5 3" xfId="84" xr:uid="{00000000-0005-0000-0000-000078020000}"/>
    <cellStyle name="20% - 强调文字颜色 5 3 2" xfId="165" xr:uid="{00000000-0005-0000-0000-000079020000}"/>
    <cellStyle name="20% - 强调文字颜色 5 3 2 2" xfId="678" xr:uid="{00000000-0005-0000-0000-00007A020000}"/>
    <cellStyle name="20% - 强调文字颜色 5 3 2 2 2" xfId="1422" xr:uid="{00000000-0005-0000-0000-00007B020000}"/>
    <cellStyle name="20% - 强调文字颜色 5 3 2 3" xfId="1421" xr:uid="{00000000-0005-0000-0000-00007C020000}"/>
    <cellStyle name="20% - 强调文字颜色 5 3 3" xfId="230" xr:uid="{00000000-0005-0000-0000-00007D020000}"/>
    <cellStyle name="20% - 强调文字颜色 5 3 3 2" xfId="743" xr:uid="{00000000-0005-0000-0000-00007E020000}"/>
    <cellStyle name="20% - 强调文字颜色 5 3 3 2 2" xfId="1424" xr:uid="{00000000-0005-0000-0000-00007F020000}"/>
    <cellStyle name="20% - 强调文字颜色 5 3 3 3" xfId="1423" xr:uid="{00000000-0005-0000-0000-000080020000}"/>
    <cellStyle name="20% - 强调文字颜色 5 3 4" xfId="303" xr:uid="{00000000-0005-0000-0000-000081020000}"/>
    <cellStyle name="20% - 强调文字颜色 5 3 4 2" xfId="810" xr:uid="{00000000-0005-0000-0000-000082020000}"/>
    <cellStyle name="20% - 强调文字颜色 5 3 4 2 2" xfId="1426" xr:uid="{00000000-0005-0000-0000-000083020000}"/>
    <cellStyle name="20% - 强调文字颜色 5 3 4 3" xfId="1425" xr:uid="{00000000-0005-0000-0000-000084020000}"/>
    <cellStyle name="20% - 强调文字颜色 5 3 5" xfId="383" xr:uid="{00000000-0005-0000-0000-000085020000}"/>
    <cellStyle name="20% - 强调文字颜色 5 3 5 2" xfId="877" xr:uid="{00000000-0005-0000-0000-000086020000}"/>
    <cellStyle name="20% - 强调文字颜色 5 3 5 2 2" xfId="1428" xr:uid="{00000000-0005-0000-0000-000087020000}"/>
    <cellStyle name="20% - 强调文字颜色 5 3 5 3" xfId="1427" xr:uid="{00000000-0005-0000-0000-000088020000}"/>
    <cellStyle name="20% - 强调文字颜色 5 3 6" xfId="450" xr:uid="{00000000-0005-0000-0000-000089020000}"/>
    <cellStyle name="20% - 强调文字颜色 5 3 6 2" xfId="944" xr:uid="{00000000-0005-0000-0000-00008A020000}"/>
    <cellStyle name="20% - 强调文字颜色 5 3 6 2 2" xfId="1430" xr:uid="{00000000-0005-0000-0000-00008B020000}"/>
    <cellStyle name="20% - 强调文字颜色 5 3 6 3" xfId="1429" xr:uid="{00000000-0005-0000-0000-00008C020000}"/>
    <cellStyle name="20% - 强调文字颜色 5 3 7" xfId="609" xr:uid="{00000000-0005-0000-0000-00008D020000}"/>
    <cellStyle name="20% - 强调文字颜色 5 3 7 2" xfId="1431" xr:uid="{00000000-0005-0000-0000-00008E020000}"/>
    <cellStyle name="20% - 强调文字颜色 5 3 8" xfId="1420" xr:uid="{00000000-0005-0000-0000-00008F020000}"/>
    <cellStyle name="20% - 强调文字颜色 5 4" xfId="97" xr:uid="{00000000-0005-0000-0000-000090020000}"/>
    <cellStyle name="20% - 强调文字颜色 5 4 2" xfId="178" xr:uid="{00000000-0005-0000-0000-000091020000}"/>
    <cellStyle name="20% - 强调文字颜色 5 4 2 2" xfId="691" xr:uid="{00000000-0005-0000-0000-000092020000}"/>
    <cellStyle name="20% - 强调文字颜色 5 4 2 2 2" xfId="1434" xr:uid="{00000000-0005-0000-0000-000093020000}"/>
    <cellStyle name="20% - 强调文字颜色 5 4 2 3" xfId="1433" xr:uid="{00000000-0005-0000-0000-000094020000}"/>
    <cellStyle name="20% - 强调文字颜色 5 4 3" xfId="243" xr:uid="{00000000-0005-0000-0000-000095020000}"/>
    <cellStyle name="20% - 强调文字颜色 5 4 3 2" xfId="756" xr:uid="{00000000-0005-0000-0000-000096020000}"/>
    <cellStyle name="20% - 强调文字颜色 5 4 3 2 2" xfId="1436" xr:uid="{00000000-0005-0000-0000-000097020000}"/>
    <cellStyle name="20% - 强调文字颜色 5 4 3 3" xfId="1435" xr:uid="{00000000-0005-0000-0000-000098020000}"/>
    <cellStyle name="20% - 强调文字颜色 5 4 4" xfId="316" xr:uid="{00000000-0005-0000-0000-000099020000}"/>
    <cellStyle name="20% - 强调文字颜色 5 4 4 2" xfId="823" xr:uid="{00000000-0005-0000-0000-00009A020000}"/>
    <cellStyle name="20% - 强调文字颜色 5 4 4 2 2" xfId="1438" xr:uid="{00000000-0005-0000-0000-00009B020000}"/>
    <cellStyle name="20% - 强调文字颜色 5 4 4 3" xfId="1437" xr:uid="{00000000-0005-0000-0000-00009C020000}"/>
    <cellStyle name="20% - 强调文字颜色 5 4 5" xfId="396" xr:uid="{00000000-0005-0000-0000-00009D020000}"/>
    <cellStyle name="20% - 强调文字颜色 5 4 5 2" xfId="890" xr:uid="{00000000-0005-0000-0000-00009E020000}"/>
    <cellStyle name="20% - 强调文字颜色 5 4 5 2 2" xfId="1440" xr:uid="{00000000-0005-0000-0000-00009F020000}"/>
    <cellStyle name="20% - 强调文字颜色 5 4 5 3" xfId="1439" xr:uid="{00000000-0005-0000-0000-0000A0020000}"/>
    <cellStyle name="20% - 强调文字颜色 5 4 6" xfId="463" xr:uid="{00000000-0005-0000-0000-0000A1020000}"/>
    <cellStyle name="20% - 强调文字颜色 5 4 6 2" xfId="957" xr:uid="{00000000-0005-0000-0000-0000A2020000}"/>
    <cellStyle name="20% - 强调文字颜色 5 4 6 2 2" xfId="1442" xr:uid="{00000000-0005-0000-0000-0000A3020000}"/>
    <cellStyle name="20% - 强调文字颜色 5 4 6 3" xfId="1441" xr:uid="{00000000-0005-0000-0000-0000A4020000}"/>
    <cellStyle name="20% - 强调文字颜色 5 4 7" xfId="622" xr:uid="{00000000-0005-0000-0000-0000A5020000}"/>
    <cellStyle name="20% - 强调文字颜色 5 4 7 2" xfId="1443" xr:uid="{00000000-0005-0000-0000-0000A6020000}"/>
    <cellStyle name="20% - 强调文字颜色 5 4 8" xfId="1432" xr:uid="{00000000-0005-0000-0000-0000A7020000}"/>
    <cellStyle name="20% - 强调文字颜色 5 5" xfId="110" xr:uid="{00000000-0005-0000-0000-0000A8020000}"/>
    <cellStyle name="20% - 强调文字颜色 5 5 2" xfId="191" xr:uid="{00000000-0005-0000-0000-0000A9020000}"/>
    <cellStyle name="20% - 强调文字颜色 5 5 2 2" xfId="704" xr:uid="{00000000-0005-0000-0000-0000AA020000}"/>
    <cellStyle name="20% - 强调文字颜色 5 5 2 2 2" xfId="1446" xr:uid="{00000000-0005-0000-0000-0000AB020000}"/>
    <cellStyle name="20% - 强调文字颜色 5 5 2 3" xfId="1445" xr:uid="{00000000-0005-0000-0000-0000AC020000}"/>
    <cellStyle name="20% - 强调文字颜色 5 5 3" xfId="256" xr:uid="{00000000-0005-0000-0000-0000AD020000}"/>
    <cellStyle name="20% - 强调文字颜色 5 5 3 2" xfId="769" xr:uid="{00000000-0005-0000-0000-0000AE020000}"/>
    <cellStyle name="20% - 强调文字颜色 5 5 3 2 2" xfId="1448" xr:uid="{00000000-0005-0000-0000-0000AF020000}"/>
    <cellStyle name="20% - 强调文字颜色 5 5 3 3" xfId="1447" xr:uid="{00000000-0005-0000-0000-0000B0020000}"/>
    <cellStyle name="20% - 强调文字颜色 5 5 4" xfId="329" xr:uid="{00000000-0005-0000-0000-0000B1020000}"/>
    <cellStyle name="20% - 强调文字颜色 5 5 4 2" xfId="836" xr:uid="{00000000-0005-0000-0000-0000B2020000}"/>
    <cellStyle name="20% - 强调文字颜色 5 5 4 2 2" xfId="1450" xr:uid="{00000000-0005-0000-0000-0000B3020000}"/>
    <cellStyle name="20% - 强调文字颜色 5 5 4 3" xfId="1449" xr:uid="{00000000-0005-0000-0000-0000B4020000}"/>
    <cellStyle name="20% - 强调文字颜色 5 5 5" xfId="409" xr:uid="{00000000-0005-0000-0000-0000B5020000}"/>
    <cellStyle name="20% - 强调文字颜色 5 5 5 2" xfId="903" xr:uid="{00000000-0005-0000-0000-0000B6020000}"/>
    <cellStyle name="20% - 强调文字颜色 5 5 5 2 2" xfId="1452" xr:uid="{00000000-0005-0000-0000-0000B7020000}"/>
    <cellStyle name="20% - 强调文字颜色 5 5 5 3" xfId="1451" xr:uid="{00000000-0005-0000-0000-0000B8020000}"/>
    <cellStyle name="20% - 强调文字颜色 5 5 6" xfId="476" xr:uid="{00000000-0005-0000-0000-0000B9020000}"/>
    <cellStyle name="20% - 强调文字颜色 5 5 6 2" xfId="970" xr:uid="{00000000-0005-0000-0000-0000BA020000}"/>
    <cellStyle name="20% - 强调文字颜色 5 5 6 2 2" xfId="1454" xr:uid="{00000000-0005-0000-0000-0000BB020000}"/>
    <cellStyle name="20% - 强调文字颜色 5 5 6 3" xfId="1453" xr:uid="{00000000-0005-0000-0000-0000BC020000}"/>
    <cellStyle name="20% - 强调文字颜色 5 5 7" xfId="635" xr:uid="{00000000-0005-0000-0000-0000BD020000}"/>
    <cellStyle name="20% - 强调文字颜色 5 5 7 2" xfId="1455" xr:uid="{00000000-0005-0000-0000-0000BE020000}"/>
    <cellStyle name="20% - 强调文字颜色 5 5 8" xfId="1444" xr:uid="{00000000-0005-0000-0000-0000BF020000}"/>
    <cellStyle name="20% - 强调文字颜色 5 6" xfId="135" xr:uid="{00000000-0005-0000-0000-0000C0020000}"/>
    <cellStyle name="20% - 强调文字颜色 5 6 2" xfId="649" xr:uid="{00000000-0005-0000-0000-0000C1020000}"/>
    <cellStyle name="20% - 强调文字颜色 5 6 2 2" xfId="1457" xr:uid="{00000000-0005-0000-0000-0000C2020000}"/>
    <cellStyle name="20% - 强调文字颜色 5 6 3" xfId="1456" xr:uid="{00000000-0005-0000-0000-0000C3020000}"/>
    <cellStyle name="20% - 强调文字颜色 5 7" xfId="201" xr:uid="{00000000-0005-0000-0000-0000C4020000}"/>
    <cellStyle name="20% - 强调文字颜色 5 7 2" xfId="714" xr:uid="{00000000-0005-0000-0000-0000C5020000}"/>
    <cellStyle name="20% - 强调文字颜色 5 7 2 2" xfId="1459" xr:uid="{00000000-0005-0000-0000-0000C6020000}"/>
    <cellStyle name="20% - 强调文字颜色 5 7 3" xfId="1458" xr:uid="{00000000-0005-0000-0000-0000C7020000}"/>
    <cellStyle name="20% - 强调文字颜色 5 8" xfId="274" xr:uid="{00000000-0005-0000-0000-0000C8020000}"/>
    <cellStyle name="20% - 强调文字颜色 5 8 2" xfId="781" xr:uid="{00000000-0005-0000-0000-0000C9020000}"/>
    <cellStyle name="20% - 强调文字颜色 5 8 2 2" xfId="1461" xr:uid="{00000000-0005-0000-0000-0000CA020000}"/>
    <cellStyle name="20% - 强调文字颜色 5 8 3" xfId="1460" xr:uid="{00000000-0005-0000-0000-0000CB020000}"/>
    <cellStyle name="20% - 强调文字颜色 5 9" xfId="354" xr:uid="{00000000-0005-0000-0000-0000CC020000}"/>
    <cellStyle name="20% - 强调文字颜色 5 9 2" xfId="848" xr:uid="{00000000-0005-0000-0000-0000CD020000}"/>
    <cellStyle name="20% - 强调文字颜色 5 9 2 2" xfId="1463" xr:uid="{00000000-0005-0000-0000-0000CE020000}"/>
    <cellStyle name="20% - 强调文字颜色 5 9 3" xfId="1462" xr:uid="{00000000-0005-0000-0000-0000CF020000}"/>
    <cellStyle name="20% - 强调文字颜色 6 10" xfId="423" xr:uid="{00000000-0005-0000-0000-0000D0020000}"/>
    <cellStyle name="20% - 强调文字颜色 6 10 2" xfId="917" xr:uid="{00000000-0005-0000-0000-0000D1020000}"/>
    <cellStyle name="20% - 强调文字颜色 6 10 2 2" xfId="1465" xr:uid="{00000000-0005-0000-0000-0000D2020000}"/>
    <cellStyle name="20% - 强调文字颜色 6 10 3" xfId="1464" xr:uid="{00000000-0005-0000-0000-0000D3020000}"/>
    <cellStyle name="20% - 强调文字颜色 6 11" xfId="508" xr:uid="{00000000-0005-0000-0000-0000D4020000}"/>
    <cellStyle name="20% - 强调文字颜色 6 11 2" xfId="1000" xr:uid="{00000000-0005-0000-0000-0000D5020000}"/>
    <cellStyle name="20% - 强调文字颜色 6 11 2 2" xfId="1467" xr:uid="{00000000-0005-0000-0000-0000D6020000}"/>
    <cellStyle name="20% - 强调文字颜色 6 11 3" xfId="1466" xr:uid="{00000000-0005-0000-0000-0000D7020000}"/>
    <cellStyle name="20% - 强调文字颜色 6 12" xfId="518" xr:uid="{00000000-0005-0000-0000-0000D8020000}"/>
    <cellStyle name="20% - 强调文字颜色 6 12 2" xfId="1010" xr:uid="{00000000-0005-0000-0000-0000D9020000}"/>
    <cellStyle name="20% - 强调文字颜色 6 12 2 2" xfId="1469" xr:uid="{00000000-0005-0000-0000-0000DA020000}"/>
    <cellStyle name="20% - 强调文字颜色 6 12 3" xfId="1468" xr:uid="{00000000-0005-0000-0000-0000DB020000}"/>
    <cellStyle name="20% - 强调文字颜色 6 13" xfId="527" xr:uid="{00000000-0005-0000-0000-0000DC020000}"/>
    <cellStyle name="20% - 强调文字颜色 6 13 2" xfId="1019" xr:uid="{00000000-0005-0000-0000-0000DD020000}"/>
    <cellStyle name="20% - 强调文字颜色 6 13 2 2" xfId="1471" xr:uid="{00000000-0005-0000-0000-0000DE020000}"/>
    <cellStyle name="20% - 强调文字颜色 6 13 3" xfId="1470" xr:uid="{00000000-0005-0000-0000-0000DF020000}"/>
    <cellStyle name="20% - 强调文字颜色 6 14" xfId="534" xr:uid="{00000000-0005-0000-0000-0000E0020000}"/>
    <cellStyle name="20% - 强调文字颜色 6 14 2" xfId="1026" xr:uid="{00000000-0005-0000-0000-0000E1020000}"/>
    <cellStyle name="20% - 强调文字颜色 6 14 2 2" xfId="1473" xr:uid="{00000000-0005-0000-0000-0000E2020000}"/>
    <cellStyle name="20% - 强调文字颜色 6 14 3" xfId="1472" xr:uid="{00000000-0005-0000-0000-0000E3020000}"/>
    <cellStyle name="20% - 强调文字颜色 6 15" xfId="556" xr:uid="{00000000-0005-0000-0000-0000E4020000}"/>
    <cellStyle name="20% - 强调文字颜色 6 15 2" xfId="1047" xr:uid="{00000000-0005-0000-0000-0000E5020000}"/>
    <cellStyle name="20% - 强调文字颜色 6 15 2 2" xfId="1475" xr:uid="{00000000-0005-0000-0000-0000E6020000}"/>
    <cellStyle name="20% - 强调文字颜色 6 15 3" xfId="1474" xr:uid="{00000000-0005-0000-0000-0000E7020000}"/>
    <cellStyle name="20% - 强调文字颜色 6 16" xfId="563" xr:uid="{00000000-0005-0000-0000-0000E8020000}"/>
    <cellStyle name="20% - 强调文字颜色 6 16 2" xfId="1054" xr:uid="{00000000-0005-0000-0000-0000E9020000}"/>
    <cellStyle name="20% - 强调文字颜色 6 16 2 2" xfId="1477" xr:uid="{00000000-0005-0000-0000-0000EA020000}"/>
    <cellStyle name="20% - 强调文字颜色 6 16 3" xfId="1476" xr:uid="{00000000-0005-0000-0000-0000EB020000}"/>
    <cellStyle name="20% - 强调文字颜色 6 17" xfId="582" xr:uid="{00000000-0005-0000-0000-0000EC020000}"/>
    <cellStyle name="20% - 强调文字颜色 6 17 2" xfId="1478" xr:uid="{00000000-0005-0000-0000-0000ED020000}"/>
    <cellStyle name="20% - 强调文字颜色 6 18" xfId="1095" xr:uid="{00000000-0005-0000-0000-0000EE020000}"/>
    <cellStyle name="20% - 强调文字颜色 6 18 2" xfId="1479" xr:uid="{00000000-0005-0000-0000-0000EF020000}"/>
    <cellStyle name="20% - 强调文字颜色 6 2" xfId="73" xr:uid="{00000000-0005-0000-0000-0000F0020000}"/>
    <cellStyle name="20% - 强调文字颜色 6 2 2" xfId="154" xr:uid="{00000000-0005-0000-0000-0000F1020000}"/>
    <cellStyle name="20% - 强调文字颜色 6 2 2 2" xfId="667" xr:uid="{00000000-0005-0000-0000-0000F2020000}"/>
    <cellStyle name="20% - 强调文字颜色 6 2 2 2 2" xfId="1482" xr:uid="{00000000-0005-0000-0000-0000F3020000}"/>
    <cellStyle name="20% - 强调文字颜色 6 2 2 3" xfId="1481" xr:uid="{00000000-0005-0000-0000-0000F4020000}"/>
    <cellStyle name="20% - 强调文字颜色 6 2 3" xfId="219" xr:uid="{00000000-0005-0000-0000-0000F5020000}"/>
    <cellStyle name="20% - 强调文字颜色 6 2 3 2" xfId="732" xr:uid="{00000000-0005-0000-0000-0000F6020000}"/>
    <cellStyle name="20% - 强调文字颜色 6 2 3 2 2" xfId="1484" xr:uid="{00000000-0005-0000-0000-0000F7020000}"/>
    <cellStyle name="20% - 强调文字颜色 6 2 3 3" xfId="1483" xr:uid="{00000000-0005-0000-0000-0000F8020000}"/>
    <cellStyle name="20% - 强调文字颜色 6 2 4" xfId="292" xr:uid="{00000000-0005-0000-0000-0000F9020000}"/>
    <cellStyle name="20% - 强调文字颜色 6 2 4 2" xfId="799" xr:uid="{00000000-0005-0000-0000-0000FA020000}"/>
    <cellStyle name="20% - 强调文字颜色 6 2 4 2 2" xfId="1486" xr:uid="{00000000-0005-0000-0000-0000FB020000}"/>
    <cellStyle name="20% - 强调文字颜色 6 2 4 3" xfId="1485" xr:uid="{00000000-0005-0000-0000-0000FC020000}"/>
    <cellStyle name="20% - 强调文字颜色 6 2 5" xfId="372" xr:uid="{00000000-0005-0000-0000-0000FD020000}"/>
    <cellStyle name="20% - 强调文字颜色 6 2 5 2" xfId="866" xr:uid="{00000000-0005-0000-0000-0000FE020000}"/>
    <cellStyle name="20% - 强调文字颜色 6 2 5 2 2" xfId="1488" xr:uid="{00000000-0005-0000-0000-0000FF020000}"/>
    <cellStyle name="20% - 强调文字颜色 6 2 5 3" xfId="1487" xr:uid="{00000000-0005-0000-0000-000000030000}"/>
    <cellStyle name="20% - 强调文字颜色 6 2 6" xfId="439" xr:uid="{00000000-0005-0000-0000-000001030000}"/>
    <cellStyle name="20% - 强调文字颜色 6 2 6 2" xfId="933" xr:uid="{00000000-0005-0000-0000-000002030000}"/>
    <cellStyle name="20% - 强调文字颜色 6 2 6 2 2" xfId="1490" xr:uid="{00000000-0005-0000-0000-000003030000}"/>
    <cellStyle name="20% - 强调文字颜色 6 2 6 3" xfId="1489" xr:uid="{00000000-0005-0000-0000-000004030000}"/>
    <cellStyle name="20% - 强调文字颜色 6 2 7" xfId="598" xr:uid="{00000000-0005-0000-0000-000005030000}"/>
    <cellStyle name="20% - 强调文字颜色 6 2 7 2" xfId="1491" xr:uid="{00000000-0005-0000-0000-000006030000}"/>
    <cellStyle name="20% - 强调文字颜色 6 2 8" xfId="1480" xr:uid="{00000000-0005-0000-0000-000007030000}"/>
    <cellStyle name="20% - 强调文字颜色 6 3" xfId="86" xr:uid="{00000000-0005-0000-0000-000008030000}"/>
    <cellStyle name="20% - 强调文字颜色 6 3 2" xfId="167" xr:uid="{00000000-0005-0000-0000-000009030000}"/>
    <cellStyle name="20% - 强调文字颜色 6 3 2 2" xfId="680" xr:uid="{00000000-0005-0000-0000-00000A030000}"/>
    <cellStyle name="20% - 强调文字颜色 6 3 2 2 2" xfId="1494" xr:uid="{00000000-0005-0000-0000-00000B030000}"/>
    <cellStyle name="20% - 强调文字颜色 6 3 2 3" xfId="1493" xr:uid="{00000000-0005-0000-0000-00000C030000}"/>
    <cellStyle name="20% - 强调文字颜色 6 3 3" xfId="232" xr:uid="{00000000-0005-0000-0000-00000D030000}"/>
    <cellStyle name="20% - 强调文字颜色 6 3 3 2" xfId="745" xr:uid="{00000000-0005-0000-0000-00000E030000}"/>
    <cellStyle name="20% - 强调文字颜色 6 3 3 2 2" xfId="1496" xr:uid="{00000000-0005-0000-0000-00000F030000}"/>
    <cellStyle name="20% - 强调文字颜色 6 3 3 3" xfId="1495" xr:uid="{00000000-0005-0000-0000-000010030000}"/>
    <cellStyle name="20% - 强调文字颜色 6 3 4" xfId="305" xr:uid="{00000000-0005-0000-0000-000011030000}"/>
    <cellStyle name="20% - 强调文字颜色 6 3 4 2" xfId="812" xr:uid="{00000000-0005-0000-0000-000012030000}"/>
    <cellStyle name="20% - 强调文字颜色 6 3 4 2 2" xfId="1498" xr:uid="{00000000-0005-0000-0000-000013030000}"/>
    <cellStyle name="20% - 强调文字颜色 6 3 4 3" xfId="1497" xr:uid="{00000000-0005-0000-0000-000014030000}"/>
    <cellStyle name="20% - 强调文字颜色 6 3 5" xfId="385" xr:uid="{00000000-0005-0000-0000-000015030000}"/>
    <cellStyle name="20% - 强调文字颜色 6 3 5 2" xfId="879" xr:uid="{00000000-0005-0000-0000-000016030000}"/>
    <cellStyle name="20% - 强调文字颜色 6 3 5 2 2" xfId="1500" xr:uid="{00000000-0005-0000-0000-000017030000}"/>
    <cellStyle name="20% - 强调文字颜色 6 3 5 3" xfId="1499" xr:uid="{00000000-0005-0000-0000-000018030000}"/>
    <cellStyle name="20% - 强调文字颜色 6 3 6" xfId="452" xr:uid="{00000000-0005-0000-0000-000019030000}"/>
    <cellStyle name="20% - 强调文字颜色 6 3 6 2" xfId="946" xr:uid="{00000000-0005-0000-0000-00001A030000}"/>
    <cellStyle name="20% - 强调文字颜色 6 3 6 2 2" xfId="1502" xr:uid="{00000000-0005-0000-0000-00001B030000}"/>
    <cellStyle name="20% - 强调文字颜色 6 3 6 3" xfId="1501" xr:uid="{00000000-0005-0000-0000-00001C030000}"/>
    <cellStyle name="20% - 强调文字颜色 6 3 7" xfId="611" xr:uid="{00000000-0005-0000-0000-00001D030000}"/>
    <cellStyle name="20% - 强调文字颜色 6 3 7 2" xfId="1503" xr:uid="{00000000-0005-0000-0000-00001E030000}"/>
    <cellStyle name="20% - 强调文字颜色 6 3 8" xfId="1492" xr:uid="{00000000-0005-0000-0000-00001F030000}"/>
    <cellStyle name="20% - 强调文字颜色 6 4" xfId="99" xr:uid="{00000000-0005-0000-0000-000020030000}"/>
    <cellStyle name="20% - 强调文字颜色 6 4 2" xfId="180" xr:uid="{00000000-0005-0000-0000-000021030000}"/>
    <cellStyle name="20% - 强调文字颜色 6 4 2 2" xfId="693" xr:uid="{00000000-0005-0000-0000-000022030000}"/>
    <cellStyle name="20% - 强调文字颜色 6 4 2 2 2" xfId="1506" xr:uid="{00000000-0005-0000-0000-000023030000}"/>
    <cellStyle name="20% - 强调文字颜色 6 4 2 3" xfId="1505" xr:uid="{00000000-0005-0000-0000-000024030000}"/>
    <cellStyle name="20% - 强调文字颜色 6 4 3" xfId="245" xr:uid="{00000000-0005-0000-0000-000025030000}"/>
    <cellStyle name="20% - 强调文字颜色 6 4 3 2" xfId="758" xr:uid="{00000000-0005-0000-0000-000026030000}"/>
    <cellStyle name="20% - 强调文字颜色 6 4 3 2 2" xfId="1508" xr:uid="{00000000-0005-0000-0000-000027030000}"/>
    <cellStyle name="20% - 强调文字颜色 6 4 3 3" xfId="1507" xr:uid="{00000000-0005-0000-0000-000028030000}"/>
    <cellStyle name="20% - 强调文字颜色 6 4 4" xfId="318" xr:uid="{00000000-0005-0000-0000-000029030000}"/>
    <cellStyle name="20% - 强调文字颜色 6 4 4 2" xfId="825" xr:uid="{00000000-0005-0000-0000-00002A030000}"/>
    <cellStyle name="20% - 强调文字颜色 6 4 4 2 2" xfId="1510" xr:uid="{00000000-0005-0000-0000-00002B030000}"/>
    <cellStyle name="20% - 强调文字颜色 6 4 4 3" xfId="1509" xr:uid="{00000000-0005-0000-0000-00002C030000}"/>
    <cellStyle name="20% - 强调文字颜色 6 4 5" xfId="398" xr:uid="{00000000-0005-0000-0000-00002D030000}"/>
    <cellStyle name="20% - 强调文字颜色 6 4 5 2" xfId="892" xr:uid="{00000000-0005-0000-0000-00002E030000}"/>
    <cellStyle name="20% - 强调文字颜色 6 4 5 2 2" xfId="1512" xr:uid="{00000000-0005-0000-0000-00002F030000}"/>
    <cellStyle name="20% - 强调文字颜色 6 4 5 3" xfId="1511" xr:uid="{00000000-0005-0000-0000-000030030000}"/>
    <cellStyle name="20% - 强调文字颜色 6 4 6" xfId="465" xr:uid="{00000000-0005-0000-0000-000031030000}"/>
    <cellStyle name="20% - 强调文字颜色 6 4 6 2" xfId="959" xr:uid="{00000000-0005-0000-0000-000032030000}"/>
    <cellStyle name="20% - 强调文字颜色 6 4 6 2 2" xfId="1514" xr:uid="{00000000-0005-0000-0000-000033030000}"/>
    <cellStyle name="20% - 强调文字颜色 6 4 6 3" xfId="1513" xr:uid="{00000000-0005-0000-0000-000034030000}"/>
    <cellStyle name="20% - 强调文字颜色 6 4 7" xfId="624" xr:uid="{00000000-0005-0000-0000-000035030000}"/>
    <cellStyle name="20% - 强调文字颜色 6 4 7 2" xfId="1515" xr:uid="{00000000-0005-0000-0000-000036030000}"/>
    <cellStyle name="20% - 强调文字颜色 6 4 8" xfId="1504" xr:uid="{00000000-0005-0000-0000-000037030000}"/>
    <cellStyle name="20% - 强调文字颜色 6 5" xfId="112" xr:uid="{00000000-0005-0000-0000-000038030000}"/>
    <cellStyle name="20% - 强调文字颜色 6 5 2" xfId="193" xr:uid="{00000000-0005-0000-0000-000039030000}"/>
    <cellStyle name="20% - 强调文字颜色 6 5 2 2" xfId="706" xr:uid="{00000000-0005-0000-0000-00003A030000}"/>
    <cellStyle name="20% - 强调文字颜色 6 5 2 2 2" xfId="1518" xr:uid="{00000000-0005-0000-0000-00003B030000}"/>
    <cellStyle name="20% - 强调文字颜色 6 5 2 3" xfId="1517" xr:uid="{00000000-0005-0000-0000-00003C030000}"/>
    <cellStyle name="20% - 强调文字颜色 6 5 3" xfId="258" xr:uid="{00000000-0005-0000-0000-00003D030000}"/>
    <cellStyle name="20% - 强调文字颜色 6 5 3 2" xfId="771" xr:uid="{00000000-0005-0000-0000-00003E030000}"/>
    <cellStyle name="20% - 强调文字颜色 6 5 3 2 2" xfId="1520" xr:uid="{00000000-0005-0000-0000-00003F030000}"/>
    <cellStyle name="20% - 强调文字颜色 6 5 3 3" xfId="1519" xr:uid="{00000000-0005-0000-0000-000040030000}"/>
    <cellStyle name="20% - 强调文字颜色 6 5 4" xfId="331" xr:uid="{00000000-0005-0000-0000-000041030000}"/>
    <cellStyle name="20% - 强调文字颜色 6 5 4 2" xfId="838" xr:uid="{00000000-0005-0000-0000-000042030000}"/>
    <cellStyle name="20% - 强调文字颜色 6 5 4 2 2" xfId="1522" xr:uid="{00000000-0005-0000-0000-000043030000}"/>
    <cellStyle name="20% - 强调文字颜色 6 5 4 3" xfId="1521" xr:uid="{00000000-0005-0000-0000-000044030000}"/>
    <cellStyle name="20% - 强调文字颜色 6 5 5" xfId="411" xr:uid="{00000000-0005-0000-0000-000045030000}"/>
    <cellStyle name="20% - 强调文字颜色 6 5 5 2" xfId="905" xr:uid="{00000000-0005-0000-0000-000046030000}"/>
    <cellStyle name="20% - 强调文字颜色 6 5 5 2 2" xfId="1524" xr:uid="{00000000-0005-0000-0000-000047030000}"/>
    <cellStyle name="20% - 强调文字颜色 6 5 5 3" xfId="1523" xr:uid="{00000000-0005-0000-0000-000048030000}"/>
    <cellStyle name="20% - 强调文字颜色 6 5 6" xfId="478" xr:uid="{00000000-0005-0000-0000-000049030000}"/>
    <cellStyle name="20% - 强调文字颜色 6 5 6 2" xfId="972" xr:uid="{00000000-0005-0000-0000-00004A030000}"/>
    <cellStyle name="20% - 强调文字颜色 6 5 6 2 2" xfId="1526" xr:uid="{00000000-0005-0000-0000-00004B030000}"/>
    <cellStyle name="20% - 强调文字颜色 6 5 6 3" xfId="1525" xr:uid="{00000000-0005-0000-0000-00004C030000}"/>
    <cellStyle name="20% - 强调文字颜色 6 5 7" xfId="637" xr:uid="{00000000-0005-0000-0000-00004D030000}"/>
    <cellStyle name="20% - 强调文字颜色 6 5 7 2" xfId="1527" xr:uid="{00000000-0005-0000-0000-00004E030000}"/>
    <cellStyle name="20% - 强调文字颜色 6 5 8" xfId="1516" xr:uid="{00000000-0005-0000-0000-00004F030000}"/>
    <cellStyle name="20% - 强调文字颜色 6 6" xfId="138" xr:uid="{00000000-0005-0000-0000-000050030000}"/>
    <cellStyle name="20% - 强调文字颜色 6 6 2" xfId="651" xr:uid="{00000000-0005-0000-0000-000051030000}"/>
    <cellStyle name="20% - 强调文字颜色 6 6 2 2" xfId="1529" xr:uid="{00000000-0005-0000-0000-000052030000}"/>
    <cellStyle name="20% - 强调文字颜色 6 6 3" xfId="1528" xr:uid="{00000000-0005-0000-0000-000053030000}"/>
    <cellStyle name="20% - 强调文字颜色 6 7" xfId="203" xr:uid="{00000000-0005-0000-0000-000054030000}"/>
    <cellStyle name="20% - 强调文字颜色 6 7 2" xfId="716" xr:uid="{00000000-0005-0000-0000-000055030000}"/>
    <cellStyle name="20% - 强调文字颜色 6 7 2 2" xfId="1531" xr:uid="{00000000-0005-0000-0000-000056030000}"/>
    <cellStyle name="20% - 强调文字颜色 6 7 3" xfId="1530" xr:uid="{00000000-0005-0000-0000-000057030000}"/>
    <cellStyle name="20% - 强调文字颜色 6 8" xfId="276" xr:uid="{00000000-0005-0000-0000-000058030000}"/>
    <cellStyle name="20% - 强调文字颜色 6 8 2" xfId="783" xr:uid="{00000000-0005-0000-0000-000059030000}"/>
    <cellStyle name="20% - 强调文字颜色 6 8 2 2" xfId="1533" xr:uid="{00000000-0005-0000-0000-00005A030000}"/>
    <cellStyle name="20% - 强调文字颜色 6 8 3" xfId="1532" xr:uid="{00000000-0005-0000-0000-00005B030000}"/>
    <cellStyle name="20% - 强调文字颜色 6 9" xfId="356" xr:uid="{00000000-0005-0000-0000-00005C030000}"/>
    <cellStyle name="20% - 强调文字颜色 6 9 2" xfId="850" xr:uid="{00000000-0005-0000-0000-00005D030000}"/>
    <cellStyle name="20% - 强调文字颜色 6 9 2 2" xfId="1535" xr:uid="{00000000-0005-0000-0000-00005E030000}"/>
    <cellStyle name="20% - 强调文字颜色 6 9 3" xfId="1534" xr:uid="{00000000-0005-0000-0000-00005F030000}"/>
    <cellStyle name="20% - 着色 1" xfId="23" builtinId="30" customBuiltin="1"/>
    <cellStyle name="20% - 着色 1 2" xfId="2161" xr:uid="{00000000-0005-0000-0000-000061030000}"/>
    <cellStyle name="20% - 着色 2" xfId="27" builtinId="34" customBuiltin="1"/>
    <cellStyle name="20% - 着色 2 2" xfId="2165" xr:uid="{00000000-0005-0000-0000-000063030000}"/>
    <cellStyle name="20% - 着色 3" xfId="31" builtinId="38" customBuiltin="1"/>
    <cellStyle name="20% - 着色 3 2" xfId="2169" xr:uid="{00000000-0005-0000-0000-000065030000}"/>
    <cellStyle name="20% - 着色 4" xfId="35" builtinId="42" customBuiltin="1"/>
    <cellStyle name="20% - 着色 4 2" xfId="2173" xr:uid="{00000000-0005-0000-0000-000067030000}"/>
    <cellStyle name="20% - 着色 5" xfId="39" builtinId="46" customBuiltin="1"/>
    <cellStyle name="20% - 着色 5 2" xfId="2177" xr:uid="{00000000-0005-0000-0000-000069030000}"/>
    <cellStyle name="20% - 着色 6" xfId="43" builtinId="50" customBuiltin="1"/>
    <cellStyle name="20% - 着色 6 2" xfId="2181" xr:uid="{00000000-0005-0000-0000-00006B030000}"/>
    <cellStyle name="40% - 强调文字颜色 1 10" xfId="414" xr:uid="{00000000-0005-0000-0000-00006C030000}"/>
    <cellStyle name="40% - 强调文字颜色 1 10 2" xfId="908" xr:uid="{00000000-0005-0000-0000-00006D030000}"/>
    <cellStyle name="40% - 强调文字颜色 1 10 2 2" xfId="1537" xr:uid="{00000000-0005-0000-0000-00006E030000}"/>
    <cellStyle name="40% - 强调文字颜色 1 10 3" xfId="1536" xr:uid="{00000000-0005-0000-0000-00006F030000}"/>
    <cellStyle name="40% - 强调文字颜色 1 11" xfId="493" xr:uid="{00000000-0005-0000-0000-000070030000}"/>
    <cellStyle name="40% - 强调文字颜色 1 11 2" xfId="985" xr:uid="{00000000-0005-0000-0000-000071030000}"/>
    <cellStyle name="40% - 强调文字颜色 1 11 2 2" xfId="1539" xr:uid="{00000000-0005-0000-0000-000072030000}"/>
    <cellStyle name="40% - 强调文字颜色 1 11 3" xfId="1538" xr:uid="{00000000-0005-0000-0000-000073030000}"/>
    <cellStyle name="40% - 强调文字颜色 1 12" xfId="484" xr:uid="{00000000-0005-0000-0000-000074030000}"/>
    <cellStyle name="40% - 强调文字颜色 1 12 2" xfId="976" xr:uid="{00000000-0005-0000-0000-000075030000}"/>
    <cellStyle name="40% - 强调文字颜色 1 12 2 2" xfId="1541" xr:uid="{00000000-0005-0000-0000-000076030000}"/>
    <cellStyle name="40% - 强调文字颜色 1 12 3" xfId="1540" xr:uid="{00000000-0005-0000-0000-000077030000}"/>
    <cellStyle name="40% - 强调文字颜色 1 13" xfId="487" xr:uid="{00000000-0005-0000-0000-000078030000}"/>
    <cellStyle name="40% - 强调文字颜色 1 13 2" xfId="979" xr:uid="{00000000-0005-0000-0000-000079030000}"/>
    <cellStyle name="40% - 强调文字颜色 1 13 2 2" xfId="1543" xr:uid="{00000000-0005-0000-0000-00007A030000}"/>
    <cellStyle name="40% - 强调文字颜色 1 13 3" xfId="1542" xr:uid="{00000000-0005-0000-0000-00007B030000}"/>
    <cellStyle name="40% - 强调文字颜色 1 14" xfId="491" xr:uid="{00000000-0005-0000-0000-00007C030000}"/>
    <cellStyle name="40% - 强调文字颜色 1 14 2" xfId="983" xr:uid="{00000000-0005-0000-0000-00007D030000}"/>
    <cellStyle name="40% - 强调文字颜色 1 14 2 2" xfId="1545" xr:uid="{00000000-0005-0000-0000-00007E030000}"/>
    <cellStyle name="40% - 强调文字颜色 1 14 3" xfId="1544" xr:uid="{00000000-0005-0000-0000-00007F030000}"/>
    <cellStyle name="40% - 强调文字颜色 1 15" xfId="544" xr:uid="{00000000-0005-0000-0000-000080030000}"/>
    <cellStyle name="40% - 强调文字颜色 1 15 2" xfId="1035" xr:uid="{00000000-0005-0000-0000-000081030000}"/>
    <cellStyle name="40% - 强调文字颜色 1 15 2 2" xfId="1547" xr:uid="{00000000-0005-0000-0000-000082030000}"/>
    <cellStyle name="40% - 强调文字颜色 1 15 3" xfId="1546" xr:uid="{00000000-0005-0000-0000-000083030000}"/>
    <cellStyle name="40% - 强调文字颜色 1 16" xfId="538" xr:uid="{00000000-0005-0000-0000-000084030000}"/>
    <cellStyle name="40% - 强调文字颜色 1 16 2" xfId="1029" xr:uid="{00000000-0005-0000-0000-000085030000}"/>
    <cellStyle name="40% - 强调文字颜色 1 16 2 2" xfId="1549" xr:uid="{00000000-0005-0000-0000-000086030000}"/>
    <cellStyle name="40% - 强调文字颜色 1 16 3" xfId="1548" xr:uid="{00000000-0005-0000-0000-000087030000}"/>
    <cellStyle name="40% - 强调文字颜色 1 17" xfId="573" xr:uid="{00000000-0005-0000-0000-000088030000}"/>
    <cellStyle name="40% - 强调文字颜色 1 17 2" xfId="1550" xr:uid="{00000000-0005-0000-0000-000089030000}"/>
    <cellStyle name="40% - 强调文字颜色 1 18" xfId="1076" xr:uid="{00000000-0005-0000-0000-00008A030000}"/>
    <cellStyle name="40% - 强调文字颜色 1 18 2" xfId="1551" xr:uid="{00000000-0005-0000-0000-00008B030000}"/>
    <cellStyle name="40% - 强调文字颜色 1 2" xfId="64" xr:uid="{00000000-0005-0000-0000-00008C030000}"/>
    <cellStyle name="40% - 强调文字颜色 1 2 2" xfId="145" xr:uid="{00000000-0005-0000-0000-00008D030000}"/>
    <cellStyle name="40% - 强调文字颜色 1 2 2 2" xfId="658" xr:uid="{00000000-0005-0000-0000-00008E030000}"/>
    <cellStyle name="40% - 强调文字颜色 1 2 2 2 2" xfId="1554" xr:uid="{00000000-0005-0000-0000-00008F030000}"/>
    <cellStyle name="40% - 强调文字颜色 1 2 2 3" xfId="1553" xr:uid="{00000000-0005-0000-0000-000090030000}"/>
    <cellStyle name="40% - 强调文字颜色 1 2 3" xfId="210" xr:uid="{00000000-0005-0000-0000-000091030000}"/>
    <cellStyle name="40% - 强调文字颜色 1 2 3 2" xfId="723" xr:uid="{00000000-0005-0000-0000-000092030000}"/>
    <cellStyle name="40% - 强调文字颜色 1 2 3 2 2" xfId="1556" xr:uid="{00000000-0005-0000-0000-000093030000}"/>
    <cellStyle name="40% - 强调文字颜色 1 2 3 3" xfId="1555" xr:uid="{00000000-0005-0000-0000-000094030000}"/>
    <cellStyle name="40% - 强调文字颜色 1 2 4" xfId="283" xr:uid="{00000000-0005-0000-0000-000095030000}"/>
    <cellStyle name="40% - 强调文字颜色 1 2 4 2" xfId="790" xr:uid="{00000000-0005-0000-0000-000096030000}"/>
    <cellStyle name="40% - 强调文字颜色 1 2 4 2 2" xfId="1558" xr:uid="{00000000-0005-0000-0000-000097030000}"/>
    <cellStyle name="40% - 强调文字颜色 1 2 4 3" xfId="1557" xr:uid="{00000000-0005-0000-0000-000098030000}"/>
    <cellStyle name="40% - 强调文字颜色 1 2 5" xfId="363" xr:uid="{00000000-0005-0000-0000-000099030000}"/>
    <cellStyle name="40% - 强调文字颜色 1 2 5 2" xfId="857" xr:uid="{00000000-0005-0000-0000-00009A030000}"/>
    <cellStyle name="40% - 强调文字颜色 1 2 5 2 2" xfId="1560" xr:uid="{00000000-0005-0000-0000-00009B030000}"/>
    <cellStyle name="40% - 强调文字颜色 1 2 5 3" xfId="1559" xr:uid="{00000000-0005-0000-0000-00009C030000}"/>
    <cellStyle name="40% - 强调文字颜色 1 2 6" xfId="430" xr:uid="{00000000-0005-0000-0000-00009D030000}"/>
    <cellStyle name="40% - 强调文字颜色 1 2 6 2" xfId="924" xr:uid="{00000000-0005-0000-0000-00009E030000}"/>
    <cellStyle name="40% - 强调文字颜色 1 2 6 2 2" xfId="1562" xr:uid="{00000000-0005-0000-0000-00009F030000}"/>
    <cellStyle name="40% - 强调文字颜色 1 2 6 3" xfId="1561" xr:uid="{00000000-0005-0000-0000-0000A0030000}"/>
    <cellStyle name="40% - 强调文字颜色 1 2 7" xfId="589" xr:uid="{00000000-0005-0000-0000-0000A1030000}"/>
    <cellStyle name="40% - 强调文字颜色 1 2 7 2" xfId="1563" xr:uid="{00000000-0005-0000-0000-0000A2030000}"/>
    <cellStyle name="40% - 强调文字颜色 1 2 8" xfId="1552" xr:uid="{00000000-0005-0000-0000-0000A3030000}"/>
    <cellStyle name="40% - 强调文字颜色 1 3" xfId="77" xr:uid="{00000000-0005-0000-0000-0000A4030000}"/>
    <cellStyle name="40% - 强调文字颜色 1 3 2" xfId="158" xr:uid="{00000000-0005-0000-0000-0000A5030000}"/>
    <cellStyle name="40% - 强调文字颜色 1 3 2 2" xfId="671" xr:uid="{00000000-0005-0000-0000-0000A6030000}"/>
    <cellStyle name="40% - 强调文字颜色 1 3 2 2 2" xfId="1566" xr:uid="{00000000-0005-0000-0000-0000A7030000}"/>
    <cellStyle name="40% - 强调文字颜色 1 3 2 3" xfId="1565" xr:uid="{00000000-0005-0000-0000-0000A8030000}"/>
    <cellStyle name="40% - 强调文字颜色 1 3 3" xfId="223" xr:uid="{00000000-0005-0000-0000-0000A9030000}"/>
    <cellStyle name="40% - 强调文字颜色 1 3 3 2" xfId="736" xr:uid="{00000000-0005-0000-0000-0000AA030000}"/>
    <cellStyle name="40% - 强调文字颜色 1 3 3 2 2" xfId="1568" xr:uid="{00000000-0005-0000-0000-0000AB030000}"/>
    <cellStyle name="40% - 强调文字颜色 1 3 3 3" xfId="1567" xr:uid="{00000000-0005-0000-0000-0000AC030000}"/>
    <cellStyle name="40% - 强调文字颜色 1 3 4" xfId="296" xr:uid="{00000000-0005-0000-0000-0000AD030000}"/>
    <cellStyle name="40% - 强调文字颜色 1 3 4 2" xfId="803" xr:uid="{00000000-0005-0000-0000-0000AE030000}"/>
    <cellStyle name="40% - 强调文字颜色 1 3 4 2 2" xfId="1570" xr:uid="{00000000-0005-0000-0000-0000AF030000}"/>
    <cellStyle name="40% - 强调文字颜色 1 3 4 3" xfId="1569" xr:uid="{00000000-0005-0000-0000-0000B0030000}"/>
    <cellStyle name="40% - 强调文字颜色 1 3 5" xfId="376" xr:uid="{00000000-0005-0000-0000-0000B1030000}"/>
    <cellStyle name="40% - 强调文字颜色 1 3 5 2" xfId="870" xr:uid="{00000000-0005-0000-0000-0000B2030000}"/>
    <cellStyle name="40% - 强调文字颜色 1 3 5 2 2" xfId="1572" xr:uid="{00000000-0005-0000-0000-0000B3030000}"/>
    <cellStyle name="40% - 强调文字颜色 1 3 5 3" xfId="1571" xr:uid="{00000000-0005-0000-0000-0000B4030000}"/>
    <cellStyle name="40% - 强调文字颜色 1 3 6" xfId="443" xr:uid="{00000000-0005-0000-0000-0000B5030000}"/>
    <cellStyle name="40% - 强调文字颜色 1 3 6 2" xfId="937" xr:uid="{00000000-0005-0000-0000-0000B6030000}"/>
    <cellStyle name="40% - 强调文字颜色 1 3 6 2 2" xfId="1574" xr:uid="{00000000-0005-0000-0000-0000B7030000}"/>
    <cellStyle name="40% - 强调文字颜色 1 3 6 3" xfId="1573" xr:uid="{00000000-0005-0000-0000-0000B8030000}"/>
    <cellStyle name="40% - 强调文字颜色 1 3 7" xfId="602" xr:uid="{00000000-0005-0000-0000-0000B9030000}"/>
    <cellStyle name="40% - 强调文字颜色 1 3 7 2" xfId="1575" xr:uid="{00000000-0005-0000-0000-0000BA030000}"/>
    <cellStyle name="40% - 强调文字颜色 1 3 8" xfId="1564" xr:uid="{00000000-0005-0000-0000-0000BB030000}"/>
    <cellStyle name="40% - 强调文字颜色 1 4" xfId="90" xr:uid="{00000000-0005-0000-0000-0000BC030000}"/>
    <cellStyle name="40% - 强调文字颜色 1 4 2" xfId="171" xr:uid="{00000000-0005-0000-0000-0000BD030000}"/>
    <cellStyle name="40% - 强调文字颜色 1 4 2 2" xfId="684" xr:uid="{00000000-0005-0000-0000-0000BE030000}"/>
    <cellStyle name="40% - 强调文字颜色 1 4 2 2 2" xfId="1578" xr:uid="{00000000-0005-0000-0000-0000BF030000}"/>
    <cellStyle name="40% - 强调文字颜色 1 4 2 3" xfId="1577" xr:uid="{00000000-0005-0000-0000-0000C0030000}"/>
    <cellStyle name="40% - 强调文字颜色 1 4 3" xfId="236" xr:uid="{00000000-0005-0000-0000-0000C1030000}"/>
    <cellStyle name="40% - 强调文字颜色 1 4 3 2" xfId="749" xr:uid="{00000000-0005-0000-0000-0000C2030000}"/>
    <cellStyle name="40% - 强调文字颜色 1 4 3 2 2" xfId="1580" xr:uid="{00000000-0005-0000-0000-0000C3030000}"/>
    <cellStyle name="40% - 强调文字颜色 1 4 3 3" xfId="1579" xr:uid="{00000000-0005-0000-0000-0000C4030000}"/>
    <cellStyle name="40% - 强调文字颜色 1 4 4" xfId="309" xr:uid="{00000000-0005-0000-0000-0000C5030000}"/>
    <cellStyle name="40% - 强调文字颜色 1 4 4 2" xfId="816" xr:uid="{00000000-0005-0000-0000-0000C6030000}"/>
    <cellStyle name="40% - 强调文字颜色 1 4 4 2 2" xfId="1582" xr:uid="{00000000-0005-0000-0000-0000C7030000}"/>
    <cellStyle name="40% - 强调文字颜色 1 4 4 3" xfId="1581" xr:uid="{00000000-0005-0000-0000-0000C8030000}"/>
    <cellStyle name="40% - 强调文字颜色 1 4 5" xfId="389" xr:uid="{00000000-0005-0000-0000-0000C9030000}"/>
    <cellStyle name="40% - 强调文字颜色 1 4 5 2" xfId="883" xr:uid="{00000000-0005-0000-0000-0000CA030000}"/>
    <cellStyle name="40% - 强调文字颜色 1 4 5 2 2" xfId="1584" xr:uid="{00000000-0005-0000-0000-0000CB030000}"/>
    <cellStyle name="40% - 强调文字颜色 1 4 5 3" xfId="1583" xr:uid="{00000000-0005-0000-0000-0000CC030000}"/>
    <cellStyle name="40% - 强调文字颜色 1 4 6" xfId="456" xr:uid="{00000000-0005-0000-0000-0000CD030000}"/>
    <cellStyle name="40% - 强调文字颜色 1 4 6 2" xfId="950" xr:uid="{00000000-0005-0000-0000-0000CE030000}"/>
    <cellStyle name="40% - 强调文字颜色 1 4 6 2 2" xfId="1586" xr:uid="{00000000-0005-0000-0000-0000CF030000}"/>
    <cellStyle name="40% - 强调文字颜色 1 4 6 3" xfId="1585" xr:uid="{00000000-0005-0000-0000-0000D0030000}"/>
    <cellStyle name="40% - 强调文字颜色 1 4 7" xfId="615" xr:uid="{00000000-0005-0000-0000-0000D1030000}"/>
    <cellStyle name="40% - 强调文字颜色 1 4 7 2" xfId="1587" xr:uid="{00000000-0005-0000-0000-0000D2030000}"/>
    <cellStyle name="40% - 强调文字颜色 1 4 8" xfId="1576" xr:uid="{00000000-0005-0000-0000-0000D3030000}"/>
    <cellStyle name="40% - 强调文字颜色 1 5" xfId="103" xr:uid="{00000000-0005-0000-0000-0000D4030000}"/>
    <cellStyle name="40% - 强调文字颜色 1 5 2" xfId="184" xr:uid="{00000000-0005-0000-0000-0000D5030000}"/>
    <cellStyle name="40% - 强调文字颜色 1 5 2 2" xfId="697" xr:uid="{00000000-0005-0000-0000-0000D6030000}"/>
    <cellStyle name="40% - 强调文字颜色 1 5 2 2 2" xfId="1590" xr:uid="{00000000-0005-0000-0000-0000D7030000}"/>
    <cellStyle name="40% - 强调文字颜色 1 5 2 3" xfId="1589" xr:uid="{00000000-0005-0000-0000-0000D8030000}"/>
    <cellStyle name="40% - 强调文字颜色 1 5 3" xfId="249" xr:uid="{00000000-0005-0000-0000-0000D9030000}"/>
    <cellStyle name="40% - 强调文字颜色 1 5 3 2" xfId="762" xr:uid="{00000000-0005-0000-0000-0000DA030000}"/>
    <cellStyle name="40% - 强调文字颜色 1 5 3 2 2" xfId="1592" xr:uid="{00000000-0005-0000-0000-0000DB030000}"/>
    <cellStyle name="40% - 强调文字颜色 1 5 3 3" xfId="1591" xr:uid="{00000000-0005-0000-0000-0000DC030000}"/>
    <cellStyle name="40% - 强调文字颜色 1 5 4" xfId="322" xr:uid="{00000000-0005-0000-0000-0000DD030000}"/>
    <cellStyle name="40% - 强调文字颜色 1 5 4 2" xfId="829" xr:uid="{00000000-0005-0000-0000-0000DE030000}"/>
    <cellStyle name="40% - 强调文字颜色 1 5 4 2 2" xfId="1594" xr:uid="{00000000-0005-0000-0000-0000DF030000}"/>
    <cellStyle name="40% - 强调文字颜色 1 5 4 3" xfId="1593" xr:uid="{00000000-0005-0000-0000-0000E0030000}"/>
    <cellStyle name="40% - 强调文字颜色 1 5 5" xfId="402" xr:uid="{00000000-0005-0000-0000-0000E1030000}"/>
    <cellStyle name="40% - 强调文字颜色 1 5 5 2" xfId="896" xr:uid="{00000000-0005-0000-0000-0000E2030000}"/>
    <cellStyle name="40% - 强调文字颜色 1 5 5 2 2" xfId="1596" xr:uid="{00000000-0005-0000-0000-0000E3030000}"/>
    <cellStyle name="40% - 强调文字颜色 1 5 5 3" xfId="1595" xr:uid="{00000000-0005-0000-0000-0000E4030000}"/>
    <cellStyle name="40% - 强调文字颜色 1 5 6" xfId="469" xr:uid="{00000000-0005-0000-0000-0000E5030000}"/>
    <cellStyle name="40% - 强调文字颜色 1 5 6 2" xfId="963" xr:uid="{00000000-0005-0000-0000-0000E6030000}"/>
    <cellStyle name="40% - 强调文字颜色 1 5 6 2 2" xfId="1598" xr:uid="{00000000-0005-0000-0000-0000E7030000}"/>
    <cellStyle name="40% - 强调文字颜色 1 5 6 3" xfId="1597" xr:uid="{00000000-0005-0000-0000-0000E8030000}"/>
    <cellStyle name="40% - 强调文字颜色 1 5 7" xfId="628" xr:uid="{00000000-0005-0000-0000-0000E9030000}"/>
    <cellStyle name="40% - 强调文字颜色 1 5 7 2" xfId="1599" xr:uid="{00000000-0005-0000-0000-0000EA030000}"/>
    <cellStyle name="40% - 强调文字颜色 1 5 8" xfId="1588" xr:uid="{00000000-0005-0000-0000-0000EB030000}"/>
    <cellStyle name="40% - 强调文字颜色 1 6" xfId="123" xr:uid="{00000000-0005-0000-0000-0000EC030000}"/>
    <cellStyle name="40% - 强调文字颜色 1 6 2" xfId="640" xr:uid="{00000000-0005-0000-0000-0000ED030000}"/>
    <cellStyle name="40% - 强调文字颜色 1 6 2 2" xfId="1601" xr:uid="{00000000-0005-0000-0000-0000EE030000}"/>
    <cellStyle name="40% - 强调文字颜色 1 6 3" xfId="1600" xr:uid="{00000000-0005-0000-0000-0000EF030000}"/>
    <cellStyle name="40% - 强调文字颜色 1 7" xfId="127" xr:uid="{00000000-0005-0000-0000-0000F0030000}"/>
    <cellStyle name="40% - 强调文字颜色 1 7 2" xfId="643" xr:uid="{00000000-0005-0000-0000-0000F1030000}"/>
    <cellStyle name="40% - 强调文字颜色 1 7 2 2" xfId="1603" xr:uid="{00000000-0005-0000-0000-0000F2030000}"/>
    <cellStyle name="40% - 强调文字颜色 1 7 3" xfId="1602" xr:uid="{00000000-0005-0000-0000-0000F3030000}"/>
    <cellStyle name="40% - 强调文字颜色 1 8" xfId="267" xr:uid="{00000000-0005-0000-0000-0000F4030000}"/>
    <cellStyle name="40% - 强调文字颜色 1 8 2" xfId="774" xr:uid="{00000000-0005-0000-0000-0000F5030000}"/>
    <cellStyle name="40% - 强调文字颜色 1 8 2 2" xfId="1605" xr:uid="{00000000-0005-0000-0000-0000F6030000}"/>
    <cellStyle name="40% - 强调文字颜色 1 8 3" xfId="1604" xr:uid="{00000000-0005-0000-0000-0000F7030000}"/>
    <cellStyle name="40% - 强调文字颜色 1 9" xfId="347" xr:uid="{00000000-0005-0000-0000-0000F8030000}"/>
    <cellStyle name="40% - 强调文字颜色 1 9 2" xfId="841" xr:uid="{00000000-0005-0000-0000-0000F9030000}"/>
    <cellStyle name="40% - 强调文字颜色 1 9 2 2" xfId="1607" xr:uid="{00000000-0005-0000-0000-0000FA030000}"/>
    <cellStyle name="40% - 强调文字颜色 1 9 3" xfId="1606" xr:uid="{00000000-0005-0000-0000-0000FB030000}"/>
    <cellStyle name="40% - 强调文字颜色 2 10" xfId="416" xr:uid="{00000000-0005-0000-0000-0000FC030000}"/>
    <cellStyle name="40% - 强调文字颜色 2 10 2" xfId="910" xr:uid="{00000000-0005-0000-0000-0000FD030000}"/>
    <cellStyle name="40% - 强调文字颜色 2 10 2 2" xfId="1609" xr:uid="{00000000-0005-0000-0000-0000FE030000}"/>
    <cellStyle name="40% - 强调文字颜色 2 10 3" xfId="1608" xr:uid="{00000000-0005-0000-0000-0000FF030000}"/>
    <cellStyle name="40% - 强调文字颜色 2 11" xfId="496" xr:uid="{00000000-0005-0000-0000-000000040000}"/>
    <cellStyle name="40% - 强调文字颜色 2 11 2" xfId="988" xr:uid="{00000000-0005-0000-0000-000001040000}"/>
    <cellStyle name="40% - 强调文字颜色 2 11 2 2" xfId="1611" xr:uid="{00000000-0005-0000-0000-000002040000}"/>
    <cellStyle name="40% - 强调文字颜色 2 11 3" xfId="1610" xr:uid="{00000000-0005-0000-0000-000003040000}"/>
    <cellStyle name="40% - 强调文字颜色 2 12" xfId="503" xr:uid="{00000000-0005-0000-0000-000004040000}"/>
    <cellStyle name="40% - 强调文字颜色 2 12 2" xfId="995" xr:uid="{00000000-0005-0000-0000-000005040000}"/>
    <cellStyle name="40% - 强调文字颜色 2 12 2 2" xfId="1613" xr:uid="{00000000-0005-0000-0000-000006040000}"/>
    <cellStyle name="40% - 强调文字颜色 2 12 3" xfId="1612" xr:uid="{00000000-0005-0000-0000-000007040000}"/>
    <cellStyle name="40% - 强调文字颜色 2 13" xfId="513" xr:uid="{00000000-0005-0000-0000-000008040000}"/>
    <cellStyle name="40% - 强调文字颜色 2 13 2" xfId="1005" xr:uid="{00000000-0005-0000-0000-000009040000}"/>
    <cellStyle name="40% - 强调文字颜色 2 13 2 2" xfId="1615" xr:uid="{00000000-0005-0000-0000-00000A040000}"/>
    <cellStyle name="40% - 强调文字颜色 2 13 3" xfId="1614" xr:uid="{00000000-0005-0000-0000-00000B040000}"/>
    <cellStyle name="40% - 强调文字颜色 2 14" xfId="523" xr:uid="{00000000-0005-0000-0000-00000C040000}"/>
    <cellStyle name="40% - 强调文字颜色 2 14 2" xfId="1015" xr:uid="{00000000-0005-0000-0000-00000D040000}"/>
    <cellStyle name="40% - 强调文字颜色 2 14 2 2" xfId="1617" xr:uid="{00000000-0005-0000-0000-00000E040000}"/>
    <cellStyle name="40% - 强调文字颜色 2 14 3" xfId="1616" xr:uid="{00000000-0005-0000-0000-00000F040000}"/>
    <cellStyle name="40% - 强调文字颜色 2 15" xfId="547" xr:uid="{00000000-0005-0000-0000-000010040000}"/>
    <cellStyle name="40% - 强调文字颜色 2 15 2" xfId="1038" xr:uid="{00000000-0005-0000-0000-000011040000}"/>
    <cellStyle name="40% - 强调文字颜色 2 15 2 2" xfId="1619" xr:uid="{00000000-0005-0000-0000-000012040000}"/>
    <cellStyle name="40% - 强调文字颜色 2 15 3" xfId="1618" xr:uid="{00000000-0005-0000-0000-000013040000}"/>
    <cellStyle name="40% - 强调文字颜色 2 16" xfId="552" xr:uid="{00000000-0005-0000-0000-000014040000}"/>
    <cellStyle name="40% - 强调文字颜色 2 16 2" xfId="1043" xr:uid="{00000000-0005-0000-0000-000015040000}"/>
    <cellStyle name="40% - 强调文字颜色 2 16 2 2" xfId="1621" xr:uid="{00000000-0005-0000-0000-000016040000}"/>
    <cellStyle name="40% - 强调文字颜色 2 16 3" xfId="1620" xr:uid="{00000000-0005-0000-0000-000017040000}"/>
    <cellStyle name="40% - 强调文字颜色 2 17" xfId="575" xr:uid="{00000000-0005-0000-0000-000018040000}"/>
    <cellStyle name="40% - 强调文字颜色 2 17 2" xfId="1622" xr:uid="{00000000-0005-0000-0000-000019040000}"/>
    <cellStyle name="40% - 强调文字颜色 2 18" xfId="1080" xr:uid="{00000000-0005-0000-0000-00001A040000}"/>
    <cellStyle name="40% - 强调文字颜色 2 18 2" xfId="1623" xr:uid="{00000000-0005-0000-0000-00001B040000}"/>
    <cellStyle name="40% - 强调文字颜色 2 2" xfId="66" xr:uid="{00000000-0005-0000-0000-00001C040000}"/>
    <cellStyle name="40% - 强调文字颜色 2 2 2" xfId="147" xr:uid="{00000000-0005-0000-0000-00001D040000}"/>
    <cellStyle name="40% - 强调文字颜色 2 2 2 2" xfId="660" xr:uid="{00000000-0005-0000-0000-00001E040000}"/>
    <cellStyle name="40% - 强调文字颜色 2 2 2 2 2" xfId="1626" xr:uid="{00000000-0005-0000-0000-00001F040000}"/>
    <cellStyle name="40% - 强调文字颜色 2 2 2 3" xfId="1625" xr:uid="{00000000-0005-0000-0000-000020040000}"/>
    <cellStyle name="40% - 强调文字颜色 2 2 3" xfId="212" xr:uid="{00000000-0005-0000-0000-000021040000}"/>
    <cellStyle name="40% - 强调文字颜色 2 2 3 2" xfId="725" xr:uid="{00000000-0005-0000-0000-000022040000}"/>
    <cellStyle name="40% - 强调文字颜色 2 2 3 2 2" xfId="1628" xr:uid="{00000000-0005-0000-0000-000023040000}"/>
    <cellStyle name="40% - 强调文字颜色 2 2 3 3" xfId="1627" xr:uid="{00000000-0005-0000-0000-000024040000}"/>
    <cellStyle name="40% - 强调文字颜色 2 2 4" xfId="285" xr:uid="{00000000-0005-0000-0000-000025040000}"/>
    <cellStyle name="40% - 强调文字颜色 2 2 4 2" xfId="792" xr:uid="{00000000-0005-0000-0000-000026040000}"/>
    <cellStyle name="40% - 强调文字颜色 2 2 4 2 2" xfId="1630" xr:uid="{00000000-0005-0000-0000-000027040000}"/>
    <cellStyle name="40% - 强调文字颜色 2 2 4 3" xfId="1629" xr:uid="{00000000-0005-0000-0000-000028040000}"/>
    <cellStyle name="40% - 强调文字颜色 2 2 5" xfId="365" xr:uid="{00000000-0005-0000-0000-000029040000}"/>
    <cellStyle name="40% - 强调文字颜色 2 2 5 2" xfId="859" xr:uid="{00000000-0005-0000-0000-00002A040000}"/>
    <cellStyle name="40% - 强调文字颜色 2 2 5 2 2" xfId="1632" xr:uid="{00000000-0005-0000-0000-00002B040000}"/>
    <cellStyle name="40% - 强调文字颜色 2 2 5 3" xfId="1631" xr:uid="{00000000-0005-0000-0000-00002C040000}"/>
    <cellStyle name="40% - 强调文字颜色 2 2 6" xfId="432" xr:uid="{00000000-0005-0000-0000-00002D040000}"/>
    <cellStyle name="40% - 强调文字颜色 2 2 6 2" xfId="926" xr:uid="{00000000-0005-0000-0000-00002E040000}"/>
    <cellStyle name="40% - 强调文字颜色 2 2 6 2 2" xfId="1634" xr:uid="{00000000-0005-0000-0000-00002F040000}"/>
    <cellStyle name="40% - 强调文字颜色 2 2 6 3" xfId="1633" xr:uid="{00000000-0005-0000-0000-000030040000}"/>
    <cellStyle name="40% - 强调文字颜色 2 2 7" xfId="591" xr:uid="{00000000-0005-0000-0000-000031040000}"/>
    <cellStyle name="40% - 强调文字颜色 2 2 7 2" xfId="1635" xr:uid="{00000000-0005-0000-0000-000032040000}"/>
    <cellStyle name="40% - 强调文字颜色 2 2 8" xfId="1624" xr:uid="{00000000-0005-0000-0000-000033040000}"/>
    <cellStyle name="40% - 强调文字颜色 2 3" xfId="79" xr:uid="{00000000-0005-0000-0000-000034040000}"/>
    <cellStyle name="40% - 强调文字颜色 2 3 2" xfId="160" xr:uid="{00000000-0005-0000-0000-000035040000}"/>
    <cellStyle name="40% - 强调文字颜色 2 3 2 2" xfId="673" xr:uid="{00000000-0005-0000-0000-000036040000}"/>
    <cellStyle name="40% - 强调文字颜色 2 3 2 2 2" xfId="1638" xr:uid="{00000000-0005-0000-0000-000037040000}"/>
    <cellStyle name="40% - 强调文字颜色 2 3 2 3" xfId="1637" xr:uid="{00000000-0005-0000-0000-000038040000}"/>
    <cellStyle name="40% - 强调文字颜色 2 3 3" xfId="225" xr:uid="{00000000-0005-0000-0000-000039040000}"/>
    <cellStyle name="40% - 强调文字颜色 2 3 3 2" xfId="738" xr:uid="{00000000-0005-0000-0000-00003A040000}"/>
    <cellStyle name="40% - 强调文字颜色 2 3 3 2 2" xfId="1640" xr:uid="{00000000-0005-0000-0000-00003B040000}"/>
    <cellStyle name="40% - 强调文字颜色 2 3 3 3" xfId="1639" xr:uid="{00000000-0005-0000-0000-00003C040000}"/>
    <cellStyle name="40% - 强调文字颜色 2 3 4" xfId="298" xr:uid="{00000000-0005-0000-0000-00003D040000}"/>
    <cellStyle name="40% - 强调文字颜色 2 3 4 2" xfId="805" xr:uid="{00000000-0005-0000-0000-00003E040000}"/>
    <cellStyle name="40% - 强调文字颜色 2 3 4 2 2" xfId="1642" xr:uid="{00000000-0005-0000-0000-00003F040000}"/>
    <cellStyle name="40% - 强调文字颜色 2 3 4 3" xfId="1641" xr:uid="{00000000-0005-0000-0000-000040040000}"/>
    <cellStyle name="40% - 强调文字颜色 2 3 5" xfId="378" xr:uid="{00000000-0005-0000-0000-000041040000}"/>
    <cellStyle name="40% - 强调文字颜色 2 3 5 2" xfId="872" xr:uid="{00000000-0005-0000-0000-000042040000}"/>
    <cellStyle name="40% - 强调文字颜色 2 3 5 2 2" xfId="1644" xr:uid="{00000000-0005-0000-0000-000043040000}"/>
    <cellStyle name="40% - 强调文字颜色 2 3 5 3" xfId="1643" xr:uid="{00000000-0005-0000-0000-000044040000}"/>
    <cellStyle name="40% - 强调文字颜色 2 3 6" xfId="445" xr:uid="{00000000-0005-0000-0000-000045040000}"/>
    <cellStyle name="40% - 强调文字颜色 2 3 6 2" xfId="939" xr:uid="{00000000-0005-0000-0000-000046040000}"/>
    <cellStyle name="40% - 强调文字颜色 2 3 6 2 2" xfId="1646" xr:uid="{00000000-0005-0000-0000-000047040000}"/>
    <cellStyle name="40% - 强调文字颜色 2 3 6 3" xfId="1645" xr:uid="{00000000-0005-0000-0000-000048040000}"/>
    <cellStyle name="40% - 强调文字颜色 2 3 7" xfId="604" xr:uid="{00000000-0005-0000-0000-000049040000}"/>
    <cellStyle name="40% - 强调文字颜色 2 3 7 2" xfId="1647" xr:uid="{00000000-0005-0000-0000-00004A040000}"/>
    <cellStyle name="40% - 强调文字颜色 2 3 8" xfId="1636" xr:uid="{00000000-0005-0000-0000-00004B040000}"/>
    <cellStyle name="40% - 强调文字颜色 2 4" xfId="92" xr:uid="{00000000-0005-0000-0000-00004C040000}"/>
    <cellStyle name="40% - 强调文字颜色 2 4 2" xfId="173" xr:uid="{00000000-0005-0000-0000-00004D040000}"/>
    <cellStyle name="40% - 强调文字颜色 2 4 2 2" xfId="686" xr:uid="{00000000-0005-0000-0000-00004E040000}"/>
    <cellStyle name="40% - 强调文字颜色 2 4 2 2 2" xfId="1650" xr:uid="{00000000-0005-0000-0000-00004F040000}"/>
    <cellStyle name="40% - 强调文字颜色 2 4 2 3" xfId="1649" xr:uid="{00000000-0005-0000-0000-000050040000}"/>
    <cellStyle name="40% - 强调文字颜色 2 4 3" xfId="238" xr:uid="{00000000-0005-0000-0000-000051040000}"/>
    <cellStyle name="40% - 强调文字颜色 2 4 3 2" xfId="751" xr:uid="{00000000-0005-0000-0000-000052040000}"/>
    <cellStyle name="40% - 强调文字颜色 2 4 3 2 2" xfId="1652" xr:uid="{00000000-0005-0000-0000-000053040000}"/>
    <cellStyle name="40% - 强调文字颜色 2 4 3 3" xfId="1651" xr:uid="{00000000-0005-0000-0000-000054040000}"/>
    <cellStyle name="40% - 强调文字颜色 2 4 4" xfId="311" xr:uid="{00000000-0005-0000-0000-000055040000}"/>
    <cellStyle name="40% - 强调文字颜色 2 4 4 2" xfId="818" xr:uid="{00000000-0005-0000-0000-000056040000}"/>
    <cellStyle name="40% - 强调文字颜色 2 4 4 2 2" xfId="1654" xr:uid="{00000000-0005-0000-0000-000057040000}"/>
    <cellStyle name="40% - 强调文字颜色 2 4 4 3" xfId="1653" xr:uid="{00000000-0005-0000-0000-000058040000}"/>
    <cellStyle name="40% - 强调文字颜色 2 4 5" xfId="391" xr:uid="{00000000-0005-0000-0000-000059040000}"/>
    <cellStyle name="40% - 强调文字颜色 2 4 5 2" xfId="885" xr:uid="{00000000-0005-0000-0000-00005A040000}"/>
    <cellStyle name="40% - 强调文字颜色 2 4 5 2 2" xfId="1656" xr:uid="{00000000-0005-0000-0000-00005B040000}"/>
    <cellStyle name="40% - 强调文字颜色 2 4 5 3" xfId="1655" xr:uid="{00000000-0005-0000-0000-00005C040000}"/>
    <cellStyle name="40% - 强调文字颜色 2 4 6" xfId="458" xr:uid="{00000000-0005-0000-0000-00005D040000}"/>
    <cellStyle name="40% - 强调文字颜色 2 4 6 2" xfId="952" xr:uid="{00000000-0005-0000-0000-00005E040000}"/>
    <cellStyle name="40% - 强调文字颜色 2 4 6 2 2" xfId="1658" xr:uid="{00000000-0005-0000-0000-00005F040000}"/>
    <cellStyle name="40% - 强调文字颜色 2 4 6 3" xfId="1657" xr:uid="{00000000-0005-0000-0000-000060040000}"/>
    <cellStyle name="40% - 强调文字颜色 2 4 7" xfId="617" xr:uid="{00000000-0005-0000-0000-000061040000}"/>
    <cellStyle name="40% - 强调文字颜色 2 4 7 2" xfId="1659" xr:uid="{00000000-0005-0000-0000-000062040000}"/>
    <cellStyle name="40% - 强调文字颜色 2 4 8" xfId="1648" xr:uid="{00000000-0005-0000-0000-000063040000}"/>
    <cellStyle name="40% - 强调文字颜色 2 5" xfId="105" xr:uid="{00000000-0005-0000-0000-000064040000}"/>
    <cellStyle name="40% - 强调文字颜色 2 5 2" xfId="186" xr:uid="{00000000-0005-0000-0000-000065040000}"/>
    <cellStyle name="40% - 强调文字颜色 2 5 2 2" xfId="699" xr:uid="{00000000-0005-0000-0000-000066040000}"/>
    <cellStyle name="40% - 强调文字颜色 2 5 2 2 2" xfId="1662" xr:uid="{00000000-0005-0000-0000-000067040000}"/>
    <cellStyle name="40% - 强调文字颜色 2 5 2 3" xfId="1661" xr:uid="{00000000-0005-0000-0000-000068040000}"/>
    <cellStyle name="40% - 强调文字颜色 2 5 3" xfId="251" xr:uid="{00000000-0005-0000-0000-000069040000}"/>
    <cellStyle name="40% - 强调文字颜色 2 5 3 2" xfId="764" xr:uid="{00000000-0005-0000-0000-00006A040000}"/>
    <cellStyle name="40% - 强调文字颜色 2 5 3 2 2" xfId="1664" xr:uid="{00000000-0005-0000-0000-00006B040000}"/>
    <cellStyle name="40% - 强调文字颜色 2 5 3 3" xfId="1663" xr:uid="{00000000-0005-0000-0000-00006C040000}"/>
    <cellStyle name="40% - 强调文字颜色 2 5 4" xfId="324" xr:uid="{00000000-0005-0000-0000-00006D040000}"/>
    <cellStyle name="40% - 强调文字颜色 2 5 4 2" xfId="831" xr:uid="{00000000-0005-0000-0000-00006E040000}"/>
    <cellStyle name="40% - 强调文字颜色 2 5 4 2 2" xfId="1666" xr:uid="{00000000-0005-0000-0000-00006F040000}"/>
    <cellStyle name="40% - 强调文字颜色 2 5 4 3" xfId="1665" xr:uid="{00000000-0005-0000-0000-000070040000}"/>
    <cellStyle name="40% - 强调文字颜色 2 5 5" xfId="404" xr:uid="{00000000-0005-0000-0000-000071040000}"/>
    <cellStyle name="40% - 强调文字颜色 2 5 5 2" xfId="898" xr:uid="{00000000-0005-0000-0000-000072040000}"/>
    <cellStyle name="40% - 强调文字颜色 2 5 5 2 2" xfId="1668" xr:uid="{00000000-0005-0000-0000-000073040000}"/>
    <cellStyle name="40% - 强调文字颜色 2 5 5 3" xfId="1667" xr:uid="{00000000-0005-0000-0000-000074040000}"/>
    <cellStyle name="40% - 强调文字颜色 2 5 6" xfId="471" xr:uid="{00000000-0005-0000-0000-000075040000}"/>
    <cellStyle name="40% - 强调文字颜色 2 5 6 2" xfId="965" xr:uid="{00000000-0005-0000-0000-000076040000}"/>
    <cellStyle name="40% - 强调文字颜色 2 5 6 2 2" xfId="1670" xr:uid="{00000000-0005-0000-0000-000077040000}"/>
    <cellStyle name="40% - 强调文字颜色 2 5 6 3" xfId="1669" xr:uid="{00000000-0005-0000-0000-000078040000}"/>
    <cellStyle name="40% - 强调文字颜色 2 5 7" xfId="630" xr:uid="{00000000-0005-0000-0000-000079040000}"/>
    <cellStyle name="40% - 强调文字颜色 2 5 7 2" xfId="1671" xr:uid="{00000000-0005-0000-0000-00007A040000}"/>
    <cellStyle name="40% - 强调文字颜色 2 5 8" xfId="1660" xr:uid="{00000000-0005-0000-0000-00007B040000}"/>
    <cellStyle name="40% - 强调文字颜色 2 6" xfId="126" xr:uid="{00000000-0005-0000-0000-00007C040000}"/>
    <cellStyle name="40% - 强调文字颜色 2 6 2" xfId="642" xr:uid="{00000000-0005-0000-0000-00007D040000}"/>
    <cellStyle name="40% - 强调文字颜色 2 6 2 2" xfId="1673" xr:uid="{00000000-0005-0000-0000-00007E040000}"/>
    <cellStyle name="40% - 强调文字颜色 2 6 3" xfId="1672" xr:uid="{00000000-0005-0000-0000-00007F040000}"/>
    <cellStyle name="40% - 强调文字颜色 2 7" xfId="196" xr:uid="{00000000-0005-0000-0000-000080040000}"/>
    <cellStyle name="40% - 强调文字颜色 2 7 2" xfId="709" xr:uid="{00000000-0005-0000-0000-000081040000}"/>
    <cellStyle name="40% - 强调文字颜色 2 7 2 2" xfId="1675" xr:uid="{00000000-0005-0000-0000-000082040000}"/>
    <cellStyle name="40% - 强调文字颜色 2 7 3" xfId="1674" xr:uid="{00000000-0005-0000-0000-000083040000}"/>
    <cellStyle name="40% - 强调文字颜色 2 8" xfId="269" xr:uid="{00000000-0005-0000-0000-000084040000}"/>
    <cellStyle name="40% - 强调文字颜色 2 8 2" xfId="776" xr:uid="{00000000-0005-0000-0000-000085040000}"/>
    <cellStyle name="40% - 强调文字颜色 2 8 2 2" xfId="1677" xr:uid="{00000000-0005-0000-0000-000086040000}"/>
    <cellStyle name="40% - 强调文字颜色 2 8 3" xfId="1676" xr:uid="{00000000-0005-0000-0000-000087040000}"/>
    <cellStyle name="40% - 强调文字颜色 2 9" xfId="349" xr:uid="{00000000-0005-0000-0000-000088040000}"/>
    <cellStyle name="40% - 强调文字颜色 2 9 2" xfId="843" xr:uid="{00000000-0005-0000-0000-000089040000}"/>
    <cellStyle name="40% - 强调文字颜色 2 9 2 2" xfId="1679" xr:uid="{00000000-0005-0000-0000-00008A040000}"/>
    <cellStyle name="40% - 强调文字颜色 2 9 3" xfId="1678" xr:uid="{00000000-0005-0000-0000-00008B040000}"/>
    <cellStyle name="40% - 强调文字颜色 3 10" xfId="418" xr:uid="{00000000-0005-0000-0000-00008C040000}"/>
    <cellStyle name="40% - 强调文字颜色 3 10 2" xfId="912" xr:uid="{00000000-0005-0000-0000-00008D040000}"/>
    <cellStyle name="40% - 强调文字颜色 3 10 2 2" xfId="1681" xr:uid="{00000000-0005-0000-0000-00008E040000}"/>
    <cellStyle name="40% - 强调文字颜色 3 10 3" xfId="1680" xr:uid="{00000000-0005-0000-0000-00008F040000}"/>
    <cellStyle name="40% - 强调文字颜色 3 11" xfId="500" xr:uid="{00000000-0005-0000-0000-000090040000}"/>
    <cellStyle name="40% - 强调文字颜色 3 11 2" xfId="992" xr:uid="{00000000-0005-0000-0000-000091040000}"/>
    <cellStyle name="40% - 强调文字颜色 3 11 2 2" xfId="1683" xr:uid="{00000000-0005-0000-0000-000092040000}"/>
    <cellStyle name="40% - 强调文字颜色 3 11 3" xfId="1682" xr:uid="{00000000-0005-0000-0000-000093040000}"/>
    <cellStyle name="40% - 强调文字颜色 3 12" xfId="510" xr:uid="{00000000-0005-0000-0000-000094040000}"/>
    <cellStyle name="40% - 强调文字颜色 3 12 2" xfId="1002" xr:uid="{00000000-0005-0000-0000-000095040000}"/>
    <cellStyle name="40% - 强调文字颜色 3 12 2 2" xfId="1685" xr:uid="{00000000-0005-0000-0000-000096040000}"/>
    <cellStyle name="40% - 强调文字颜色 3 12 3" xfId="1684" xr:uid="{00000000-0005-0000-0000-000097040000}"/>
    <cellStyle name="40% - 强调文字颜色 3 13" xfId="520" xr:uid="{00000000-0005-0000-0000-000098040000}"/>
    <cellStyle name="40% - 强调文字颜色 3 13 2" xfId="1012" xr:uid="{00000000-0005-0000-0000-000099040000}"/>
    <cellStyle name="40% - 强调文字颜色 3 13 2 2" xfId="1687" xr:uid="{00000000-0005-0000-0000-00009A040000}"/>
    <cellStyle name="40% - 强调文字颜色 3 13 3" xfId="1686" xr:uid="{00000000-0005-0000-0000-00009B040000}"/>
    <cellStyle name="40% - 强调文字颜色 3 14" xfId="529" xr:uid="{00000000-0005-0000-0000-00009C040000}"/>
    <cellStyle name="40% - 强调文字颜色 3 14 2" xfId="1021" xr:uid="{00000000-0005-0000-0000-00009D040000}"/>
    <cellStyle name="40% - 强调文字颜色 3 14 2 2" xfId="1689" xr:uid="{00000000-0005-0000-0000-00009E040000}"/>
    <cellStyle name="40% - 强调文字颜色 3 14 3" xfId="1688" xr:uid="{00000000-0005-0000-0000-00009F040000}"/>
    <cellStyle name="40% - 强调文字颜色 3 15" xfId="549" xr:uid="{00000000-0005-0000-0000-0000A0040000}"/>
    <cellStyle name="40% - 强调文字颜色 3 15 2" xfId="1040" xr:uid="{00000000-0005-0000-0000-0000A1040000}"/>
    <cellStyle name="40% - 强调文字颜色 3 15 2 2" xfId="1691" xr:uid="{00000000-0005-0000-0000-0000A2040000}"/>
    <cellStyle name="40% - 强调文字颜色 3 15 3" xfId="1690" xr:uid="{00000000-0005-0000-0000-0000A3040000}"/>
    <cellStyle name="40% - 强调文字颜色 3 16" xfId="558" xr:uid="{00000000-0005-0000-0000-0000A4040000}"/>
    <cellStyle name="40% - 强调文字颜色 3 16 2" xfId="1049" xr:uid="{00000000-0005-0000-0000-0000A5040000}"/>
    <cellStyle name="40% - 强调文字颜色 3 16 2 2" xfId="1693" xr:uid="{00000000-0005-0000-0000-0000A6040000}"/>
    <cellStyle name="40% - 强调文字颜色 3 16 3" xfId="1692" xr:uid="{00000000-0005-0000-0000-0000A7040000}"/>
    <cellStyle name="40% - 强调文字颜色 3 17" xfId="577" xr:uid="{00000000-0005-0000-0000-0000A8040000}"/>
    <cellStyle name="40% - 强调文字颜色 3 17 2" xfId="1694" xr:uid="{00000000-0005-0000-0000-0000A9040000}"/>
    <cellStyle name="40% - 强调文字颜色 3 18" xfId="1084" xr:uid="{00000000-0005-0000-0000-0000AA040000}"/>
    <cellStyle name="40% - 强调文字颜色 3 18 2" xfId="1695" xr:uid="{00000000-0005-0000-0000-0000AB040000}"/>
    <cellStyle name="40% - 强调文字颜色 3 2" xfId="68" xr:uid="{00000000-0005-0000-0000-0000AC040000}"/>
    <cellStyle name="40% - 强调文字颜色 3 2 2" xfId="149" xr:uid="{00000000-0005-0000-0000-0000AD040000}"/>
    <cellStyle name="40% - 强调文字颜色 3 2 2 2" xfId="662" xr:uid="{00000000-0005-0000-0000-0000AE040000}"/>
    <cellStyle name="40% - 强调文字颜色 3 2 2 2 2" xfId="1698" xr:uid="{00000000-0005-0000-0000-0000AF040000}"/>
    <cellStyle name="40% - 强调文字颜色 3 2 2 3" xfId="1697" xr:uid="{00000000-0005-0000-0000-0000B0040000}"/>
    <cellStyle name="40% - 强调文字颜色 3 2 3" xfId="214" xr:uid="{00000000-0005-0000-0000-0000B1040000}"/>
    <cellStyle name="40% - 强调文字颜色 3 2 3 2" xfId="727" xr:uid="{00000000-0005-0000-0000-0000B2040000}"/>
    <cellStyle name="40% - 强调文字颜色 3 2 3 2 2" xfId="1700" xr:uid="{00000000-0005-0000-0000-0000B3040000}"/>
    <cellStyle name="40% - 强调文字颜色 3 2 3 3" xfId="1699" xr:uid="{00000000-0005-0000-0000-0000B4040000}"/>
    <cellStyle name="40% - 强调文字颜色 3 2 4" xfId="287" xr:uid="{00000000-0005-0000-0000-0000B5040000}"/>
    <cellStyle name="40% - 强调文字颜色 3 2 4 2" xfId="794" xr:uid="{00000000-0005-0000-0000-0000B6040000}"/>
    <cellStyle name="40% - 强调文字颜色 3 2 4 2 2" xfId="1702" xr:uid="{00000000-0005-0000-0000-0000B7040000}"/>
    <cellStyle name="40% - 强调文字颜色 3 2 4 3" xfId="1701" xr:uid="{00000000-0005-0000-0000-0000B8040000}"/>
    <cellStyle name="40% - 强调文字颜色 3 2 5" xfId="367" xr:uid="{00000000-0005-0000-0000-0000B9040000}"/>
    <cellStyle name="40% - 强调文字颜色 3 2 5 2" xfId="861" xr:uid="{00000000-0005-0000-0000-0000BA040000}"/>
    <cellStyle name="40% - 强调文字颜色 3 2 5 2 2" xfId="1704" xr:uid="{00000000-0005-0000-0000-0000BB040000}"/>
    <cellStyle name="40% - 强调文字颜色 3 2 5 3" xfId="1703" xr:uid="{00000000-0005-0000-0000-0000BC040000}"/>
    <cellStyle name="40% - 强调文字颜色 3 2 6" xfId="434" xr:uid="{00000000-0005-0000-0000-0000BD040000}"/>
    <cellStyle name="40% - 强调文字颜色 3 2 6 2" xfId="928" xr:uid="{00000000-0005-0000-0000-0000BE040000}"/>
    <cellStyle name="40% - 强调文字颜色 3 2 6 2 2" xfId="1706" xr:uid="{00000000-0005-0000-0000-0000BF040000}"/>
    <cellStyle name="40% - 强调文字颜色 3 2 6 3" xfId="1705" xr:uid="{00000000-0005-0000-0000-0000C0040000}"/>
    <cellStyle name="40% - 强调文字颜色 3 2 7" xfId="593" xr:uid="{00000000-0005-0000-0000-0000C1040000}"/>
    <cellStyle name="40% - 强调文字颜色 3 2 7 2" xfId="1707" xr:uid="{00000000-0005-0000-0000-0000C2040000}"/>
    <cellStyle name="40% - 强调文字颜色 3 2 8" xfId="1696" xr:uid="{00000000-0005-0000-0000-0000C3040000}"/>
    <cellStyle name="40% - 强调文字颜色 3 3" xfId="81" xr:uid="{00000000-0005-0000-0000-0000C4040000}"/>
    <cellStyle name="40% - 强调文字颜色 3 3 2" xfId="162" xr:uid="{00000000-0005-0000-0000-0000C5040000}"/>
    <cellStyle name="40% - 强调文字颜色 3 3 2 2" xfId="675" xr:uid="{00000000-0005-0000-0000-0000C6040000}"/>
    <cellStyle name="40% - 强调文字颜色 3 3 2 2 2" xfId="1710" xr:uid="{00000000-0005-0000-0000-0000C7040000}"/>
    <cellStyle name="40% - 强调文字颜色 3 3 2 3" xfId="1709" xr:uid="{00000000-0005-0000-0000-0000C8040000}"/>
    <cellStyle name="40% - 强调文字颜色 3 3 3" xfId="227" xr:uid="{00000000-0005-0000-0000-0000C9040000}"/>
    <cellStyle name="40% - 强调文字颜色 3 3 3 2" xfId="740" xr:uid="{00000000-0005-0000-0000-0000CA040000}"/>
    <cellStyle name="40% - 强调文字颜色 3 3 3 2 2" xfId="1712" xr:uid="{00000000-0005-0000-0000-0000CB040000}"/>
    <cellStyle name="40% - 强调文字颜色 3 3 3 3" xfId="1711" xr:uid="{00000000-0005-0000-0000-0000CC040000}"/>
    <cellStyle name="40% - 强调文字颜色 3 3 4" xfId="300" xr:uid="{00000000-0005-0000-0000-0000CD040000}"/>
    <cellStyle name="40% - 强调文字颜色 3 3 4 2" xfId="807" xr:uid="{00000000-0005-0000-0000-0000CE040000}"/>
    <cellStyle name="40% - 强调文字颜色 3 3 4 2 2" xfId="1714" xr:uid="{00000000-0005-0000-0000-0000CF040000}"/>
    <cellStyle name="40% - 强调文字颜色 3 3 4 3" xfId="1713" xr:uid="{00000000-0005-0000-0000-0000D0040000}"/>
    <cellStyle name="40% - 强调文字颜色 3 3 5" xfId="380" xr:uid="{00000000-0005-0000-0000-0000D1040000}"/>
    <cellStyle name="40% - 强调文字颜色 3 3 5 2" xfId="874" xr:uid="{00000000-0005-0000-0000-0000D2040000}"/>
    <cellStyle name="40% - 强调文字颜色 3 3 5 2 2" xfId="1716" xr:uid="{00000000-0005-0000-0000-0000D3040000}"/>
    <cellStyle name="40% - 强调文字颜色 3 3 5 3" xfId="1715" xr:uid="{00000000-0005-0000-0000-0000D4040000}"/>
    <cellStyle name="40% - 强调文字颜色 3 3 6" xfId="447" xr:uid="{00000000-0005-0000-0000-0000D5040000}"/>
    <cellStyle name="40% - 强调文字颜色 3 3 6 2" xfId="941" xr:uid="{00000000-0005-0000-0000-0000D6040000}"/>
    <cellStyle name="40% - 强调文字颜色 3 3 6 2 2" xfId="1718" xr:uid="{00000000-0005-0000-0000-0000D7040000}"/>
    <cellStyle name="40% - 强调文字颜色 3 3 6 3" xfId="1717" xr:uid="{00000000-0005-0000-0000-0000D8040000}"/>
    <cellStyle name="40% - 强调文字颜色 3 3 7" xfId="606" xr:uid="{00000000-0005-0000-0000-0000D9040000}"/>
    <cellStyle name="40% - 强调文字颜色 3 3 7 2" xfId="1719" xr:uid="{00000000-0005-0000-0000-0000DA040000}"/>
    <cellStyle name="40% - 强调文字颜色 3 3 8" xfId="1708" xr:uid="{00000000-0005-0000-0000-0000DB040000}"/>
    <cellStyle name="40% - 强调文字颜色 3 4" xfId="94" xr:uid="{00000000-0005-0000-0000-0000DC040000}"/>
    <cellStyle name="40% - 强调文字颜色 3 4 2" xfId="175" xr:uid="{00000000-0005-0000-0000-0000DD040000}"/>
    <cellStyle name="40% - 强调文字颜色 3 4 2 2" xfId="688" xr:uid="{00000000-0005-0000-0000-0000DE040000}"/>
    <cellStyle name="40% - 强调文字颜色 3 4 2 2 2" xfId="1722" xr:uid="{00000000-0005-0000-0000-0000DF040000}"/>
    <cellStyle name="40% - 强调文字颜色 3 4 2 3" xfId="1721" xr:uid="{00000000-0005-0000-0000-0000E0040000}"/>
    <cellStyle name="40% - 强调文字颜色 3 4 3" xfId="240" xr:uid="{00000000-0005-0000-0000-0000E1040000}"/>
    <cellStyle name="40% - 强调文字颜色 3 4 3 2" xfId="753" xr:uid="{00000000-0005-0000-0000-0000E2040000}"/>
    <cellStyle name="40% - 强调文字颜色 3 4 3 2 2" xfId="1724" xr:uid="{00000000-0005-0000-0000-0000E3040000}"/>
    <cellStyle name="40% - 强调文字颜色 3 4 3 3" xfId="1723" xr:uid="{00000000-0005-0000-0000-0000E4040000}"/>
    <cellStyle name="40% - 强调文字颜色 3 4 4" xfId="313" xr:uid="{00000000-0005-0000-0000-0000E5040000}"/>
    <cellStyle name="40% - 强调文字颜色 3 4 4 2" xfId="820" xr:uid="{00000000-0005-0000-0000-0000E6040000}"/>
    <cellStyle name="40% - 强调文字颜色 3 4 4 2 2" xfId="1726" xr:uid="{00000000-0005-0000-0000-0000E7040000}"/>
    <cellStyle name="40% - 强调文字颜色 3 4 4 3" xfId="1725" xr:uid="{00000000-0005-0000-0000-0000E8040000}"/>
    <cellStyle name="40% - 强调文字颜色 3 4 5" xfId="393" xr:uid="{00000000-0005-0000-0000-0000E9040000}"/>
    <cellStyle name="40% - 强调文字颜色 3 4 5 2" xfId="887" xr:uid="{00000000-0005-0000-0000-0000EA040000}"/>
    <cellStyle name="40% - 强调文字颜色 3 4 5 2 2" xfId="1728" xr:uid="{00000000-0005-0000-0000-0000EB040000}"/>
    <cellStyle name="40% - 强调文字颜色 3 4 5 3" xfId="1727" xr:uid="{00000000-0005-0000-0000-0000EC040000}"/>
    <cellStyle name="40% - 强调文字颜色 3 4 6" xfId="460" xr:uid="{00000000-0005-0000-0000-0000ED040000}"/>
    <cellStyle name="40% - 强调文字颜色 3 4 6 2" xfId="954" xr:uid="{00000000-0005-0000-0000-0000EE040000}"/>
    <cellStyle name="40% - 强调文字颜色 3 4 6 2 2" xfId="1730" xr:uid="{00000000-0005-0000-0000-0000EF040000}"/>
    <cellStyle name="40% - 强调文字颜色 3 4 6 3" xfId="1729" xr:uid="{00000000-0005-0000-0000-0000F0040000}"/>
    <cellStyle name="40% - 强调文字颜色 3 4 7" xfId="619" xr:uid="{00000000-0005-0000-0000-0000F1040000}"/>
    <cellStyle name="40% - 强调文字颜色 3 4 7 2" xfId="1731" xr:uid="{00000000-0005-0000-0000-0000F2040000}"/>
    <cellStyle name="40% - 强调文字颜色 3 4 8" xfId="1720" xr:uid="{00000000-0005-0000-0000-0000F3040000}"/>
    <cellStyle name="40% - 强调文字颜色 3 5" xfId="107" xr:uid="{00000000-0005-0000-0000-0000F4040000}"/>
    <cellStyle name="40% - 强调文字颜色 3 5 2" xfId="188" xr:uid="{00000000-0005-0000-0000-0000F5040000}"/>
    <cellStyle name="40% - 强调文字颜色 3 5 2 2" xfId="701" xr:uid="{00000000-0005-0000-0000-0000F6040000}"/>
    <cellStyle name="40% - 强调文字颜色 3 5 2 2 2" xfId="1734" xr:uid="{00000000-0005-0000-0000-0000F7040000}"/>
    <cellStyle name="40% - 强调文字颜色 3 5 2 3" xfId="1733" xr:uid="{00000000-0005-0000-0000-0000F8040000}"/>
    <cellStyle name="40% - 强调文字颜色 3 5 3" xfId="253" xr:uid="{00000000-0005-0000-0000-0000F9040000}"/>
    <cellStyle name="40% - 强调文字颜色 3 5 3 2" xfId="766" xr:uid="{00000000-0005-0000-0000-0000FA040000}"/>
    <cellStyle name="40% - 强调文字颜色 3 5 3 2 2" xfId="1736" xr:uid="{00000000-0005-0000-0000-0000FB040000}"/>
    <cellStyle name="40% - 强调文字颜色 3 5 3 3" xfId="1735" xr:uid="{00000000-0005-0000-0000-0000FC040000}"/>
    <cellStyle name="40% - 强调文字颜色 3 5 4" xfId="326" xr:uid="{00000000-0005-0000-0000-0000FD040000}"/>
    <cellStyle name="40% - 强调文字颜色 3 5 4 2" xfId="833" xr:uid="{00000000-0005-0000-0000-0000FE040000}"/>
    <cellStyle name="40% - 强调文字颜色 3 5 4 2 2" xfId="1738" xr:uid="{00000000-0005-0000-0000-0000FF040000}"/>
    <cellStyle name="40% - 强调文字颜色 3 5 4 3" xfId="1737" xr:uid="{00000000-0005-0000-0000-000000050000}"/>
    <cellStyle name="40% - 强调文字颜色 3 5 5" xfId="406" xr:uid="{00000000-0005-0000-0000-000001050000}"/>
    <cellStyle name="40% - 强调文字颜色 3 5 5 2" xfId="900" xr:uid="{00000000-0005-0000-0000-000002050000}"/>
    <cellStyle name="40% - 强调文字颜色 3 5 5 2 2" xfId="1740" xr:uid="{00000000-0005-0000-0000-000003050000}"/>
    <cellStyle name="40% - 强调文字颜色 3 5 5 3" xfId="1739" xr:uid="{00000000-0005-0000-0000-000004050000}"/>
    <cellStyle name="40% - 强调文字颜色 3 5 6" xfId="473" xr:uid="{00000000-0005-0000-0000-000005050000}"/>
    <cellStyle name="40% - 强调文字颜色 3 5 6 2" xfId="967" xr:uid="{00000000-0005-0000-0000-000006050000}"/>
    <cellStyle name="40% - 强调文字颜色 3 5 6 2 2" xfId="1742" xr:uid="{00000000-0005-0000-0000-000007050000}"/>
    <cellStyle name="40% - 强调文字颜色 3 5 6 3" xfId="1741" xr:uid="{00000000-0005-0000-0000-000008050000}"/>
    <cellStyle name="40% - 强调文字颜色 3 5 7" xfId="632" xr:uid="{00000000-0005-0000-0000-000009050000}"/>
    <cellStyle name="40% - 强调文字颜色 3 5 7 2" xfId="1743" xr:uid="{00000000-0005-0000-0000-00000A050000}"/>
    <cellStyle name="40% - 强调文字颜色 3 5 8" xfId="1732" xr:uid="{00000000-0005-0000-0000-00000B050000}"/>
    <cellStyle name="40% - 强调文字颜色 3 6" xfId="129" xr:uid="{00000000-0005-0000-0000-00000C050000}"/>
    <cellStyle name="40% - 强调文字颜色 3 6 2" xfId="645" xr:uid="{00000000-0005-0000-0000-00000D050000}"/>
    <cellStyle name="40% - 强调文字颜色 3 6 2 2" xfId="1745" xr:uid="{00000000-0005-0000-0000-00000E050000}"/>
    <cellStyle name="40% - 强调文字颜色 3 6 3" xfId="1744" xr:uid="{00000000-0005-0000-0000-00000F050000}"/>
    <cellStyle name="40% - 强调文字颜色 3 7" xfId="198" xr:uid="{00000000-0005-0000-0000-000010050000}"/>
    <cellStyle name="40% - 强调文字颜色 3 7 2" xfId="711" xr:uid="{00000000-0005-0000-0000-000011050000}"/>
    <cellStyle name="40% - 强调文字颜色 3 7 2 2" xfId="1747" xr:uid="{00000000-0005-0000-0000-000012050000}"/>
    <cellStyle name="40% - 强调文字颜色 3 7 3" xfId="1746" xr:uid="{00000000-0005-0000-0000-000013050000}"/>
    <cellStyle name="40% - 强调文字颜色 3 8" xfId="271" xr:uid="{00000000-0005-0000-0000-000014050000}"/>
    <cellStyle name="40% - 强调文字颜色 3 8 2" xfId="778" xr:uid="{00000000-0005-0000-0000-000015050000}"/>
    <cellStyle name="40% - 强调文字颜色 3 8 2 2" xfId="1749" xr:uid="{00000000-0005-0000-0000-000016050000}"/>
    <cellStyle name="40% - 强调文字颜色 3 8 3" xfId="1748" xr:uid="{00000000-0005-0000-0000-000017050000}"/>
    <cellStyle name="40% - 强调文字颜色 3 9" xfId="351" xr:uid="{00000000-0005-0000-0000-000018050000}"/>
    <cellStyle name="40% - 强调文字颜色 3 9 2" xfId="845" xr:uid="{00000000-0005-0000-0000-000019050000}"/>
    <cellStyle name="40% - 强调文字颜色 3 9 2 2" xfId="1751" xr:uid="{00000000-0005-0000-0000-00001A050000}"/>
    <cellStyle name="40% - 强调文字颜色 3 9 3" xfId="1750" xr:uid="{00000000-0005-0000-0000-00001B050000}"/>
    <cellStyle name="40% - 强调文字颜色 4 10" xfId="420" xr:uid="{00000000-0005-0000-0000-00001C050000}"/>
    <cellStyle name="40% - 强调文字颜色 4 10 2" xfId="914" xr:uid="{00000000-0005-0000-0000-00001D050000}"/>
    <cellStyle name="40% - 强调文字颜色 4 10 2 2" xfId="1753" xr:uid="{00000000-0005-0000-0000-00001E050000}"/>
    <cellStyle name="40% - 强调文字颜色 4 10 3" xfId="1752" xr:uid="{00000000-0005-0000-0000-00001F050000}"/>
    <cellStyle name="40% - 强调文字颜色 4 11" xfId="502" xr:uid="{00000000-0005-0000-0000-000020050000}"/>
    <cellStyle name="40% - 强调文字颜色 4 11 2" xfId="994" xr:uid="{00000000-0005-0000-0000-000021050000}"/>
    <cellStyle name="40% - 强调文字颜色 4 11 2 2" xfId="1755" xr:uid="{00000000-0005-0000-0000-000022050000}"/>
    <cellStyle name="40% - 强调文字颜色 4 11 3" xfId="1754" xr:uid="{00000000-0005-0000-0000-000023050000}"/>
    <cellStyle name="40% - 强调文字颜色 4 12" xfId="512" xr:uid="{00000000-0005-0000-0000-000024050000}"/>
    <cellStyle name="40% - 强调文字颜色 4 12 2" xfId="1004" xr:uid="{00000000-0005-0000-0000-000025050000}"/>
    <cellStyle name="40% - 强调文字颜色 4 12 2 2" xfId="1757" xr:uid="{00000000-0005-0000-0000-000026050000}"/>
    <cellStyle name="40% - 强调文字颜色 4 12 3" xfId="1756" xr:uid="{00000000-0005-0000-0000-000027050000}"/>
    <cellStyle name="40% - 强调文字颜色 4 13" xfId="522" xr:uid="{00000000-0005-0000-0000-000028050000}"/>
    <cellStyle name="40% - 强调文字颜色 4 13 2" xfId="1014" xr:uid="{00000000-0005-0000-0000-000029050000}"/>
    <cellStyle name="40% - 强调文字颜色 4 13 2 2" xfId="1759" xr:uid="{00000000-0005-0000-0000-00002A050000}"/>
    <cellStyle name="40% - 强调文字颜色 4 13 3" xfId="1758" xr:uid="{00000000-0005-0000-0000-00002B050000}"/>
    <cellStyle name="40% - 强调文字颜色 4 14" xfId="531" xr:uid="{00000000-0005-0000-0000-00002C050000}"/>
    <cellStyle name="40% - 强调文字颜色 4 14 2" xfId="1023" xr:uid="{00000000-0005-0000-0000-00002D050000}"/>
    <cellStyle name="40% - 强调文字颜色 4 14 2 2" xfId="1761" xr:uid="{00000000-0005-0000-0000-00002E050000}"/>
    <cellStyle name="40% - 强调文字颜色 4 14 3" xfId="1760" xr:uid="{00000000-0005-0000-0000-00002F050000}"/>
    <cellStyle name="40% - 强调文字颜色 4 15" xfId="551" xr:uid="{00000000-0005-0000-0000-000030050000}"/>
    <cellStyle name="40% - 强调文字颜色 4 15 2" xfId="1042" xr:uid="{00000000-0005-0000-0000-000031050000}"/>
    <cellStyle name="40% - 强调文字颜色 4 15 2 2" xfId="1763" xr:uid="{00000000-0005-0000-0000-000032050000}"/>
    <cellStyle name="40% - 强调文字颜色 4 15 3" xfId="1762" xr:uid="{00000000-0005-0000-0000-000033050000}"/>
    <cellStyle name="40% - 强调文字颜色 4 16" xfId="560" xr:uid="{00000000-0005-0000-0000-000034050000}"/>
    <cellStyle name="40% - 强调文字颜色 4 16 2" xfId="1051" xr:uid="{00000000-0005-0000-0000-000035050000}"/>
    <cellStyle name="40% - 强调文字颜色 4 16 2 2" xfId="1765" xr:uid="{00000000-0005-0000-0000-000036050000}"/>
    <cellStyle name="40% - 强调文字颜色 4 16 3" xfId="1764" xr:uid="{00000000-0005-0000-0000-000037050000}"/>
    <cellStyle name="40% - 强调文字颜色 4 17" xfId="579" xr:uid="{00000000-0005-0000-0000-000038050000}"/>
    <cellStyle name="40% - 强调文字颜色 4 17 2" xfId="1766" xr:uid="{00000000-0005-0000-0000-000039050000}"/>
    <cellStyle name="40% - 强调文字颜色 4 18" xfId="1088" xr:uid="{00000000-0005-0000-0000-00003A050000}"/>
    <cellStyle name="40% - 强调文字颜色 4 18 2" xfId="1767" xr:uid="{00000000-0005-0000-0000-00003B050000}"/>
    <cellStyle name="40% - 强调文字颜色 4 2" xfId="70" xr:uid="{00000000-0005-0000-0000-00003C050000}"/>
    <cellStyle name="40% - 强调文字颜色 4 2 2" xfId="151" xr:uid="{00000000-0005-0000-0000-00003D050000}"/>
    <cellStyle name="40% - 强调文字颜色 4 2 2 2" xfId="664" xr:uid="{00000000-0005-0000-0000-00003E050000}"/>
    <cellStyle name="40% - 强调文字颜色 4 2 2 2 2" xfId="1770" xr:uid="{00000000-0005-0000-0000-00003F050000}"/>
    <cellStyle name="40% - 强调文字颜色 4 2 2 3" xfId="1769" xr:uid="{00000000-0005-0000-0000-000040050000}"/>
    <cellStyle name="40% - 强调文字颜色 4 2 3" xfId="216" xr:uid="{00000000-0005-0000-0000-000041050000}"/>
    <cellStyle name="40% - 强调文字颜色 4 2 3 2" xfId="729" xr:uid="{00000000-0005-0000-0000-000042050000}"/>
    <cellStyle name="40% - 强调文字颜色 4 2 3 2 2" xfId="1772" xr:uid="{00000000-0005-0000-0000-000043050000}"/>
    <cellStyle name="40% - 强调文字颜色 4 2 3 3" xfId="1771" xr:uid="{00000000-0005-0000-0000-000044050000}"/>
    <cellStyle name="40% - 强调文字颜色 4 2 4" xfId="289" xr:uid="{00000000-0005-0000-0000-000045050000}"/>
    <cellStyle name="40% - 强调文字颜色 4 2 4 2" xfId="796" xr:uid="{00000000-0005-0000-0000-000046050000}"/>
    <cellStyle name="40% - 强调文字颜色 4 2 4 2 2" xfId="1774" xr:uid="{00000000-0005-0000-0000-000047050000}"/>
    <cellStyle name="40% - 强调文字颜色 4 2 4 3" xfId="1773" xr:uid="{00000000-0005-0000-0000-000048050000}"/>
    <cellStyle name="40% - 强调文字颜色 4 2 5" xfId="369" xr:uid="{00000000-0005-0000-0000-000049050000}"/>
    <cellStyle name="40% - 强调文字颜色 4 2 5 2" xfId="863" xr:uid="{00000000-0005-0000-0000-00004A050000}"/>
    <cellStyle name="40% - 强调文字颜色 4 2 5 2 2" xfId="1776" xr:uid="{00000000-0005-0000-0000-00004B050000}"/>
    <cellStyle name="40% - 强调文字颜色 4 2 5 3" xfId="1775" xr:uid="{00000000-0005-0000-0000-00004C050000}"/>
    <cellStyle name="40% - 强调文字颜色 4 2 6" xfId="436" xr:uid="{00000000-0005-0000-0000-00004D050000}"/>
    <cellStyle name="40% - 强调文字颜色 4 2 6 2" xfId="930" xr:uid="{00000000-0005-0000-0000-00004E050000}"/>
    <cellStyle name="40% - 强调文字颜色 4 2 6 2 2" xfId="1778" xr:uid="{00000000-0005-0000-0000-00004F050000}"/>
    <cellStyle name="40% - 强调文字颜色 4 2 6 3" xfId="1777" xr:uid="{00000000-0005-0000-0000-000050050000}"/>
    <cellStyle name="40% - 强调文字颜色 4 2 7" xfId="595" xr:uid="{00000000-0005-0000-0000-000051050000}"/>
    <cellStyle name="40% - 强调文字颜色 4 2 7 2" xfId="1779" xr:uid="{00000000-0005-0000-0000-000052050000}"/>
    <cellStyle name="40% - 强调文字颜色 4 2 8" xfId="1768" xr:uid="{00000000-0005-0000-0000-000053050000}"/>
    <cellStyle name="40% - 强调文字颜色 4 3" xfId="83" xr:uid="{00000000-0005-0000-0000-000054050000}"/>
    <cellStyle name="40% - 强调文字颜色 4 3 2" xfId="164" xr:uid="{00000000-0005-0000-0000-000055050000}"/>
    <cellStyle name="40% - 强调文字颜色 4 3 2 2" xfId="677" xr:uid="{00000000-0005-0000-0000-000056050000}"/>
    <cellStyle name="40% - 强调文字颜色 4 3 2 2 2" xfId="1782" xr:uid="{00000000-0005-0000-0000-000057050000}"/>
    <cellStyle name="40% - 强调文字颜色 4 3 2 3" xfId="1781" xr:uid="{00000000-0005-0000-0000-000058050000}"/>
    <cellStyle name="40% - 强调文字颜色 4 3 3" xfId="229" xr:uid="{00000000-0005-0000-0000-000059050000}"/>
    <cellStyle name="40% - 强调文字颜色 4 3 3 2" xfId="742" xr:uid="{00000000-0005-0000-0000-00005A050000}"/>
    <cellStyle name="40% - 强调文字颜色 4 3 3 2 2" xfId="1784" xr:uid="{00000000-0005-0000-0000-00005B050000}"/>
    <cellStyle name="40% - 强调文字颜色 4 3 3 3" xfId="1783" xr:uid="{00000000-0005-0000-0000-00005C050000}"/>
    <cellStyle name="40% - 强调文字颜色 4 3 4" xfId="302" xr:uid="{00000000-0005-0000-0000-00005D050000}"/>
    <cellStyle name="40% - 强调文字颜色 4 3 4 2" xfId="809" xr:uid="{00000000-0005-0000-0000-00005E050000}"/>
    <cellStyle name="40% - 强调文字颜色 4 3 4 2 2" xfId="1786" xr:uid="{00000000-0005-0000-0000-00005F050000}"/>
    <cellStyle name="40% - 强调文字颜色 4 3 4 3" xfId="1785" xr:uid="{00000000-0005-0000-0000-000060050000}"/>
    <cellStyle name="40% - 强调文字颜色 4 3 5" xfId="382" xr:uid="{00000000-0005-0000-0000-000061050000}"/>
    <cellStyle name="40% - 强调文字颜色 4 3 5 2" xfId="876" xr:uid="{00000000-0005-0000-0000-000062050000}"/>
    <cellStyle name="40% - 强调文字颜色 4 3 5 2 2" xfId="1788" xr:uid="{00000000-0005-0000-0000-000063050000}"/>
    <cellStyle name="40% - 强调文字颜色 4 3 5 3" xfId="1787" xr:uid="{00000000-0005-0000-0000-000064050000}"/>
    <cellStyle name="40% - 强调文字颜色 4 3 6" xfId="449" xr:uid="{00000000-0005-0000-0000-000065050000}"/>
    <cellStyle name="40% - 强调文字颜色 4 3 6 2" xfId="943" xr:uid="{00000000-0005-0000-0000-000066050000}"/>
    <cellStyle name="40% - 强调文字颜色 4 3 6 2 2" xfId="1790" xr:uid="{00000000-0005-0000-0000-000067050000}"/>
    <cellStyle name="40% - 强调文字颜色 4 3 6 3" xfId="1789" xr:uid="{00000000-0005-0000-0000-000068050000}"/>
    <cellStyle name="40% - 强调文字颜色 4 3 7" xfId="608" xr:uid="{00000000-0005-0000-0000-000069050000}"/>
    <cellStyle name="40% - 强调文字颜色 4 3 7 2" xfId="1791" xr:uid="{00000000-0005-0000-0000-00006A050000}"/>
    <cellStyle name="40% - 强调文字颜色 4 3 8" xfId="1780" xr:uid="{00000000-0005-0000-0000-00006B050000}"/>
    <cellStyle name="40% - 强调文字颜色 4 4" xfId="96" xr:uid="{00000000-0005-0000-0000-00006C050000}"/>
    <cellStyle name="40% - 强调文字颜色 4 4 2" xfId="177" xr:uid="{00000000-0005-0000-0000-00006D050000}"/>
    <cellStyle name="40% - 强调文字颜色 4 4 2 2" xfId="690" xr:uid="{00000000-0005-0000-0000-00006E050000}"/>
    <cellStyle name="40% - 强调文字颜色 4 4 2 2 2" xfId="1794" xr:uid="{00000000-0005-0000-0000-00006F050000}"/>
    <cellStyle name="40% - 强调文字颜色 4 4 2 3" xfId="1793" xr:uid="{00000000-0005-0000-0000-000070050000}"/>
    <cellStyle name="40% - 强调文字颜色 4 4 3" xfId="242" xr:uid="{00000000-0005-0000-0000-000071050000}"/>
    <cellStyle name="40% - 强调文字颜色 4 4 3 2" xfId="755" xr:uid="{00000000-0005-0000-0000-000072050000}"/>
    <cellStyle name="40% - 强调文字颜色 4 4 3 2 2" xfId="1796" xr:uid="{00000000-0005-0000-0000-000073050000}"/>
    <cellStyle name="40% - 强调文字颜色 4 4 3 3" xfId="1795" xr:uid="{00000000-0005-0000-0000-000074050000}"/>
    <cellStyle name="40% - 强调文字颜色 4 4 4" xfId="315" xr:uid="{00000000-0005-0000-0000-000075050000}"/>
    <cellStyle name="40% - 强调文字颜色 4 4 4 2" xfId="822" xr:uid="{00000000-0005-0000-0000-000076050000}"/>
    <cellStyle name="40% - 强调文字颜色 4 4 4 2 2" xfId="1798" xr:uid="{00000000-0005-0000-0000-000077050000}"/>
    <cellStyle name="40% - 强调文字颜色 4 4 4 3" xfId="1797" xr:uid="{00000000-0005-0000-0000-000078050000}"/>
    <cellStyle name="40% - 强调文字颜色 4 4 5" xfId="395" xr:uid="{00000000-0005-0000-0000-000079050000}"/>
    <cellStyle name="40% - 强调文字颜色 4 4 5 2" xfId="889" xr:uid="{00000000-0005-0000-0000-00007A050000}"/>
    <cellStyle name="40% - 强调文字颜色 4 4 5 2 2" xfId="1800" xr:uid="{00000000-0005-0000-0000-00007B050000}"/>
    <cellStyle name="40% - 强调文字颜色 4 4 5 3" xfId="1799" xr:uid="{00000000-0005-0000-0000-00007C050000}"/>
    <cellStyle name="40% - 强调文字颜色 4 4 6" xfId="462" xr:uid="{00000000-0005-0000-0000-00007D050000}"/>
    <cellStyle name="40% - 强调文字颜色 4 4 6 2" xfId="956" xr:uid="{00000000-0005-0000-0000-00007E050000}"/>
    <cellStyle name="40% - 强调文字颜色 4 4 6 2 2" xfId="1802" xr:uid="{00000000-0005-0000-0000-00007F050000}"/>
    <cellStyle name="40% - 强调文字颜色 4 4 6 3" xfId="1801" xr:uid="{00000000-0005-0000-0000-000080050000}"/>
    <cellStyle name="40% - 强调文字颜色 4 4 7" xfId="621" xr:uid="{00000000-0005-0000-0000-000081050000}"/>
    <cellStyle name="40% - 强调文字颜色 4 4 7 2" xfId="1803" xr:uid="{00000000-0005-0000-0000-000082050000}"/>
    <cellStyle name="40% - 强调文字颜色 4 4 8" xfId="1792" xr:uid="{00000000-0005-0000-0000-000083050000}"/>
    <cellStyle name="40% - 强调文字颜色 4 5" xfId="109" xr:uid="{00000000-0005-0000-0000-000084050000}"/>
    <cellStyle name="40% - 强调文字颜色 4 5 2" xfId="190" xr:uid="{00000000-0005-0000-0000-000085050000}"/>
    <cellStyle name="40% - 强调文字颜色 4 5 2 2" xfId="703" xr:uid="{00000000-0005-0000-0000-000086050000}"/>
    <cellStyle name="40% - 强调文字颜色 4 5 2 2 2" xfId="1806" xr:uid="{00000000-0005-0000-0000-000087050000}"/>
    <cellStyle name="40% - 强调文字颜色 4 5 2 3" xfId="1805" xr:uid="{00000000-0005-0000-0000-000088050000}"/>
    <cellStyle name="40% - 强调文字颜色 4 5 3" xfId="255" xr:uid="{00000000-0005-0000-0000-000089050000}"/>
    <cellStyle name="40% - 强调文字颜色 4 5 3 2" xfId="768" xr:uid="{00000000-0005-0000-0000-00008A050000}"/>
    <cellStyle name="40% - 强调文字颜色 4 5 3 2 2" xfId="1808" xr:uid="{00000000-0005-0000-0000-00008B050000}"/>
    <cellStyle name="40% - 强调文字颜色 4 5 3 3" xfId="1807" xr:uid="{00000000-0005-0000-0000-00008C050000}"/>
    <cellStyle name="40% - 强调文字颜色 4 5 4" xfId="328" xr:uid="{00000000-0005-0000-0000-00008D050000}"/>
    <cellStyle name="40% - 强调文字颜色 4 5 4 2" xfId="835" xr:uid="{00000000-0005-0000-0000-00008E050000}"/>
    <cellStyle name="40% - 强调文字颜色 4 5 4 2 2" xfId="1810" xr:uid="{00000000-0005-0000-0000-00008F050000}"/>
    <cellStyle name="40% - 强调文字颜色 4 5 4 3" xfId="1809" xr:uid="{00000000-0005-0000-0000-000090050000}"/>
    <cellStyle name="40% - 强调文字颜色 4 5 5" xfId="408" xr:uid="{00000000-0005-0000-0000-000091050000}"/>
    <cellStyle name="40% - 强调文字颜色 4 5 5 2" xfId="902" xr:uid="{00000000-0005-0000-0000-000092050000}"/>
    <cellStyle name="40% - 强调文字颜色 4 5 5 2 2" xfId="1812" xr:uid="{00000000-0005-0000-0000-000093050000}"/>
    <cellStyle name="40% - 强调文字颜色 4 5 5 3" xfId="1811" xr:uid="{00000000-0005-0000-0000-000094050000}"/>
    <cellStyle name="40% - 强调文字颜色 4 5 6" xfId="475" xr:uid="{00000000-0005-0000-0000-000095050000}"/>
    <cellStyle name="40% - 强调文字颜色 4 5 6 2" xfId="969" xr:uid="{00000000-0005-0000-0000-000096050000}"/>
    <cellStyle name="40% - 强调文字颜色 4 5 6 2 2" xfId="1814" xr:uid="{00000000-0005-0000-0000-000097050000}"/>
    <cellStyle name="40% - 强调文字颜色 4 5 6 3" xfId="1813" xr:uid="{00000000-0005-0000-0000-000098050000}"/>
    <cellStyle name="40% - 强调文字颜色 4 5 7" xfId="634" xr:uid="{00000000-0005-0000-0000-000099050000}"/>
    <cellStyle name="40% - 强调文字颜色 4 5 7 2" xfId="1815" xr:uid="{00000000-0005-0000-0000-00009A050000}"/>
    <cellStyle name="40% - 强调文字颜色 4 5 8" xfId="1804" xr:uid="{00000000-0005-0000-0000-00009B050000}"/>
    <cellStyle name="40% - 强调文字颜色 4 6" xfId="133" xr:uid="{00000000-0005-0000-0000-00009C050000}"/>
    <cellStyle name="40% - 强调文字颜色 4 6 2" xfId="648" xr:uid="{00000000-0005-0000-0000-00009D050000}"/>
    <cellStyle name="40% - 强调文字颜色 4 6 2 2" xfId="1817" xr:uid="{00000000-0005-0000-0000-00009E050000}"/>
    <cellStyle name="40% - 强调文字颜色 4 6 3" xfId="1816" xr:uid="{00000000-0005-0000-0000-00009F050000}"/>
    <cellStyle name="40% - 强调文字颜色 4 7" xfId="200" xr:uid="{00000000-0005-0000-0000-0000A0050000}"/>
    <cellStyle name="40% - 强调文字颜色 4 7 2" xfId="713" xr:uid="{00000000-0005-0000-0000-0000A1050000}"/>
    <cellStyle name="40% - 强调文字颜色 4 7 2 2" xfId="1819" xr:uid="{00000000-0005-0000-0000-0000A2050000}"/>
    <cellStyle name="40% - 强调文字颜色 4 7 3" xfId="1818" xr:uid="{00000000-0005-0000-0000-0000A3050000}"/>
    <cellStyle name="40% - 强调文字颜色 4 8" xfId="273" xr:uid="{00000000-0005-0000-0000-0000A4050000}"/>
    <cellStyle name="40% - 强调文字颜色 4 8 2" xfId="780" xr:uid="{00000000-0005-0000-0000-0000A5050000}"/>
    <cellStyle name="40% - 强调文字颜色 4 8 2 2" xfId="1821" xr:uid="{00000000-0005-0000-0000-0000A6050000}"/>
    <cellStyle name="40% - 强调文字颜色 4 8 3" xfId="1820" xr:uid="{00000000-0005-0000-0000-0000A7050000}"/>
    <cellStyle name="40% - 强调文字颜色 4 9" xfId="353" xr:uid="{00000000-0005-0000-0000-0000A8050000}"/>
    <cellStyle name="40% - 强调文字颜色 4 9 2" xfId="847" xr:uid="{00000000-0005-0000-0000-0000A9050000}"/>
    <cellStyle name="40% - 强调文字颜色 4 9 2 2" xfId="1823" xr:uid="{00000000-0005-0000-0000-0000AA050000}"/>
    <cellStyle name="40% - 强调文字颜色 4 9 3" xfId="1822" xr:uid="{00000000-0005-0000-0000-0000AB050000}"/>
    <cellStyle name="40% - 强调文字颜色 5 10" xfId="422" xr:uid="{00000000-0005-0000-0000-0000AC050000}"/>
    <cellStyle name="40% - 强调文字颜色 5 10 2" xfId="916" xr:uid="{00000000-0005-0000-0000-0000AD050000}"/>
    <cellStyle name="40% - 强调文字颜色 5 10 2 2" xfId="1825" xr:uid="{00000000-0005-0000-0000-0000AE050000}"/>
    <cellStyle name="40% - 强调文字颜色 5 10 3" xfId="1824" xr:uid="{00000000-0005-0000-0000-0000AF050000}"/>
    <cellStyle name="40% - 强调文字颜色 5 11" xfId="505" xr:uid="{00000000-0005-0000-0000-0000B0050000}"/>
    <cellStyle name="40% - 强调文字颜色 5 11 2" xfId="997" xr:uid="{00000000-0005-0000-0000-0000B1050000}"/>
    <cellStyle name="40% - 强调文字颜色 5 11 2 2" xfId="1827" xr:uid="{00000000-0005-0000-0000-0000B2050000}"/>
    <cellStyle name="40% - 强调文字颜色 5 11 3" xfId="1826" xr:uid="{00000000-0005-0000-0000-0000B3050000}"/>
    <cellStyle name="40% - 强调文字颜色 5 12" xfId="515" xr:uid="{00000000-0005-0000-0000-0000B4050000}"/>
    <cellStyle name="40% - 强调文字颜色 5 12 2" xfId="1007" xr:uid="{00000000-0005-0000-0000-0000B5050000}"/>
    <cellStyle name="40% - 强调文字颜色 5 12 2 2" xfId="1829" xr:uid="{00000000-0005-0000-0000-0000B6050000}"/>
    <cellStyle name="40% - 强调文字颜色 5 12 3" xfId="1828" xr:uid="{00000000-0005-0000-0000-0000B7050000}"/>
    <cellStyle name="40% - 强调文字颜色 5 13" xfId="525" xr:uid="{00000000-0005-0000-0000-0000B8050000}"/>
    <cellStyle name="40% - 强调文字颜色 5 13 2" xfId="1017" xr:uid="{00000000-0005-0000-0000-0000B9050000}"/>
    <cellStyle name="40% - 强调文字颜色 5 13 2 2" xfId="1831" xr:uid="{00000000-0005-0000-0000-0000BA050000}"/>
    <cellStyle name="40% - 强调文字颜色 5 13 3" xfId="1830" xr:uid="{00000000-0005-0000-0000-0000BB050000}"/>
    <cellStyle name="40% - 强调文字颜色 5 14" xfId="533" xr:uid="{00000000-0005-0000-0000-0000BC050000}"/>
    <cellStyle name="40% - 强调文字颜色 5 14 2" xfId="1025" xr:uid="{00000000-0005-0000-0000-0000BD050000}"/>
    <cellStyle name="40% - 强调文字颜色 5 14 2 2" xfId="1833" xr:uid="{00000000-0005-0000-0000-0000BE050000}"/>
    <cellStyle name="40% - 强调文字颜色 5 14 3" xfId="1832" xr:uid="{00000000-0005-0000-0000-0000BF050000}"/>
    <cellStyle name="40% - 强调文字颜色 5 15" xfId="554" xr:uid="{00000000-0005-0000-0000-0000C0050000}"/>
    <cellStyle name="40% - 强调文字颜色 5 15 2" xfId="1045" xr:uid="{00000000-0005-0000-0000-0000C1050000}"/>
    <cellStyle name="40% - 强调文字颜色 5 15 2 2" xfId="1835" xr:uid="{00000000-0005-0000-0000-0000C2050000}"/>
    <cellStyle name="40% - 强调文字颜色 5 15 3" xfId="1834" xr:uid="{00000000-0005-0000-0000-0000C3050000}"/>
    <cellStyle name="40% - 强调文字颜色 5 16" xfId="562" xr:uid="{00000000-0005-0000-0000-0000C4050000}"/>
    <cellStyle name="40% - 强调文字颜色 5 16 2" xfId="1053" xr:uid="{00000000-0005-0000-0000-0000C5050000}"/>
    <cellStyle name="40% - 强调文字颜色 5 16 2 2" xfId="1837" xr:uid="{00000000-0005-0000-0000-0000C6050000}"/>
    <cellStyle name="40% - 强调文字颜色 5 16 3" xfId="1836" xr:uid="{00000000-0005-0000-0000-0000C7050000}"/>
    <cellStyle name="40% - 强调文字颜色 5 17" xfId="581" xr:uid="{00000000-0005-0000-0000-0000C8050000}"/>
    <cellStyle name="40% - 强调文字颜色 5 17 2" xfId="1838" xr:uid="{00000000-0005-0000-0000-0000C9050000}"/>
    <cellStyle name="40% - 强调文字颜色 5 18" xfId="1092" xr:uid="{00000000-0005-0000-0000-0000CA050000}"/>
    <cellStyle name="40% - 强调文字颜色 5 18 2" xfId="1839" xr:uid="{00000000-0005-0000-0000-0000CB050000}"/>
    <cellStyle name="40% - 强调文字颜色 5 2" xfId="72" xr:uid="{00000000-0005-0000-0000-0000CC050000}"/>
    <cellStyle name="40% - 强调文字颜色 5 2 2" xfId="153" xr:uid="{00000000-0005-0000-0000-0000CD050000}"/>
    <cellStyle name="40% - 强调文字颜色 5 2 2 2" xfId="666" xr:uid="{00000000-0005-0000-0000-0000CE050000}"/>
    <cellStyle name="40% - 强调文字颜色 5 2 2 2 2" xfId="1842" xr:uid="{00000000-0005-0000-0000-0000CF050000}"/>
    <cellStyle name="40% - 强调文字颜色 5 2 2 3" xfId="1841" xr:uid="{00000000-0005-0000-0000-0000D0050000}"/>
    <cellStyle name="40% - 强调文字颜色 5 2 3" xfId="218" xr:uid="{00000000-0005-0000-0000-0000D1050000}"/>
    <cellStyle name="40% - 强调文字颜色 5 2 3 2" xfId="731" xr:uid="{00000000-0005-0000-0000-0000D2050000}"/>
    <cellStyle name="40% - 强调文字颜色 5 2 3 2 2" xfId="1844" xr:uid="{00000000-0005-0000-0000-0000D3050000}"/>
    <cellStyle name="40% - 强调文字颜色 5 2 3 3" xfId="1843" xr:uid="{00000000-0005-0000-0000-0000D4050000}"/>
    <cellStyle name="40% - 强调文字颜色 5 2 4" xfId="291" xr:uid="{00000000-0005-0000-0000-0000D5050000}"/>
    <cellStyle name="40% - 强调文字颜色 5 2 4 2" xfId="798" xr:uid="{00000000-0005-0000-0000-0000D6050000}"/>
    <cellStyle name="40% - 强调文字颜色 5 2 4 2 2" xfId="1846" xr:uid="{00000000-0005-0000-0000-0000D7050000}"/>
    <cellStyle name="40% - 强调文字颜色 5 2 4 3" xfId="1845" xr:uid="{00000000-0005-0000-0000-0000D8050000}"/>
    <cellStyle name="40% - 强调文字颜色 5 2 5" xfId="371" xr:uid="{00000000-0005-0000-0000-0000D9050000}"/>
    <cellStyle name="40% - 强调文字颜色 5 2 5 2" xfId="865" xr:uid="{00000000-0005-0000-0000-0000DA050000}"/>
    <cellStyle name="40% - 强调文字颜色 5 2 5 2 2" xfId="1848" xr:uid="{00000000-0005-0000-0000-0000DB050000}"/>
    <cellStyle name="40% - 强调文字颜色 5 2 5 3" xfId="1847" xr:uid="{00000000-0005-0000-0000-0000DC050000}"/>
    <cellStyle name="40% - 强调文字颜色 5 2 6" xfId="438" xr:uid="{00000000-0005-0000-0000-0000DD050000}"/>
    <cellStyle name="40% - 强调文字颜色 5 2 6 2" xfId="932" xr:uid="{00000000-0005-0000-0000-0000DE050000}"/>
    <cellStyle name="40% - 强调文字颜色 5 2 6 2 2" xfId="1850" xr:uid="{00000000-0005-0000-0000-0000DF050000}"/>
    <cellStyle name="40% - 强调文字颜色 5 2 6 3" xfId="1849" xr:uid="{00000000-0005-0000-0000-0000E0050000}"/>
    <cellStyle name="40% - 强调文字颜色 5 2 7" xfId="597" xr:uid="{00000000-0005-0000-0000-0000E1050000}"/>
    <cellStyle name="40% - 强调文字颜色 5 2 7 2" xfId="1851" xr:uid="{00000000-0005-0000-0000-0000E2050000}"/>
    <cellStyle name="40% - 强调文字颜色 5 2 8" xfId="1840" xr:uid="{00000000-0005-0000-0000-0000E3050000}"/>
    <cellStyle name="40% - 强调文字颜色 5 3" xfId="85" xr:uid="{00000000-0005-0000-0000-0000E4050000}"/>
    <cellStyle name="40% - 强调文字颜色 5 3 2" xfId="166" xr:uid="{00000000-0005-0000-0000-0000E5050000}"/>
    <cellStyle name="40% - 强调文字颜色 5 3 2 2" xfId="679" xr:uid="{00000000-0005-0000-0000-0000E6050000}"/>
    <cellStyle name="40% - 强调文字颜色 5 3 2 2 2" xfId="1854" xr:uid="{00000000-0005-0000-0000-0000E7050000}"/>
    <cellStyle name="40% - 强调文字颜色 5 3 2 3" xfId="1853" xr:uid="{00000000-0005-0000-0000-0000E8050000}"/>
    <cellStyle name="40% - 强调文字颜色 5 3 3" xfId="231" xr:uid="{00000000-0005-0000-0000-0000E9050000}"/>
    <cellStyle name="40% - 强调文字颜色 5 3 3 2" xfId="744" xr:uid="{00000000-0005-0000-0000-0000EA050000}"/>
    <cellStyle name="40% - 强调文字颜色 5 3 3 2 2" xfId="1856" xr:uid="{00000000-0005-0000-0000-0000EB050000}"/>
    <cellStyle name="40% - 强调文字颜色 5 3 3 3" xfId="1855" xr:uid="{00000000-0005-0000-0000-0000EC050000}"/>
    <cellStyle name="40% - 强调文字颜色 5 3 4" xfId="304" xr:uid="{00000000-0005-0000-0000-0000ED050000}"/>
    <cellStyle name="40% - 强调文字颜色 5 3 4 2" xfId="811" xr:uid="{00000000-0005-0000-0000-0000EE050000}"/>
    <cellStyle name="40% - 强调文字颜色 5 3 4 2 2" xfId="1858" xr:uid="{00000000-0005-0000-0000-0000EF050000}"/>
    <cellStyle name="40% - 强调文字颜色 5 3 4 3" xfId="1857" xr:uid="{00000000-0005-0000-0000-0000F0050000}"/>
    <cellStyle name="40% - 强调文字颜色 5 3 5" xfId="384" xr:uid="{00000000-0005-0000-0000-0000F1050000}"/>
    <cellStyle name="40% - 强调文字颜色 5 3 5 2" xfId="878" xr:uid="{00000000-0005-0000-0000-0000F2050000}"/>
    <cellStyle name="40% - 强调文字颜色 5 3 5 2 2" xfId="1860" xr:uid="{00000000-0005-0000-0000-0000F3050000}"/>
    <cellStyle name="40% - 强调文字颜色 5 3 5 3" xfId="1859" xr:uid="{00000000-0005-0000-0000-0000F4050000}"/>
    <cellStyle name="40% - 强调文字颜色 5 3 6" xfId="451" xr:uid="{00000000-0005-0000-0000-0000F5050000}"/>
    <cellStyle name="40% - 强调文字颜色 5 3 6 2" xfId="945" xr:uid="{00000000-0005-0000-0000-0000F6050000}"/>
    <cellStyle name="40% - 强调文字颜色 5 3 6 2 2" xfId="1862" xr:uid="{00000000-0005-0000-0000-0000F7050000}"/>
    <cellStyle name="40% - 强调文字颜色 5 3 6 3" xfId="1861" xr:uid="{00000000-0005-0000-0000-0000F8050000}"/>
    <cellStyle name="40% - 强调文字颜色 5 3 7" xfId="610" xr:uid="{00000000-0005-0000-0000-0000F9050000}"/>
    <cellStyle name="40% - 强调文字颜色 5 3 7 2" xfId="1863" xr:uid="{00000000-0005-0000-0000-0000FA050000}"/>
    <cellStyle name="40% - 强调文字颜色 5 3 8" xfId="1852" xr:uid="{00000000-0005-0000-0000-0000FB050000}"/>
    <cellStyle name="40% - 强调文字颜色 5 4" xfId="98" xr:uid="{00000000-0005-0000-0000-0000FC050000}"/>
    <cellStyle name="40% - 强调文字颜色 5 4 2" xfId="179" xr:uid="{00000000-0005-0000-0000-0000FD050000}"/>
    <cellStyle name="40% - 强调文字颜色 5 4 2 2" xfId="692" xr:uid="{00000000-0005-0000-0000-0000FE050000}"/>
    <cellStyle name="40% - 强调文字颜色 5 4 2 2 2" xfId="1866" xr:uid="{00000000-0005-0000-0000-0000FF050000}"/>
    <cellStyle name="40% - 强调文字颜色 5 4 2 3" xfId="1865" xr:uid="{00000000-0005-0000-0000-000000060000}"/>
    <cellStyle name="40% - 强调文字颜色 5 4 3" xfId="244" xr:uid="{00000000-0005-0000-0000-000001060000}"/>
    <cellStyle name="40% - 强调文字颜色 5 4 3 2" xfId="757" xr:uid="{00000000-0005-0000-0000-000002060000}"/>
    <cellStyle name="40% - 强调文字颜色 5 4 3 2 2" xfId="1868" xr:uid="{00000000-0005-0000-0000-000003060000}"/>
    <cellStyle name="40% - 强调文字颜色 5 4 3 3" xfId="1867" xr:uid="{00000000-0005-0000-0000-000004060000}"/>
    <cellStyle name="40% - 强调文字颜色 5 4 4" xfId="317" xr:uid="{00000000-0005-0000-0000-000005060000}"/>
    <cellStyle name="40% - 强调文字颜色 5 4 4 2" xfId="824" xr:uid="{00000000-0005-0000-0000-000006060000}"/>
    <cellStyle name="40% - 强调文字颜色 5 4 4 2 2" xfId="1870" xr:uid="{00000000-0005-0000-0000-000007060000}"/>
    <cellStyle name="40% - 强调文字颜色 5 4 4 3" xfId="1869" xr:uid="{00000000-0005-0000-0000-000008060000}"/>
    <cellStyle name="40% - 强调文字颜色 5 4 5" xfId="397" xr:uid="{00000000-0005-0000-0000-000009060000}"/>
    <cellStyle name="40% - 强调文字颜色 5 4 5 2" xfId="891" xr:uid="{00000000-0005-0000-0000-00000A060000}"/>
    <cellStyle name="40% - 强调文字颜色 5 4 5 2 2" xfId="1872" xr:uid="{00000000-0005-0000-0000-00000B060000}"/>
    <cellStyle name="40% - 强调文字颜色 5 4 5 3" xfId="1871" xr:uid="{00000000-0005-0000-0000-00000C060000}"/>
    <cellStyle name="40% - 强调文字颜色 5 4 6" xfId="464" xr:uid="{00000000-0005-0000-0000-00000D060000}"/>
    <cellStyle name="40% - 强调文字颜色 5 4 6 2" xfId="958" xr:uid="{00000000-0005-0000-0000-00000E060000}"/>
    <cellStyle name="40% - 强调文字颜色 5 4 6 2 2" xfId="1874" xr:uid="{00000000-0005-0000-0000-00000F060000}"/>
    <cellStyle name="40% - 强调文字颜色 5 4 6 3" xfId="1873" xr:uid="{00000000-0005-0000-0000-000010060000}"/>
    <cellStyle name="40% - 强调文字颜色 5 4 7" xfId="623" xr:uid="{00000000-0005-0000-0000-000011060000}"/>
    <cellStyle name="40% - 强调文字颜色 5 4 7 2" xfId="1875" xr:uid="{00000000-0005-0000-0000-000012060000}"/>
    <cellStyle name="40% - 强调文字颜色 5 4 8" xfId="1864" xr:uid="{00000000-0005-0000-0000-000013060000}"/>
    <cellStyle name="40% - 强调文字颜色 5 5" xfId="111" xr:uid="{00000000-0005-0000-0000-000014060000}"/>
    <cellStyle name="40% - 强调文字颜色 5 5 2" xfId="192" xr:uid="{00000000-0005-0000-0000-000015060000}"/>
    <cellStyle name="40% - 强调文字颜色 5 5 2 2" xfId="705" xr:uid="{00000000-0005-0000-0000-000016060000}"/>
    <cellStyle name="40% - 强调文字颜色 5 5 2 2 2" xfId="1878" xr:uid="{00000000-0005-0000-0000-000017060000}"/>
    <cellStyle name="40% - 强调文字颜色 5 5 2 3" xfId="1877" xr:uid="{00000000-0005-0000-0000-000018060000}"/>
    <cellStyle name="40% - 强调文字颜色 5 5 3" xfId="257" xr:uid="{00000000-0005-0000-0000-000019060000}"/>
    <cellStyle name="40% - 强调文字颜色 5 5 3 2" xfId="770" xr:uid="{00000000-0005-0000-0000-00001A060000}"/>
    <cellStyle name="40% - 强调文字颜色 5 5 3 2 2" xfId="1880" xr:uid="{00000000-0005-0000-0000-00001B060000}"/>
    <cellStyle name="40% - 强调文字颜色 5 5 3 3" xfId="1879" xr:uid="{00000000-0005-0000-0000-00001C060000}"/>
    <cellStyle name="40% - 强调文字颜色 5 5 4" xfId="330" xr:uid="{00000000-0005-0000-0000-00001D060000}"/>
    <cellStyle name="40% - 强调文字颜色 5 5 4 2" xfId="837" xr:uid="{00000000-0005-0000-0000-00001E060000}"/>
    <cellStyle name="40% - 强调文字颜色 5 5 4 2 2" xfId="1882" xr:uid="{00000000-0005-0000-0000-00001F060000}"/>
    <cellStyle name="40% - 强调文字颜色 5 5 4 3" xfId="1881" xr:uid="{00000000-0005-0000-0000-000020060000}"/>
    <cellStyle name="40% - 强调文字颜色 5 5 5" xfId="410" xr:uid="{00000000-0005-0000-0000-000021060000}"/>
    <cellStyle name="40% - 强调文字颜色 5 5 5 2" xfId="904" xr:uid="{00000000-0005-0000-0000-000022060000}"/>
    <cellStyle name="40% - 强调文字颜色 5 5 5 2 2" xfId="1884" xr:uid="{00000000-0005-0000-0000-000023060000}"/>
    <cellStyle name="40% - 强调文字颜色 5 5 5 3" xfId="1883" xr:uid="{00000000-0005-0000-0000-000024060000}"/>
    <cellStyle name="40% - 强调文字颜色 5 5 6" xfId="477" xr:uid="{00000000-0005-0000-0000-000025060000}"/>
    <cellStyle name="40% - 强调文字颜色 5 5 6 2" xfId="971" xr:uid="{00000000-0005-0000-0000-000026060000}"/>
    <cellStyle name="40% - 强调文字颜色 5 5 6 2 2" xfId="1886" xr:uid="{00000000-0005-0000-0000-000027060000}"/>
    <cellStyle name="40% - 强调文字颜色 5 5 6 3" xfId="1885" xr:uid="{00000000-0005-0000-0000-000028060000}"/>
    <cellStyle name="40% - 强调文字颜色 5 5 7" xfId="636" xr:uid="{00000000-0005-0000-0000-000029060000}"/>
    <cellStyle name="40% - 强调文字颜色 5 5 7 2" xfId="1887" xr:uid="{00000000-0005-0000-0000-00002A060000}"/>
    <cellStyle name="40% - 强调文字颜色 5 5 8" xfId="1876" xr:uid="{00000000-0005-0000-0000-00002B060000}"/>
    <cellStyle name="40% - 强调文字颜色 5 6" xfId="136" xr:uid="{00000000-0005-0000-0000-00002C060000}"/>
    <cellStyle name="40% - 强调文字颜色 5 6 2" xfId="650" xr:uid="{00000000-0005-0000-0000-00002D060000}"/>
    <cellStyle name="40% - 强调文字颜色 5 6 2 2" xfId="1889" xr:uid="{00000000-0005-0000-0000-00002E060000}"/>
    <cellStyle name="40% - 强调文字颜色 5 6 3" xfId="1888" xr:uid="{00000000-0005-0000-0000-00002F060000}"/>
    <cellStyle name="40% - 强调文字颜色 5 7" xfId="202" xr:uid="{00000000-0005-0000-0000-000030060000}"/>
    <cellStyle name="40% - 强调文字颜色 5 7 2" xfId="715" xr:uid="{00000000-0005-0000-0000-000031060000}"/>
    <cellStyle name="40% - 强调文字颜色 5 7 2 2" xfId="1891" xr:uid="{00000000-0005-0000-0000-000032060000}"/>
    <cellStyle name="40% - 强调文字颜色 5 7 3" xfId="1890" xr:uid="{00000000-0005-0000-0000-000033060000}"/>
    <cellStyle name="40% - 强调文字颜色 5 8" xfId="275" xr:uid="{00000000-0005-0000-0000-000034060000}"/>
    <cellStyle name="40% - 强调文字颜色 5 8 2" xfId="782" xr:uid="{00000000-0005-0000-0000-000035060000}"/>
    <cellStyle name="40% - 强调文字颜色 5 8 2 2" xfId="1893" xr:uid="{00000000-0005-0000-0000-000036060000}"/>
    <cellStyle name="40% - 强调文字颜色 5 8 3" xfId="1892" xr:uid="{00000000-0005-0000-0000-000037060000}"/>
    <cellStyle name="40% - 强调文字颜色 5 9" xfId="355" xr:uid="{00000000-0005-0000-0000-000038060000}"/>
    <cellStyle name="40% - 强调文字颜色 5 9 2" xfId="849" xr:uid="{00000000-0005-0000-0000-000039060000}"/>
    <cellStyle name="40% - 强调文字颜色 5 9 2 2" xfId="1895" xr:uid="{00000000-0005-0000-0000-00003A060000}"/>
    <cellStyle name="40% - 强调文字颜色 5 9 3" xfId="1894" xr:uid="{00000000-0005-0000-0000-00003B060000}"/>
    <cellStyle name="40% - 强调文字颜色 6 10" xfId="424" xr:uid="{00000000-0005-0000-0000-00003C060000}"/>
    <cellStyle name="40% - 强调文字颜色 6 10 2" xfId="918" xr:uid="{00000000-0005-0000-0000-00003D060000}"/>
    <cellStyle name="40% - 强调文字颜色 6 10 2 2" xfId="1897" xr:uid="{00000000-0005-0000-0000-00003E060000}"/>
    <cellStyle name="40% - 强调文字颜色 6 10 3" xfId="1896" xr:uid="{00000000-0005-0000-0000-00003F060000}"/>
    <cellStyle name="40% - 强调文字颜色 6 11" xfId="509" xr:uid="{00000000-0005-0000-0000-000040060000}"/>
    <cellStyle name="40% - 强调文字颜色 6 11 2" xfId="1001" xr:uid="{00000000-0005-0000-0000-000041060000}"/>
    <cellStyle name="40% - 强调文字颜色 6 11 2 2" xfId="1899" xr:uid="{00000000-0005-0000-0000-000042060000}"/>
    <cellStyle name="40% - 强调文字颜色 6 11 3" xfId="1898" xr:uid="{00000000-0005-0000-0000-000043060000}"/>
    <cellStyle name="40% - 强调文字颜色 6 12" xfId="519" xr:uid="{00000000-0005-0000-0000-000044060000}"/>
    <cellStyle name="40% - 强调文字颜色 6 12 2" xfId="1011" xr:uid="{00000000-0005-0000-0000-000045060000}"/>
    <cellStyle name="40% - 强调文字颜色 6 12 2 2" xfId="1901" xr:uid="{00000000-0005-0000-0000-000046060000}"/>
    <cellStyle name="40% - 强调文字颜色 6 12 3" xfId="1900" xr:uid="{00000000-0005-0000-0000-000047060000}"/>
    <cellStyle name="40% - 强调文字颜色 6 13" xfId="528" xr:uid="{00000000-0005-0000-0000-000048060000}"/>
    <cellStyle name="40% - 强调文字颜色 6 13 2" xfId="1020" xr:uid="{00000000-0005-0000-0000-000049060000}"/>
    <cellStyle name="40% - 强调文字颜色 6 13 2 2" xfId="1903" xr:uid="{00000000-0005-0000-0000-00004A060000}"/>
    <cellStyle name="40% - 强调文字颜色 6 13 3" xfId="1902" xr:uid="{00000000-0005-0000-0000-00004B060000}"/>
    <cellStyle name="40% - 强调文字颜色 6 14" xfId="535" xr:uid="{00000000-0005-0000-0000-00004C060000}"/>
    <cellStyle name="40% - 强调文字颜色 6 14 2" xfId="1027" xr:uid="{00000000-0005-0000-0000-00004D060000}"/>
    <cellStyle name="40% - 强调文字颜色 6 14 2 2" xfId="1905" xr:uid="{00000000-0005-0000-0000-00004E060000}"/>
    <cellStyle name="40% - 强调文字颜色 6 14 3" xfId="1904" xr:uid="{00000000-0005-0000-0000-00004F060000}"/>
    <cellStyle name="40% - 强调文字颜色 6 15" xfId="557" xr:uid="{00000000-0005-0000-0000-000050060000}"/>
    <cellStyle name="40% - 强调文字颜色 6 15 2" xfId="1048" xr:uid="{00000000-0005-0000-0000-000051060000}"/>
    <cellStyle name="40% - 强调文字颜色 6 15 2 2" xfId="1907" xr:uid="{00000000-0005-0000-0000-000052060000}"/>
    <cellStyle name="40% - 强调文字颜色 6 15 3" xfId="1906" xr:uid="{00000000-0005-0000-0000-000053060000}"/>
    <cellStyle name="40% - 强调文字颜色 6 16" xfId="564" xr:uid="{00000000-0005-0000-0000-000054060000}"/>
    <cellStyle name="40% - 强调文字颜色 6 16 2" xfId="1055" xr:uid="{00000000-0005-0000-0000-000055060000}"/>
    <cellStyle name="40% - 强调文字颜色 6 16 2 2" xfId="1909" xr:uid="{00000000-0005-0000-0000-000056060000}"/>
    <cellStyle name="40% - 强调文字颜色 6 16 3" xfId="1908" xr:uid="{00000000-0005-0000-0000-000057060000}"/>
    <cellStyle name="40% - 强调文字颜色 6 17" xfId="583" xr:uid="{00000000-0005-0000-0000-000058060000}"/>
    <cellStyle name="40% - 强调文字颜色 6 17 2" xfId="1910" xr:uid="{00000000-0005-0000-0000-000059060000}"/>
    <cellStyle name="40% - 强调文字颜色 6 18" xfId="1096" xr:uid="{00000000-0005-0000-0000-00005A060000}"/>
    <cellStyle name="40% - 强调文字颜色 6 18 2" xfId="1911" xr:uid="{00000000-0005-0000-0000-00005B060000}"/>
    <cellStyle name="40% - 强调文字颜色 6 2" xfId="74" xr:uid="{00000000-0005-0000-0000-00005C060000}"/>
    <cellStyle name="40% - 强调文字颜色 6 2 2" xfId="155" xr:uid="{00000000-0005-0000-0000-00005D060000}"/>
    <cellStyle name="40% - 强调文字颜色 6 2 2 2" xfId="668" xr:uid="{00000000-0005-0000-0000-00005E060000}"/>
    <cellStyle name="40% - 强调文字颜色 6 2 2 2 2" xfId="1914" xr:uid="{00000000-0005-0000-0000-00005F060000}"/>
    <cellStyle name="40% - 强调文字颜色 6 2 2 3" xfId="1913" xr:uid="{00000000-0005-0000-0000-000060060000}"/>
    <cellStyle name="40% - 强调文字颜色 6 2 3" xfId="220" xr:uid="{00000000-0005-0000-0000-000061060000}"/>
    <cellStyle name="40% - 强调文字颜色 6 2 3 2" xfId="733" xr:uid="{00000000-0005-0000-0000-000062060000}"/>
    <cellStyle name="40% - 强调文字颜色 6 2 3 2 2" xfId="1916" xr:uid="{00000000-0005-0000-0000-000063060000}"/>
    <cellStyle name="40% - 强调文字颜色 6 2 3 3" xfId="1915" xr:uid="{00000000-0005-0000-0000-000064060000}"/>
    <cellStyle name="40% - 强调文字颜色 6 2 4" xfId="293" xr:uid="{00000000-0005-0000-0000-000065060000}"/>
    <cellStyle name="40% - 强调文字颜色 6 2 4 2" xfId="800" xr:uid="{00000000-0005-0000-0000-000066060000}"/>
    <cellStyle name="40% - 强调文字颜色 6 2 4 2 2" xfId="1918" xr:uid="{00000000-0005-0000-0000-000067060000}"/>
    <cellStyle name="40% - 强调文字颜色 6 2 4 3" xfId="1917" xr:uid="{00000000-0005-0000-0000-000068060000}"/>
    <cellStyle name="40% - 强调文字颜色 6 2 5" xfId="373" xr:uid="{00000000-0005-0000-0000-000069060000}"/>
    <cellStyle name="40% - 强调文字颜色 6 2 5 2" xfId="867" xr:uid="{00000000-0005-0000-0000-00006A060000}"/>
    <cellStyle name="40% - 强调文字颜色 6 2 5 2 2" xfId="1920" xr:uid="{00000000-0005-0000-0000-00006B060000}"/>
    <cellStyle name="40% - 强调文字颜色 6 2 5 3" xfId="1919" xr:uid="{00000000-0005-0000-0000-00006C060000}"/>
    <cellStyle name="40% - 强调文字颜色 6 2 6" xfId="440" xr:uid="{00000000-0005-0000-0000-00006D060000}"/>
    <cellStyle name="40% - 强调文字颜色 6 2 6 2" xfId="934" xr:uid="{00000000-0005-0000-0000-00006E060000}"/>
    <cellStyle name="40% - 强调文字颜色 6 2 6 2 2" xfId="1922" xr:uid="{00000000-0005-0000-0000-00006F060000}"/>
    <cellStyle name="40% - 强调文字颜色 6 2 6 3" xfId="1921" xr:uid="{00000000-0005-0000-0000-000070060000}"/>
    <cellStyle name="40% - 强调文字颜色 6 2 7" xfId="599" xr:uid="{00000000-0005-0000-0000-000071060000}"/>
    <cellStyle name="40% - 强调文字颜色 6 2 7 2" xfId="1923" xr:uid="{00000000-0005-0000-0000-000072060000}"/>
    <cellStyle name="40% - 强调文字颜色 6 2 8" xfId="1912" xr:uid="{00000000-0005-0000-0000-000073060000}"/>
    <cellStyle name="40% - 强调文字颜色 6 3" xfId="87" xr:uid="{00000000-0005-0000-0000-000074060000}"/>
    <cellStyle name="40% - 强调文字颜色 6 3 2" xfId="168" xr:uid="{00000000-0005-0000-0000-000075060000}"/>
    <cellStyle name="40% - 强调文字颜色 6 3 2 2" xfId="681" xr:uid="{00000000-0005-0000-0000-000076060000}"/>
    <cellStyle name="40% - 强调文字颜色 6 3 2 2 2" xfId="1926" xr:uid="{00000000-0005-0000-0000-000077060000}"/>
    <cellStyle name="40% - 强调文字颜色 6 3 2 3" xfId="1925" xr:uid="{00000000-0005-0000-0000-000078060000}"/>
    <cellStyle name="40% - 强调文字颜色 6 3 3" xfId="233" xr:uid="{00000000-0005-0000-0000-000079060000}"/>
    <cellStyle name="40% - 强调文字颜色 6 3 3 2" xfId="746" xr:uid="{00000000-0005-0000-0000-00007A060000}"/>
    <cellStyle name="40% - 强调文字颜色 6 3 3 2 2" xfId="1928" xr:uid="{00000000-0005-0000-0000-00007B060000}"/>
    <cellStyle name="40% - 强调文字颜色 6 3 3 3" xfId="1927" xr:uid="{00000000-0005-0000-0000-00007C060000}"/>
    <cellStyle name="40% - 强调文字颜色 6 3 4" xfId="306" xr:uid="{00000000-0005-0000-0000-00007D060000}"/>
    <cellStyle name="40% - 强调文字颜色 6 3 4 2" xfId="813" xr:uid="{00000000-0005-0000-0000-00007E060000}"/>
    <cellStyle name="40% - 强调文字颜色 6 3 4 2 2" xfId="1930" xr:uid="{00000000-0005-0000-0000-00007F060000}"/>
    <cellStyle name="40% - 强调文字颜色 6 3 4 3" xfId="1929" xr:uid="{00000000-0005-0000-0000-000080060000}"/>
    <cellStyle name="40% - 强调文字颜色 6 3 5" xfId="386" xr:uid="{00000000-0005-0000-0000-000081060000}"/>
    <cellStyle name="40% - 强调文字颜色 6 3 5 2" xfId="880" xr:uid="{00000000-0005-0000-0000-000082060000}"/>
    <cellStyle name="40% - 强调文字颜色 6 3 5 2 2" xfId="1932" xr:uid="{00000000-0005-0000-0000-000083060000}"/>
    <cellStyle name="40% - 强调文字颜色 6 3 5 3" xfId="1931" xr:uid="{00000000-0005-0000-0000-000084060000}"/>
    <cellStyle name="40% - 强调文字颜色 6 3 6" xfId="453" xr:uid="{00000000-0005-0000-0000-000085060000}"/>
    <cellStyle name="40% - 强调文字颜色 6 3 6 2" xfId="947" xr:uid="{00000000-0005-0000-0000-000086060000}"/>
    <cellStyle name="40% - 强调文字颜色 6 3 6 2 2" xfId="1934" xr:uid="{00000000-0005-0000-0000-000087060000}"/>
    <cellStyle name="40% - 强调文字颜色 6 3 6 3" xfId="1933" xr:uid="{00000000-0005-0000-0000-000088060000}"/>
    <cellStyle name="40% - 强调文字颜色 6 3 7" xfId="612" xr:uid="{00000000-0005-0000-0000-000089060000}"/>
    <cellStyle name="40% - 强调文字颜色 6 3 7 2" xfId="1935" xr:uid="{00000000-0005-0000-0000-00008A060000}"/>
    <cellStyle name="40% - 强调文字颜色 6 3 8" xfId="1924" xr:uid="{00000000-0005-0000-0000-00008B060000}"/>
    <cellStyle name="40% - 强调文字颜色 6 4" xfId="100" xr:uid="{00000000-0005-0000-0000-00008C060000}"/>
    <cellStyle name="40% - 强调文字颜色 6 4 2" xfId="181" xr:uid="{00000000-0005-0000-0000-00008D060000}"/>
    <cellStyle name="40% - 强调文字颜色 6 4 2 2" xfId="694" xr:uid="{00000000-0005-0000-0000-00008E060000}"/>
    <cellStyle name="40% - 强调文字颜色 6 4 2 2 2" xfId="1938" xr:uid="{00000000-0005-0000-0000-00008F060000}"/>
    <cellStyle name="40% - 强调文字颜色 6 4 2 3" xfId="1937" xr:uid="{00000000-0005-0000-0000-000090060000}"/>
    <cellStyle name="40% - 强调文字颜色 6 4 3" xfId="246" xr:uid="{00000000-0005-0000-0000-000091060000}"/>
    <cellStyle name="40% - 强调文字颜色 6 4 3 2" xfId="759" xr:uid="{00000000-0005-0000-0000-000092060000}"/>
    <cellStyle name="40% - 强调文字颜色 6 4 3 2 2" xfId="1940" xr:uid="{00000000-0005-0000-0000-000093060000}"/>
    <cellStyle name="40% - 强调文字颜色 6 4 3 3" xfId="1939" xr:uid="{00000000-0005-0000-0000-000094060000}"/>
    <cellStyle name="40% - 强调文字颜色 6 4 4" xfId="319" xr:uid="{00000000-0005-0000-0000-000095060000}"/>
    <cellStyle name="40% - 强调文字颜色 6 4 4 2" xfId="826" xr:uid="{00000000-0005-0000-0000-000096060000}"/>
    <cellStyle name="40% - 强调文字颜色 6 4 4 2 2" xfId="1942" xr:uid="{00000000-0005-0000-0000-000097060000}"/>
    <cellStyle name="40% - 强调文字颜色 6 4 4 3" xfId="1941" xr:uid="{00000000-0005-0000-0000-000098060000}"/>
    <cellStyle name="40% - 强调文字颜色 6 4 5" xfId="399" xr:uid="{00000000-0005-0000-0000-000099060000}"/>
    <cellStyle name="40% - 强调文字颜色 6 4 5 2" xfId="893" xr:uid="{00000000-0005-0000-0000-00009A060000}"/>
    <cellStyle name="40% - 强调文字颜色 6 4 5 2 2" xfId="1944" xr:uid="{00000000-0005-0000-0000-00009B060000}"/>
    <cellStyle name="40% - 强调文字颜色 6 4 5 3" xfId="1943" xr:uid="{00000000-0005-0000-0000-00009C060000}"/>
    <cellStyle name="40% - 强调文字颜色 6 4 6" xfId="466" xr:uid="{00000000-0005-0000-0000-00009D060000}"/>
    <cellStyle name="40% - 强调文字颜色 6 4 6 2" xfId="960" xr:uid="{00000000-0005-0000-0000-00009E060000}"/>
    <cellStyle name="40% - 强调文字颜色 6 4 6 2 2" xfId="1946" xr:uid="{00000000-0005-0000-0000-00009F060000}"/>
    <cellStyle name="40% - 强调文字颜色 6 4 6 3" xfId="1945" xr:uid="{00000000-0005-0000-0000-0000A0060000}"/>
    <cellStyle name="40% - 强调文字颜色 6 4 7" xfId="625" xr:uid="{00000000-0005-0000-0000-0000A1060000}"/>
    <cellStyle name="40% - 强调文字颜色 6 4 7 2" xfId="1947" xr:uid="{00000000-0005-0000-0000-0000A2060000}"/>
    <cellStyle name="40% - 强调文字颜色 6 4 8" xfId="1936" xr:uid="{00000000-0005-0000-0000-0000A3060000}"/>
    <cellStyle name="40% - 强调文字颜色 6 5" xfId="113" xr:uid="{00000000-0005-0000-0000-0000A4060000}"/>
    <cellStyle name="40% - 强调文字颜色 6 5 2" xfId="194" xr:uid="{00000000-0005-0000-0000-0000A5060000}"/>
    <cellStyle name="40% - 强调文字颜色 6 5 2 2" xfId="707" xr:uid="{00000000-0005-0000-0000-0000A6060000}"/>
    <cellStyle name="40% - 强调文字颜色 6 5 2 2 2" xfId="1950" xr:uid="{00000000-0005-0000-0000-0000A7060000}"/>
    <cellStyle name="40% - 强调文字颜色 6 5 2 3" xfId="1949" xr:uid="{00000000-0005-0000-0000-0000A8060000}"/>
    <cellStyle name="40% - 强调文字颜色 6 5 3" xfId="259" xr:uid="{00000000-0005-0000-0000-0000A9060000}"/>
    <cellStyle name="40% - 强调文字颜色 6 5 3 2" xfId="772" xr:uid="{00000000-0005-0000-0000-0000AA060000}"/>
    <cellStyle name="40% - 强调文字颜色 6 5 3 2 2" xfId="1952" xr:uid="{00000000-0005-0000-0000-0000AB060000}"/>
    <cellStyle name="40% - 强调文字颜色 6 5 3 3" xfId="1951" xr:uid="{00000000-0005-0000-0000-0000AC060000}"/>
    <cellStyle name="40% - 强调文字颜色 6 5 4" xfId="332" xr:uid="{00000000-0005-0000-0000-0000AD060000}"/>
    <cellStyle name="40% - 强调文字颜色 6 5 4 2" xfId="839" xr:uid="{00000000-0005-0000-0000-0000AE060000}"/>
    <cellStyle name="40% - 强调文字颜色 6 5 4 2 2" xfId="1954" xr:uid="{00000000-0005-0000-0000-0000AF060000}"/>
    <cellStyle name="40% - 强调文字颜色 6 5 4 3" xfId="1953" xr:uid="{00000000-0005-0000-0000-0000B0060000}"/>
    <cellStyle name="40% - 强调文字颜色 6 5 5" xfId="412" xr:uid="{00000000-0005-0000-0000-0000B1060000}"/>
    <cellStyle name="40% - 强调文字颜色 6 5 5 2" xfId="906" xr:uid="{00000000-0005-0000-0000-0000B2060000}"/>
    <cellStyle name="40% - 强调文字颜色 6 5 5 2 2" xfId="1956" xr:uid="{00000000-0005-0000-0000-0000B3060000}"/>
    <cellStyle name="40% - 强调文字颜色 6 5 5 3" xfId="1955" xr:uid="{00000000-0005-0000-0000-0000B4060000}"/>
    <cellStyle name="40% - 强调文字颜色 6 5 6" xfId="479" xr:uid="{00000000-0005-0000-0000-0000B5060000}"/>
    <cellStyle name="40% - 强调文字颜色 6 5 6 2" xfId="973" xr:uid="{00000000-0005-0000-0000-0000B6060000}"/>
    <cellStyle name="40% - 强调文字颜色 6 5 6 2 2" xfId="1958" xr:uid="{00000000-0005-0000-0000-0000B7060000}"/>
    <cellStyle name="40% - 强调文字颜色 6 5 6 3" xfId="1957" xr:uid="{00000000-0005-0000-0000-0000B8060000}"/>
    <cellStyle name="40% - 强调文字颜色 6 5 7" xfId="638" xr:uid="{00000000-0005-0000-0000-0000B9060000}"/>
    <cellStyle name="40% - 强调文字颜色 6 5 7 2" xfId="1959" xr:uid="{00000000-0005-0000-0000-0000BA060000}"/>
    <cellStyle name="40% - 强调文字颜色 6 5 8" xfId="1948" xr:uid="{00000000-0005-0000-0000-0000BB060000}"/>
    <cellStyle name="40% - 强调文字颜色 6 6" xfId="139" xr:uid="{00000000-0005-0000-0000-0000BC060000}"/>
    <cellStyle name="40% - 强调文字颜色 6 6 2" xfId="652" xr:uid="{00000000-0005-0000-0000-0000BD060000}"/>
    <cellStyle name="40% - 强调文字颜色 6 6 2 2" xfId="1961" xr:uid="{00000000-0005-0000-0000-0000BE060000}"/>
    <cellStyle name="40% - 强调文字颜色 6 6 3" xfId="1960" xr:uid="{00000000-0005-0000-0000-0000BF060000}"/>
    <cellStyle name="40% - 强调文字颜色 6 7" xfId="204" xr:uid="{00000000-0005-0000-0000-0000C0060000}"/>
    <cellStyle name="40% - 强调文字颜色 6 7 2" xfId="717" xr:uid="{00000000-0005-0000-0000-0000C1060000}"/>
    <cellStyle name="40% - 强调文字颜色 6 7 2 2" xfId="1963" xr:uid="{00000000-0005-0000-0000-0000C2060000}"/>
    <cellStyle name="40% - 强调文字颜色 6 7 3" xfId="1962" xr:uid="{00000000-0005-0000-0000-0000C3060000}"/>
    <cellStyle name="40% - 强调文字颜色 6 8" xfId="277" xr:uid="{00000000-0005-0000-0000-0000C4060000}"/>
    <cellStyle name="40% - 强调文字颜色 6 8 2" xfId="784" xr:uid="{00000000-0005-0000-0000-0000C5060000}"/>
    <cellStyle name="40% - 强调文字颜色 6 8 2 2" xfId="1965" xr:uid="{00000000-0005-0000-0000-0000C6060000}"/>
    <cellStyle name="40% - 强调文字颜色 6 8 3" xfId="1964" xr:uid="{00000000-0005-0000-0000-0000C7060000}"/>
    <cellStyle name="40% - 强调文字颜色 6 9" xfId="357" xr:uid="{00000000-0005-0000-0000-0000C8060000}"/>
    <cellStyle name="40% - 强调文字颜色 6 9 2" xfId="851" xr:uid="{00000000-0005-0000-0000-0000C9060000}"/>
    <cellStyle name="40% - 强调文字颜色 6 9 2 2" xfId="1967" xr:uid="{00000000-0005-0000-0000-0000CA060000}"/>
    <cellStyle name="40% - 强调文字颜色 6 9 3" xfId="1966" xr:uid="{00000000-0005-0000-0000-0000CB060000}"/>
    <cellStyle name="40% - 着色 1" xfId="24" builtinId="31" customBuiltin="1"/>
    <cellStyle name="40% - 着色 1 2" xfId="2162" xr:uid="{00000000-0005-0000-0000-0000CD060000}"/>
    <cellStyle name="40% - 着色 2" xfId="28" builtinId="35" customBuiltin="1"/>
    <cellStyle name="40% - 着色 2 2" xfId="2166" xr:uid="{00000000-0005-0000-0000-0000CF060000}"/>
    <cellStyle name="40% - 着色 3" xfId="32" builtinId="39" customBuiltin="1"/>
    <cellStyle name="40% - 着色 3 2" xfId="2170" xr:uid="{00000000-0005-0000-0000-0000D1060000}"/>
    <cellStyle name="40% - 着色 4" xfId="36" builtinId="43" customBuiltin="1"/>
    <cellStyle name="40% - 着色 4 2" xfId="2174" xr:uid="{00000000-0005-0000-0000-0000D3060000}"/>
    <cellStyle name="40% - 着色 5" xfId="40" builtinId="47" customBuiltin="1"/>
    <cellStyle name="40% - 着色 5 2" xfId="2178" xr:uid="{00000000-0005-0000-0000-0000D5060000}"/>
    <cellStyle name="40% - 着色 6" xfId="44" builtinId="51" customBuiltin="1"/>
    <cellStyle name="40% - 着色 6 2" xfId="2182" xr:uid="{00000000-0005-0000-0000-0000D7060000}"/>
    <cellStyle name="60% - 强调文字颜色 1 2" xfId="1077" xr:uid="{00000000-0005-0000-0000-0000D8060000}"/>
    <cellStyle name="60% - 强调文字颜色 1 2 2" xfId="1968" xr:uid="{00000000-0005-0000-0000-0000D9060000}"/>
    <cellStyle name="60% - 强调文字颜色 2 2" xfId="1081" xr:uid="{00000000-0005-0000-0000-0000DA060000}"/>
    <cellStyle name="60% - 强调文字颜色 2 2 2" xfId="1969" xr:uid="{00000000-0005-0000-0000-0000DB060000}"/>
    <cellStyle name="60% - 强调文字颜色 3 2" xfId="1085" xr:uid="{00000000-0005-0000-0000-0000DC060000}"/>
    <cellStyle name="60% - 强调文字颜色 3 2 2" xfId="1970" xr:uid="{00000000-0005-0000-0000-0000DD060000}"/>
    <cellStyle name="60% - 强调文字颜色 4 2" xfId="1089" xr:uid="{00000000-0005-0000-0000-0000DE060000}"/>
    <cellStyle name="60% - 强调文字颜色 4 2 2" xfId="1971" xr:uid="{00000000-0005-0000-0000-0000DF060000}"/>
    <cellStyle name="60% - 强调文字颜色 5 2" xfId="1093" xr:uid="{00000000-0005-0000-0000-0000E0060000}"/>
    <cellStyle name="60% - 强调文字颜色 5 2 2" xfId="1972" xr:uid="{00000000-0005-0000-0000-0000E1060000}"/>
    <cellStyle name="60% - 强调文字颜色 6 2" xfId="1097" xr:uid="{00000000-0005-0000-0000-0000E2060000}"/>
    <cellStyle name="60% - 强调文字颜色 6 2 2" xfId="1973" xr:uid="{00000000-0005-0000-0000-0000E3060000}"/>
    <cellStyle name="60% - 着色 1" xfId="25" builtinId="32" customBuiltin="1"/>
    <cellStyle name="60% - 着色 1 2" xfId="2163" xr:uid="{00000000-0005-0000-0000-0000E5060000}"/>
    <cellStyle name="60% - 着色 2" xfId="29" builtinId="36" customBuiltin="1"/>
    <cellStyle name="60% - 着色 2 2" xfId="2167" xr:uid="{00000000-0005-0000-0000-0000E7060000}"/>
    <cellStyle name="60% - 着色 3" xfId="33" builtinId="40" customBuiltin="1"/>
    <cellStyle name="60% - 着色 3 2" xfId="2171" xr:uid="{00000000-0005-0000-0000-0000E9060000}"/>
    <cellStyle name="60% - 着色 4" xfId="37" builtinId="44" customBuiltin="1"/>
    <cellStyle name="60% - 着色 4 2" xfId="2175" xr:uid="{00000000-0005-0000-0000-0000EB060000}"/>
    <cellStyle name="60% - 着色 5" xfId="41" builtinId="48" customBuiltin="1"/>
    <cellStyle name="60% - 着色 5 2" xfId="2179" xr:uid="{00000000-0005-0000-0000-0000ED060000}"/>
    <cellStyle name="60% - 着色 6" xfId="45" builtinId="52" customBuiltin="1"/>
    <cellStyle name="60% - 着色 6 2" xfId="2183" xr:uid="{00000000-0005-0000-0000-0000EF060000}"/>
    <cellStyle name="百分比" xfId="1098" builtinId="5"/>
    <cellStyle name="百分比 2" xfId="481" xr:uid="{00000000-0005-0000-0000-0000F1060000}"/>
    <cellStyle name="百分比 2 2" xfId="1974" xr:uid="{00000000-0005-0000-0000-0000F2060000}"/>
    <cellStyle name="百分比 3" xfId="1057" xr:uid="{00000000-0005-0000-0000-0000F3060000}"/>
    <cellStyle name="百分比 3 2" xfId="1975" xr:uid="{00000000-0005-0000-0000-0000F4060000}"/>
    <cellStyle name="百分比 4" xfId="1102" xr:uid="{00000000-0005-0000-0000-0000F5060000}"/>
    <cellStyle name="百分比 5" xfId="2185" xr:uid="{00000000-0005-0000-0000-0000F6060000}"/>
    <cellStyle name="百分比 6" xfId="2187" xr:uid="{00000000-0005-0000-0000-0000F7060000}"/>
    <cellStyle name="标题" xfId="6" builtinId="15" customBuiltin="1"/>
    <cellStyle name="标题 1" xfId="7" builtinId="16" customBuiltin="1"/>
    <cellStyle name="标题 1 2" xfId="1058" xr:uid="{00000000-0005-0000-0000-0000FA060000}"/>
    <cellStyle name="标题 1 2 2" xfId="1976" xr:uid="{00000000-0005-0000-0000-0000FB060000}"/>
    <cellStyle name="标题 2" xfId="8" builtinId="17" customBuiltin="1"/>
    <cellStyle name="标题 2 2" xfId="1059" xr:uid="{00000000-0005-0000-0000-0000FD060000}"/>
    <cellStyle name="标题 2 2 2" xfId="1977" xr:uid="{00000000-0005-0000-0000-0000FE060000}"/>
    <cellStyle name="标题 3" xfId="9" builtinId="18" customBuiltin="1"/>
    <cellStyle name="标题 3 2" xfId="1060" xr:uid="{00000000-0005-0000-0000-000000070000}"/>
    <cellStyle name="标题 3 2 2" xfId="1978" xr:uid="{00000000-0005-0000-0000-000001070000}"/>
    <cellStyle name="标题 4" xfId="10" builtinId="19" customBuiltin="1"/>
    <cellStyle name="标题 4 2" xfId="1061" xr:uid="{00000000-0005-0000-0000-000003070000}"/>
    <cellStyle name="标题 4 2 2" xfId="1979" xr:uid="{00000000-0005-0000-0000-000004070000}"/>
    <cellStyle name="标题 5" xfId="2157" xr:uid="{00000000-0005-0000-0000-000005070000}"/>
    <cellStyle name="差" xfId="12" builtinId="27" customBuiltin="1"/>
    <cellStyle name="差 2" xfId="1063" xr:uid="{00000000-0005-0000-0000-000007070000}"/>
    <cellStyle name="差 2 2" xfId="1980" xr:uid="{00000000-0005-0000-0000-000008070000}"/>
    <cellStyle name="差_2009" xfId="47" xr:uid="{00000000-0005-0000-0000-000009070000}"/>
    <cellStyle name="差_2009 2" xfId="1981" xr:uid="{00000000-0005-0000-0000-00000A070000}"/>
    <cellStyle name="常规" xfId="0" builtinId="0"/>
    <cellStyle name="常规 10" xfId="482" xr:uid="{00000000-0005-0000-0000-00000C070000}"/>
    <cellStyle name="常规 10 2" xfId="974" xr:uid="{00000000-0005-0000-0000-00000D070000}"/>
    <cellStyle name="常规 10 2 2" xfId="1983" xr:uid="{00000000-0005-0000-0000-00000E070000}"/>
    <cellStyle name="常规 10 3" xfId="1982" xr:uid="{00000000-0005-0000-0000-00000F070000}"/>
    <cellStyle name="常规 100" xfId="2267" xr:uid="{1E4DF4A0-8A26-40F1-BBE5-8C3AD79C829B}"/>
    <cellStyle name="常规 101" xfId="2268" xr:uid="{92C652B2-93EB-4BCB-ADF8-5501C1D18928}"/>
    <cellStyle name="常规 102" xfId="2269" xr:uid="{40EDFC50-FF70-4E26-A911-B0F89045C2D2}"/>
    <cellStyle name="常规 103" xfId="2270" xr:uid="{F8B839DC-0913-42E9-8F4B-65A3B3EE3D25}"/>
    <cellStyle name="常规 104" xfId="2271" xr:uid="{76ED778E-0CAD-47EE-8739-58A2111384D4}"/>
    <cellStyle name="常规 105" xfId="2272" xr:uid="{D72BB569-F1D0-4C95-9DF1-007E4EC57C93}"/>
    <cellStyle name="常规 106" xfId="2273" xr:uid="{A6487B55-972B-42E0-BEC6-39B4007C2615}"/>
    <cellStyle name="常规 107" xfId="2274" xr:uid="{330A634A-9403-43CB-A779-80DCC1900B74}"/>
    <cellStyle name="常规 108" xfId="2277" xr:uid="{9632EE05-3459-46AF-99CE-967B633A66F2}"/>
    <cellStyle name="常规 109" xfId="2278" xr:uid="{5135B0A4-55D9-43ED-82A3-269778D3253F}"/>
    <cellStyle name="常规 11" xfId="536" xr:uid="{00000000-0005-0000-0000-000010070000}"/>
    <cellStyle name="常规 11 2" xfId="1984" xr:uid="{00000000-0005-0000-0000-000011070000}"/>
    <cellStyle name="常规 110" xfId="2279" xr:uid="{5CE60CC3-E262-4832-923C-7A37940E3DC6}"/>
    <cellStyle name="常规 111" xfId="2280" xr:uid="{B510D067-8E1D-423C-AE31-B90E377FFE4E}"/>
    <cellStyle name="常规 112" xfId="2281" xr:uid="{621C06CF-1902-496E-8D54-EAE355681586}"/>
    <cellStyle name="常规 113" xfId="2282" xr:uid="{59FF334A-1601-440C-B33D-0CD0CB66DDF6}"/>
    <cellStyle name="常规 114" xfId="2283" xr:uid="{BB1D452F-76D5-45DB-877E-0044E96AD1A0}"/>
    <cellStyle name="常规 115" xfId="2284" xr:uid="{71A2F108-4986-4DA3-86F6-5D558745082A}"/>
    <cellStyle name="常规 116" xfId="2262" xr:uid="{524A68BB-AD29-4AEE-8A54-5FBD717A53AC}"/>
    <cellStyle name="常规 117" xfId="2285" xr:uid="{F58BD40D-D815-4B64-AA4F-A5FAC39E831A}"/>
    <cellStyle name="常规 118" xfId="2286" xr:uid="{8E293764-EE57-4C4D-B80A-F96948C42BAB}"/>
    <cellStyle name="常规 119" xfId="2287" xr:uid="{801D53BB-FDA5-4E2B-BC9C-036093B95FC0}"/>
    <cellStyle name="常规 12" xfId="537" xr:uid="{00000000-0005-0000-0000-000012070000}"/>
    <cellStyle name="常规 12 2" xfId="1028" xr:uid="{00000000-0005-0000-0000-000013070000}"/>
    <cellStyle name="常规 12 2 2" xfId="1986" xr:uid="{00000000-0005-0000-0000-000014070000}"/>
    <cellStyle name="常规 12 3" xfId="1985" xr:uid="{00000000-0005-0000-0000-000015070000}"/>
    <cellStyle name="常规 120" xfId="2265" xr:uid="{019C952B-F70A-4E87-A3BE-DBFA43E78F21}"/>
    <cellStyle name="常规 121" xfId="2276" xr:uid="{95C2C4AC-CA25-4D6A-A6E6-39BC94E58430}"/>
    <cellStyle name="常规 122" xfId="2288" xr:uid="{AA2C9251-745E-4691-867C-A31EAF13A2E3}"/>
    <cellStyle name="常规 123" xfId="2289" xr:uid="{47C609A5-E8CE-4B63-BAB2-E021072EEC48}"/>
    <cellStyle name="常规 124" xfId="2290" xr:uid="{EC729E90-7EBF-42CA-8A0B-20D2A2FBA0F2}"/>
    <cellStyle name="常规 125" xfId="2291" xr:uid="{B314699E-C82E-46B4-94AA-A99E0C512344}"/>
    <cellStyle name="常规 126" xfId="2292" xr:uid="{DED77274-B48A-4157-A77D-AAAFD53854C3}"/>
    <cellStyle name="常规 127" xfId="2293" xr:uid="{0A171091-90E5-4EAD-8B69-B1A5728318F8}"/>
    <cellStyle name="常规 128" xfId="2294" xr:uid="{E0C2E1BA-DD36-416E-908D-74323502AF21}"/>
    <cellStyle name="常规 129" xfId="2295" xr:uid="{DDFAE2BA-2E95-4DC1-87FD-55D455522A95}"/>
    <cellStyle name="常规 13" xfId="489" xr:uid="{00000000-0005-0000-0000-000016070000}"/>
    <cellStyle name="常规 13 2" xfId="981" xr:uid="{00000000-0005-0000-0000-000017070000}"/>
    <cellStyle name="常规 13 2 2" xfId="1988" xr:uid="{00000000-0005-0000-0000-000018070000}"/>
    <cellStyle name="常规 13 3" xfId="1987" xr:uid="{00000000-0005-0000-0000-000019070000}"/>
    <cellStyle name="常规 130" xfId="2297" xr:uid="{D60663FC-F375-47DA-8256-126C2F4C2935}"/>
    <cellStyle name="常规 131" xfId="2275" xr:uid="{685FE287-DAF6-417D-BDFC-4ABD43C29293}"/>
    <cellStyle name="常规 132" xfId="2296" xr:uid="{6BEE827A-014B-49FD-925D-7B278A051871}"/>
    <cellStyle name="常规 133" xfId="2298" xr:uid="{98F4EDB9-2D1D-417D-AE04-101949C56132}"/>
    <cellStyle name="常规 134" xfId="2299" xr:uid="{CB826951-A7AB-4ADB-ACBA-49E879CFDBEE}"/>
    <cellStyle name="常规 135" xfId="2300" xr:uid="{33095FAB-8569-44AE-AE54-5B331CA9709F}"/>
    <cellStyle name="常规 136" xfId="2301" xr:uid="{A4E6CEC4-A9D9-4476-9C81-71D1B75F0D20}"/>
    <cellStyle name="常规 137" xfId="2302" xr:uid="{5AD97FB1-86D1-49BA-8202-3A08FBBE9353}"/>
    <cellStyle name="常规 138" xfId="2303" xr:uid="{CE9B5CE3-0CF9-4FB4-B08D-2236BB37C2EC}"/>
    <cellStyle name="常规 139" xfId="2304" xr:uid="{CABA43E9-393D-4C9E-B6D0-58F91171130A}"/>
    <cellStyle name="常规 14" xfId="541" xr:uid="{00000000-0005-0000-0000-00001A070000}"/>
    <cellStyle name="常规 14 2" xfId="1032" xr:uid="{00000000-0005-0000-0000-00001B070000}"/>
    <cellStyle name="常规 14 2 2" xfId="1990" xr:uid="{00000000-0005-0000-0000-00001C070000}"/>
    <cellStyle name="常规 14 3" xfId="1989" xr:uid="{00000000-0005-0000-0000-00001D070000}"/>
    <cellStyle name="常规 140" xfId="2305" xr:uid="{E0CC8069-C021-4DC6-B678-8DD21E0FC18F}"/>
    <cellStyle name="常规 141" xfId="2306" xr:uid="{93F05D0A-D5F1-43CF-957D-8D683D5AA70D}"/>
    <cellStyle name="常规 142" xfId="2307" xr:uid="{50C3EAD9-918A-4F78-9F45-1B4DF01C5CCB}"/>
    <cellStyle name="常规 143" xfId="2308" xr:uid="{E21D165A-C9EF-4F05-AC23-44A711C0ACB7}"/>
    <cellStyle name="常规 144" xfId="2309" xr:uid="{5733628A-B696-42E5-AD7E-5A87FABC4C9C}"/>
    <cellStyle name="常规 145" xfId="2310" xr:uid="{3FE5D84F-4CE1-4796-9325-58FA4B0E280D}"/>
    <cellStyle name="常规 146" xfId="2311" xr:uid="{7CC8B901-DC86-4578-8275-6F3AFE2A4636}"/>
    <cellStyle name="常规 147" xfId="2312" xr:uid="{AF40A6CA-CEE6-4D84-B815-F6E9240FF4C4}"/>
    <cellStyle name="常规 148" xfId="2313" xr:uid="{DEFCA90C-3DEE-4472-A029-1088DB3FF532}"/>
    <cellStyle name="常规 149" xfId="2314" xr:uid="{2EB4A5D3-95DD-48FA-AB14-8340DF2B1957}"/>
    <cellStyle name="常规 15" xfId="566" xr:uid="{00000000-0005-0000-0000-00001E070000}"/>
    <cellStyle name="常规 15 2" xfId="1991" xr:uid="{00000000-0005-0000-0000-00001F070000}"/>
    <cellStyle name="常规 150" xfId="2315" xr:uid="{F63CD8B6-FCAC-4592-9ACC-AE85E134B03F}"/>
    <cellStyle name="常规 151" xfId="2316" xr:uid="{3FF3DF2B-55F3-43C5-93C9-7957A548C45F}"/>
    <cellStyle name="常规 152" xfId="2318" xr:uid="{BA5AA0DE-B579-4A87-9A38-3013EAD6F697}"/>
    <cellStyle name="常规 153" xfId="2319" xr:uid="{B738CDCA-A2D0-4DDA-805B-E7F51D5A1B69}"/>
    <cellStyle name="常规 154" xfId="2320" xr:uid="{1564CDE6-79FE-4ABC-9CB9-5BD3ED152DB5}"/>
    <cellStyle name="常规 155" xfId="2321" xr:uid="{AA019469-B586-4DAF-91DC-C4A88F7C40C2}"/>
    <cellStyle name="常规 156" xfId="2322" xr:uid="{F58D91A2-E64B-4653-A861-6A63CE9F150A}"/>
    <cellStyle name="常规 157" xfId="2317" xr:uid="{9DA1CC79-60DB-424B-A568-8EEEB588E619}"/>
    <cellStyle name="常规 158" xfId="2323" xr:uid="{D7DE6227-E612-4E83-97C0-0744C0A05978}"/>
    <cellStyle name="常规 159" xfId="2324" xr:uid="{8FE3892B-4515-447F-A7DF-045A3774D7B2}"/>
    <cellStyle name="常规 16" xfId="1056" xr:uid="{00000000-0005-0000-0000-000020070000}"/>
    <cellStyle name="常规 16 2" xfId="1992" xr:uid="{00000000-0005-0000-0000-000021070000}"/>
    <cellStyle name="常规 160" xfId="2325" xr:uid="{AB2DC473-A470-4330-86B6-6DD4DEE22E84}"/>
    <cellStyle name="常规 161" xfId="2326" xr:uid="{FEDEC651-60C9-4C90-A002-6964CE2482FE}"/>
    <cellStyle name="常规 162" xfId="2327" xr:uid="{CE32B76A-4147-4290-9402-DB81F1A3E643}"/>
    <cellStyle name="常规 163" xfId="2328" xr:uid="{9D43337C-BF81-4463-A3FD-790882B6652B}"/>
    <cellStyle name="常规 164" xfId="2329" xr:uid="{EF087987-6546-494D-81D8-90D91C3EDB7E}"/>
    <cellStyle name="常规 165" xfId="2330" xr:uid="{6F2C0979-5A2B-429E-8544-ED7862E3FB57}"/>
    <cellStyle name="常规 166" xfId="2331" xr:uid="{16E104E6-6E84-492F-BF0B-9C74CAD326FC}"/>
    <cellStyle name="常规 167" xfId="2333" xr:uid="{644A2081-611D-4E1B-91CF-E26A493F4095}"/>
    <cellStyle name="常规 168" xfId="2334" xr:uid="{2AC9EC88-BDF7-455D-8A4C-E726A1D995DD}"/>
    <cellStyle name="常规 169" xfId="2335" xr:uid="{A186C63A-ED0D-4A93-AFBD-59669F61645B}"/>
    <cellStyle name="常规 17" xfId="1099" xr:uid="{00000000-0005-0000-0000-000022070000}"/>
    <cellStyle name="常规 170" xfId="2336" xr:uid="{795FA02C-420B-490B-B3B3-2152F13C3170}"/>
    <cellStyle name="常规 171" xfId="2337" xr:uid="{121E2979-94B2-4A78-923E-7D7AF20587BD}"/>
    <cellStyle name="常规 172" xfId="2338" xr:uid="{DE1BABBB-1694-423C-BC6E-3DE7B66DD6B5}"/>
    <cellStyle name="常规 173" xfId="2332" xr:uid="{06CD19CE-36CA-441F-BDE0-6D30765BE27E}"/>
    <cellStyle name="常规 174" xfId="2339" xr:uid="{3AA8FB14-143C-4DC6-9383-A51687A601C8}"/>
    <cellStyle name="常规 175" xfId="2340" xr:uid="{3027558B-C3BE-42B0-AE5C-19A6BB2C596D}"/>
    <cellStyle name="常规 176" xfId="2341" xr:uid="{133F39D0-760F-450B-9006-F5FC6FB61AD0}"/>
    <cellStyle name="常规 177" xfId="2342" xr:uid="{996BAF02-CFB5-4366-9CC9-B03315E29F4F}"/>
    <cellStyle name="常规 178" xfId="2343" xr:uid="{D84A3796-A365-4B13-80E5-DEEE21C257F9}"/>
    <cellStyle name="常规 179" xfId="2344" xr:uid="{E94844C2-4ACB-4700-B3FB-79579D811A65}"/>
    <cellStyle name="常规 18" xfId="1100" xr:uid="{00000000-0005-0000-0000-000023070000}"/>
    <cellStyle name="常规 180" xfId="2345" xr:uid="{56C5768C-CCB3-4C3C-BB42-1D4D3669526E}"/>
    <cellStyle name="常规 181" xfId="2346" xr:uid="{FACDAAE2-C18F-44D9-95F7-4EB340621431}"/>
    <cellStyle name="常规 182" xfId="2351" xr:uid="{C990F18B-5C48-4D0B-BA65-78460182AB87}"/>
    <cellStyle name="常规 183" xfId="2350" xr:uid="{2DC4F60E-D3D5-4249-870D-A565FEE95220}"/>
    <cellStyle name="常规 184" xfId="2349" xr:uid="{D58457D9-6F6E-4C52-B61A-AA62C1F60FB1}"/>
    <cellStyle name="常规 185" xfId="2352" xr:uid="{E0BB9927-EA4C-4CAF-8D00-77A83305474B}"/>
    <cellStyle name="常规 186" xfId="2355" xr:uid="{A88BADE1-4981-466A-9D1B-082620D006BA}"/>
    <cellStyle name="常规 187" xfId="2348" xr:uid="{03258AB2-071D-4AC0-89E1-A0E2A8F4608D}"/>
    <cellStyle name="常规 188" xfId="2347" xr:uid="{17776515-F006-4296-A9E1-0374000E7962}"/>
    <cellStyle name="常规 189" xfId="2356" xr:uid="{FEC58CA4-8419-4CD0-9FF0-E4CCA82AFCA2}"/>
    <cellStyle name="常规 19" xfId="1101" xr:uid="{00000000-0005-0000-0000-000024070000}"/>
    <cellStyle name="常规 190" xfId="2354" xr:uid="{D2F25A8D-C185-4F1B-9F64-5FAB0A66BA99}"/>
    <cellStyle name="常规 191" xfId="2353" xr:uid="{B5ECBF36-3A91-4FA6-8CEC-308754B69CDF}"/>
    <cellStyle name="常规 192" xfId="2357" xr:uid="{79DEA287-2C59-40A2-995E-C84DEF027028}"/>
    <cellStyle name="常规 193" xfId="2358" xr:uid="{1ED1902E-5AE0-492E-8AE2-00B2811E3067}"/>
    <cellStyle name="常规 194" xfId="2359" xr:uid="{C1A5B462-CE08-4003-A81C-9CEC73F78D8E}"/>
    <cellStyle name="常规 195" xfId="2360" xr:uid="{A7EF35CB-6DE6-44CD-9B1A-5A78285B9469}"/>
    <cellStyle name="常规 196" xfId="2361" xr:uid="{4BCB0046-8476-48CF-9A13-33297C05D3ED}"/>
    <cellStyle name="常规 197" xfId="2362" xr:uid="{102C931D-0A9C-4C5E-BB1F-933B6A24EAB8}"/>
    <cellStyle name="常规 198" xfId="2363" xr:uid="{D8D0FB50-FBF4-437E-A352-88D233F804D7}"/>
    <cellStyle name="常规 199" xfId="2364" xr:uid="{2A6316BC-4C1D-4E29-9CFF-868674C1A06A}"/>
    <cellStyle name="常规 2" xfId="1" xr:uid="{00000000-0005-0000-0000-000025070000}"/>
    <cellStyle name="常规 2 10" xfId="567" xr:uid="{00000000-0005-0000-0000-000026070000}"/>
    <cellStyle name="常规 2 10 2" xfId="1994" xr:uid="{00000000-0005-0000-0000-000027070000}"/>
    <cellStyle name="常规 2 11" xfId="1993" xr:uid="{00000000-0005-0000-0000-000028070000}"/>
    <cellStyle name="常规 2 2" xfId="2" xr:uid="{00000000-0005-0000-0000-000029070000}"/>
    <cellStyle name="常规 2 2 2" xfId="49" xr:uid="{00000000-0005-0000-0000-00002A070000}"/>
    <cellStyle name="常规 2 2 2 2" xfId="1996" xr:uid="{00000000-0005-0000-0000-00002B070000}"/>
    <cellStyle name="常规 2 2 3" xfId="115" xr:uid="{00000000-0005-0000-0000-00002C070000}"/>
    <cellStyle name="常规 2 2 3 2" xfId="1997" xr:uid="{00000000-0005-0000-0000-00002D070000}"/>
    <cellStyle name="常规 2 2 4" xfId="134" xr:uid="{00000000-0005-0000-0000-00002E070000}"/>
    <cellStyle name="常规 2 2 4 2" xfId="1998" xr:uid="{00000000-0005-0000-0000-00002F070000}"/>
    <cellStyle name="常规 2 2 5" xfId="261" xr:uid="{00000000-0005-0000-0000-000030070000}"/>
    <cellStyle name="常规 2 2 5 2" xfId="1999" xr:uid="{00000000-0005-0000-0000-000031070000}"/>
    <cellStyle name="常规 2 2 6" xfId="335" xr:uid="{00000000-0005-0000-0000-000032070000}"/>
    <cellStyle name="常规 2 2 6 2" xfId="2000" xr:uid="{00000000-0005-0000-0000-000033070000}"/>
    <cellStyle name="常规 2 2 7" xfId="339" xr:uid="{00000000-0005-0000-0000-000034070000}"/>
    <cellStyle name="常规 2 2 7 2" xfId="2001" xr:uid="{00000000-0005-0000-0000-000035070000}"/>
    <cellStyle name="常规 2 2 8" xfId="568" xr:uid="{00000000-0005-0000-0000-000036070000}"/>
    <cellStyle name="常规 2 2 8 2" xfId="2002" xr:uid="{00000000-0005-0000-0000-000037070000}"/>
    <cellStyle name="常规 2 2 9" xfId="1995" xr:uid="{00000000-0005-0000-0000-000038070000}"/>
    <cellStyle name="常规 2 3" xfId="48" xr:uid="{00000000-0005-0000-0000-000039070000}"/>
    <cellStyle name="常规 2 3 2" xfId="50" xr:uid="{00000000-0005-0000-0000-00003A070000}"/>
    <cellStyle name="常规 2 3 2 2" xfId="2004" xr:uid="{00000000-0005-0000-0000-00003B070000}"/>
    <cellStyle name="常规 2 3 3" xfId="116" xr:uid="{00000000-0005-0000-0000-00003C070000}"/>
    <cellStyle name="常规 2 3 3 2" xfId="2005" xr:uid="{00000000-0005-0000-0000-00003D070000}"/>
    <cellStyle name="常规 2 3 4" xfId="131" xr:uid="{00000000-0005-0000-0000-00003E070000}"/>
    <cellStyle name="常规 2 3 4 2" xfId="2006" xr:uid="{00000000-0005-0000-0000-00003F070000}"/>
    <cellStyle name="常规 2 3 5" xfId="262" xr:uid="{00000000-0005-0000-0000-000040070000}"/>
    <cellStyle name="常规 2 3 5 2" xfId="2007" xr:uid="{00000000-0005-0000-0000-000041070000}"/>
    <cellStyle name="常规 2 3 6" xfId="336" xr:uid="{00000000-0005-0000-0000-000042070000}"/>
    <cellStyle name="常规 2 3 6 2" xfId="2008" xr:uid="{00000000-0005-0000-0000-000043070000}"/>
    <cellStyle name="常规 2 3 7" xfId="338" xr:uid="{00000000-0005-0000-0000-000044070000}"/>
    <cellStyle name="常规 2 3 7 2" xfId="2009" xr:uid="{00000000-0005-0000-0000-000045070000}"/>
    <cellStyle name="常规 2 3 8" xfId="2003" xr:uid="{00000000-0005-0000-0000-000046070000}"/>
    <cellStyle name="常规 2 4" xfId="114" xr:uid="{00000000-0005-0000-0000-000047070000}"/>
    <cellStyle name="常规 2 4 2" xfId="2010" xr:uid="{00000000-0005-0000-0000-000048070000}"/>
    <cellStyle name="常规 2 5" xfId="137" xr:uid="{00000000-0005-0000-0000-000049070000}"/>
    <cellStyle name="常规 2 5 2" xfId="2011" xr:uid="{00000000-0005-0000-0000-00004A070000}"/>
    <cellStyle name="常规 2 6" xfId="260" xr:uid="{00000000-0005-0000-0000-00004B070000}"/>
    <cellStyle name="常规 2 6 2" xfId="2012" xr:uid="{00000000-0005-0000-0000-00004C070000}"/>
    <cellStyle name="常规 2 7" xfId="334" xr:uid="{00000000-0005-0000-0000-00004D070000}"/>
    <cellStyle name="常规 2 7 2" xfId="2013" xr:uid="{00000000-0005-0000-0000-00004E070000}"/>
    <cellStyle name="常规 2 8" xfId="340" xr:uid="{00000000-0005-0000-0000-00004F070000}"/>
    <cellStyle name="常规 2 8 2" xfId="2014" xr:uid="{00000000-0005-0000-0000-000050070000}"/>
    <cellStyle name="常规 2 9" xfId="565" xr:uid="{00000000-0005-0000-0000-000051070000}"/>
    <cellStyle name="常规 2 9 2" xfId="2015" xr:uid="{00000000-0005-0000-0000-000052070000}"/>
    <cellStyle name="常规 2_2009" xfId="51" xr:uid="{00000000-0005-0000-0000-000053070000}"/>
    <cellStyle name="常规 20" xfId="2156" xr:uid="{00000000-0005-0000-0000-000054070000}"/>
    <cellStyle name="常规 200" xfId="2369" xr:uid="{B975AEFD-5A40-472E-BB23-62A1E0FDE654}"/>
    <cellStyle name="常规 201" xfId="2368" xr:uid="{59171E73-7300-4435-AEC3-3894258D765B}"/>
    <cellStyle name="常规 202" xfId="2370" xr:uid="{0DC2FD3E-55DC-4550-8658-0F143E03CB09}"/>
    <cellStyle name="常规 203" xfId="2367" xr:uid="{7F41816D-8C24-4B79-80D0-059A3250D64F}"/>
    <cellStyle name="常规 204" xfId="2371" xr:uid="{7162DE7B-3F2A-4A3F-907E-DAC9845D33B5}"/>
    <cellStyle name="常规 205" xfId="2366" xr:uid="{96FCA2DD-2D25-4825-A068-18054AA94617}"/>
    <cellStyle name="常规 206" xfId="2372" xr:uid="{FC4252D5-F567-4CD7-B9DC-7677998BEE9D}"/>
    <cellStyle name="常规 207" xfId="2373" xr:uid="{BB51FC26-6625-43CB-914E-7C3E651A309F}"/>
    <cellStyle name="常规 208" xfId="2374" xr:uid="{F690EDAA-6E98-4614-9552-551040A775D2}"/>
    <cellStyle name="常规 209" xfId="2375" xr:uid="{F462F9B3-5612-4D71-8E75-1D7A7D08AC24}"/>
    <cellStyle name="常规 21" xfId="2158" xr:uid="{00000000-0005-0000-0000-000055070000}"/>
    <cellStyle name="常规 210" xfId="2376" xr:uid="{8E4202A7-00B5-4398-9AAE-51858A0FDB82}"/>
    <cellStyle name="常规 211" xfId="2377" xr:uid="{53FFB7B6-A9C6-4FD9-8846-31C9BB759A52}"/>
    <cellStyle name="常规 212" xfId="2378" xr:uid="{55246E70-AB0D-4A22-8D25-FA1FDF69D9B1}"/>
    <cellStyle name="常规 213" xfId="2365" xr:uid="{10CDF928-C4D8-4AB0-A33E-3CFA6E5CB4AF}"/>
    <cellStyle name="常规 214" xfId="2379" xr:uid="{4248DDBB-1077-43BE-B754-72BE27EB9089}"/>
    <cellStyle name="常规 215" xfId="2380" xr:uid="{0E2CA373-8ABA-4D8A-9571-2E0A73A26D56}"/>
    <cellStyle name="常规 216" xfId="2381" xr:uid="{9BBD5876-E09D-4B09-995E-361C2ABA5A95}"/>
    <cellStyle name="常规 217" xfId="2390" xr:uid="{1A13FB0B-B306-4731-A2A4-B60C09CC2277}"/>
    <cellStyle name="常规 218" xfId="2391" xr:uid="{D2818F0B-8D56-42B0-AE04-EB1E9D8741BC}"/>
    <cellStyle name="常规 219" xfId="2392" xr:uid="{8A40F622-07C4-46DB-8C55-626078336EF9}"/>
    <cellStyle name="常规 22" xfId="2184" xr:uid="{00000000-0005-0000-0000-000056070000}"/>
    <cellStyle name="常规 220" xfId="2393" xr:uid="{692F8412-5F79-48E1-91FD-08DCC52D2901}"/>
    <cellStyle name="常规 221" xfId="2394" xr:uid="{E66A6042-5E0C-4731-A3C6-1503A6F0F703}"/>
    <cellStyle name="常规 222" xfId="2395" xr:uid="{012E9BFA-6D02-4B76-927B-62A936DE053B}"/>
    <cellStyle name="常规 223" xfId="2396" xr:uid="{752FF2C1-B9A9-4B78-A044-4F96F1E76D4C}"/>
    <cellStyle name="常规 224" xfId="2397" xr:uid="{5EEF5D5A-147B-4D74-B1CE-C6F1A9CEF4F6}"/>
    <cellStyle name="常规 225" xfId="2398" xr:uid="{7F779803-0599-403C-8421-03453CEF34F9}"/>
    <cellStyle name="常规 226" xfId="2399" xr:uid="{9A17EF78-BF09-4308-8319-9A9BAAF7B069}"/>
    <cellStyle name="常规 227" xfId="2400" xr:uid="{820824C7-55E8-4C69-840E-622EF575C71D}"/>
    <cellStyle name="常规 228" xfId="2401" xr:uid="{A1FB12B0-359B-428C-A0CB-DC1B56794A9D}"/>
    <cellStyle name="常规 229" xfId="2402" xr:uid="{F614B45D-DBC5-4C1E-BDC0-4B0275B028F4}"/>
    <cellStyle name="常规 23" xfId="2186" xr:uid="{00000000-0005-0000-0000-000057070000}"/>
    <cellStyle name="常规 230" xfId="2403" xr:uid="{4C1BDD49-926C-4617-91E4-DDBC0E5582B9}"/>
    <cellStyle name="常规 231" xfId="2404" xr:uid="{1BE46CFF-6057-46F7-8A3E-AD5E6C8C2AA9}"/>
    <cellStyle name="常规 232" xfId="2388" xr:uid="{39E79541-C2D1-4350-8311-4DA494715F86}"/>
    <cellStyle name="常规 233" xfId="2405" xr:uid="{831ED244-4B41-40D2-A7BC-7F110902EDBD}"/>
    <cellStyle name="常规 234" xfId="2387" xr:uid="{C3B2FB00-2219-4B2E-92C7-5B44DF292741}"/>
    <cellStyle name="常规 235" xfId="2406" xr:uid="{50410968-5E1E-4487-85A7-6B5A8CB446AB}"/>
    <cellStyle name="常规 236" xfId="2386" xr:uid="{EED4B771-7E18-477F-BA8C-E5B2EEE387F7}"/>
    <cellStyle name="常规 237" xfId="2407" xr:uid="{5FD7A703-99C5-44FD-BCF9-50D0862DDE74}"/>
    <cellStyle name="常规 238" xfId="2385" xr:uid="{ECCAADEC-27F4-4C19-A8FA-A4D2FC777835}"/>
    <cellStyle name="常规 239" xfId="2408" xr:uid="{996602E8-DA5C-477E-A6C0-D20A12D27161}"/>
    <cellStyle name="常规 24" xfId="2188" xr:uid="{00000000-0005-0000-0000-000058070000}"/>
    <cellStyle name="常规 240" xfId="2384" xr:uid="{9310EA3B-9762-442E-8B4F-5741D28F8EDC}"/>
    <cellStyle name="常规 241" xfId="2409" xr:uid="{F8F3FA9A-DDE4-4B43-ACFB-6BC495BC0E12}"/>
    <cellStyle name="常规 242" xfId="2410" xr:uid="{8486D1BF-8C33-49FE-90B9-8580FB5FDD27}"/>
    <cellStyle name="常规 243" xfId="2383" xr:uid="{B9CE060B-31EF-4774-8C64-861BBA77271B}"/>
    <cellStyle name="常规 244" xfId="2411" xr:uid="{1AFCFB42-912F-4825-B96E-16239EBCFC82}"/>
    <cellStyle name="常规 245" xfId="2412" xr:uid="{50204D65-CE56-419E-9DA3-59676E7068BB}"/>
    <cellStyle name="常规 246" xfId="2382" xr:uid="{ECBBB539-4505-4713-8200-316143EE5C38}"/>
    <cellStyle name="常规 247" xfId="2389" xr:uid="{5E9F8222-DC36-4EA5-BBF8-9CD654C5E7B6}"/>
    <cellStyle name="常规 248" xfId="2413" xr:uid="{816C58A0-A0D4-4040-81F7-B9EDB521D1D7}"/>
    <cellStyle name="常规 249" xfId="2414" xr:uid="{FC2F7D8E-C751-4822-9E52-A3583587D1E6}"/>
    <cellStyle name="常规 25" xfId="2189" xr:uid="{00000000-0005-0000-0000-000059070000}"/>
    <cellStyle name="常规 250" xfId="2415" xr:uid="{292FE783-E5DD-4314-A3D8-720FD5A493C7}"/>
    <cellStyle name="常规 251" xfId="2416" xr:uid="{67551480-1546-413D-BE65-CB4D95156050}"/>
    <cellStyle name="常规 252" xfId="2417" xr:uid="{BB53C4E8-6B23-42F5-B8D3-18C01035EB1A}"/>
    <cellStyle name="常规 253" xfId="2418" xr:uid="{654BD714-7EDA-42AC-9B16-EC01D8DEE7A3}"/>
    <cellStyle name="常规 254" xfId="2419" xr:uid="{5E2C714C-0791-4C43-B1AD-D122D3C2D6FA}"/>
    <cellStyle name="常规 255" xfId="2420" xr:uid="{A130F790-1F56-4993-BA82-2C50B592741B}"/>
    <cellStyle name="常规 256" xfId="2421" xr:uid="{48FC08A0-7513-4C01-9510-FD4CC73DBD8B}"/>
    <cellStyle name="常规 257" xfId="2422" xr:uid="{1EDC70E0-1DE3-4051-A625-AEA8996DA74F}"/>
    <cellStyle name="常规 258" xfId="2423" xr:uid="{92199816-09AA-41A3-9A71-1872949508E8}"/>
    <cellStyle name="常规 259" xfId="2424" xr:uid="{03F0CCA9-10A4-4D09-AA47-E71CC0DCD53F}"/>
    <cellStyle name="常规 26" xfId="2192" xr:uid="{00000000-0005-0000-0000-00005A070000}"/>
    <cellStyle name="常规 260" xfId="2425" xr:uid="{DA9B13EB-AD67-414E-81B4-7CE75B5DBB5E}"/>
    <cellStyle name="常规 261" xfId="2426" xr:uid="{A84ECBDD-EEA7-4468-A9B2-28B12507A5B4}"/>
    <cellStyle name="常规 262" xfId="2427" xr:uid="{A8BF2FB9-5126-4055-86D3-4E9F6EB75A09}"/>
    <cellStyle name="常规 263" xfId="2428" xr:uid="{48CEB2A1-641F-4B65-9FA2-C8F563644E4B}"/>
    <cellStyle name="常规 264" xfId="2429" xr:uid="{E002F6A4-46DA-45CD-940D-06E340B8D158}"/>
    <cellStyle name="常规 265" xfId="2430" xr:uid="{20BB4A72-174F-445E-BB66-4C234DE87187}"/>
    <cellStyle name="常规 266" xfId="2431" xr:uid="{1BE644AD-A141-4DF6-A244-CAF975B896B4}"/>
    <cellStyle name="常规 267" xfId="2432" xr:uid="{481C796A-8932-4CA3-A49B-7EBED80765CA}"/>
    <cellStyle name="常规 268" xfId="2433" xr:uid="{400C8ECA-CBB9-472C-A9FC-BF345AF18121}"/>
    <cellStyle name="常规 269" xfId="2434" xr:uid="{1EB2E78B-62F1-4F97-9258-4A9BE5D00C75}"/>
    <cellStyle name="常规 27" xfId="2190" xr:uid="{00000000-0005-0000-0000-00005B070000}"/>
    <cellStyle name="常规 270" xfId="2435" xr:uid="{3FC35BCA-8499-488E-9430-5070A2D65A9F}"/>
    <cellStyle name="常规 271" xfId="2436" xr:uid="{C08B7BAE-8291-48DD-962B-15ADD57A9CDF}"/>
    <cellStyle name="常规 272" xfId="2437" xr:uid="{21A55894-0660-4E16-BBD3-FB2E34989B62}"/>
    <cellStyle name="常规 273" xfId="2438" xr:uid="{22E90117-B306-4D1E-B93D-D3B49D233C7E}"/>
    <cellStyle name="常规 274" xfId="2439" xr:uid="{B538EDAA-3CE1-4E88-B949-229F361DD5A5}"/>
    <cellStyle name="常规 275" xfId="2440" xr:uid="{84B71274-C800-409C-8285-B75C4912E693}"/>
    <cellStyle name="常规 276" xfId="2441" xr:uid="{0496F361-34FF-4679-8795-B509EC5F1C90}"/>
    <cellStyle name="常规 277" xfId="2442" xr:uid="{5DB27BC4-F870-4907-86AA-511C48A41449}"/>
    <cellStyle name="常规 278" xfId="2443" xr:uid="{6E31114D-6674-4D41-97F8-1F2978E8FF50}"/>
    <cellStyle name="常规 279" xfId="2444" xr:uid="{5D4A5A94-2D09-4308-8CE8-ECD208281F11}"/>
    <cellStyle name="常规 28" xfId="2193" xr:uid="{00000000-0005-0000-0000-00005C070000}"/>
    <cellStyle name="常规 280" xfId="2445" xr:uid="{454D5F62-C61A-4EA2-B843-9FF738732129}"/>
    <cellStyle name="常规 281" xfId="2446" xr:uid="{6550F462-E7CC-4AB3-A85B-6F13094EDDE9}"/>
    <cellStyle name="常规 282" xfId="2447" xr:uid="{CD03112F-DB4C-4B1F-B49D-C925254E3982}"/>
    <cellStyle name="常规 283" xfId="2448" xr:uid="{D78FD2C5-8A82-403C-BF2C-87AD6117F7DB}"/>
    <cellStyle name="常规 284" xfId="2449" xr:uid="{8D92E22A-8DF1-4C76-B27C-D3D67C20B133}"/>
    <cellStyle name="常规 285" xfId="2450" xr:uid="{8410C9FA-A885-4DCF-9FF8-D65954F9FEA5}"/>
    <cellStyle name="常规 286" xfId="2451" xr:uid="{2306569D-925F-459D-8341-4FA6DA8AB747}"/>
    <cellStyle name="常规 287" xfId="2452" xr:uid="{9D4B3A81-E620-4397-B9A4-5FA3AB05C537}"/>
    <cellStyle name="常规 288" xfId="2453" xr:uid="{BC7BA8AB-5D00-48A2-AF23-21CBE2EE879C}"/>
    <cellStyle name="常规 289" xfId="2454" xr:uid="{79E35BC7-05B9-4773-8A7C-D63C9F6F3F27}"/>
    <cellStyle name="常规 29" xfId="2194" xr:uid="{00000000-0005-0000-0000-00005D070000}"/>
    <cellStyle name="常规 290" xfId="2455" xr:uid="{A7EEFF35-4ED2-4FD6-AA13-56B0AB7648AC}"/>
    <cellStyle name="常规 291" xfId="2456" xr:uid="{46C784EE-8F2A-47D5-B13C-B95B59FD8C7B}"/>
    <cellStyle name="常规 292" xfId="2457" xr:uid="{C14ED2CB-773F-40CD-B4F9-8044E6AE924B}"/>
    <cellStyle name="常规 293" xfId="2458" xr:uid="{FD05748F-9D58-401A-B735-3BF40CD53AA7}"/>
    <cellStyle name="常规 294" xfId="2459" xr:uid="{526E0FBF-E37B-4350-879F-02979CCEC4BC}"/>
    <cellStyle name="常规 295" xfId="2460" xr:uid="{EAF0AFF1-4C84-493B-8E77-E25DF861AFAC}"/>
    <cellStyle name="常规 296" xfId="2461" xr:uid="{055CA0C8-0CFF-42B4-8926-CE960B74ABEB}"/>
    <cellStyle name="常规 297" xfId="2462" xr:uid="{DAB9CD17-0231-4578-AC7B-04FE0DD7A605}"/>
    <cellStyle name="常规 298" xfId="2463" xr:uid="{343FC26E-0FEB-473D-8982-A65AC0ADE52E}"/>
    <cellStyle name="常规 299" xfId="2464" xr:uid="{3590791A-2D88-4A17-9A97-80AB3997C22A}"/>
    <cellStyle name="常规 3" xfId="3" xr:uid="{00000000-0005-0000-0000-00005E070000}"/>
    <cellStyle name="常规 3 10" xfId="2016" xr:uid="{00000000-0005-0000-0000-00005F070000}"/>
    <cellStyle name="常规 3 2" xfId="52" xr:uid="{00000000-0005-0000-0000-000060070000}"/>
    <cellStyle name="常规 3 2 2" xfId="2017" xr:uid="{00000000-0005-0000-0000-000061070000}"/>
    <cellStyle name="常规 3 3" xfId="53" xr:uid="{00000000-0005-0000-0000-000062070000}"/>
    <cellStyle name="常规 3 3 2" xfId="2018" xr:uid="{00000000-0005-0000-0000-000063070000}"/>
    <cellStyle name="常规 3 4" xfId="117" xr:uid="{00000000-0005-0000-0000-000064070000}"/>
    <cellStyle name="常规 3 4 2" xfId="2019" xr:uid="{00000000-0005-0000-0000-000065070000}"/>
    <cellStyle name="常规 3 5" xfId="124" xr:uid="{00000000-0005-0000-0000-000066070000}"/>
    <cellStyle name="常规 3 5 2" xfId="2020" xr:uid="{00000000-0005-0000-0000-000067070000}"/>
    <cellStyle name="常规 3 6" xfId="263" xr:uid="{00000000-0005-0000-0000-000068070000}"/>
    <cellStyle name="常规 3 6 2" xfId="2021" xr:uid="{00000000-0005-0000-0000-000069070000}"/>
    <cellStyle name="常规 3 7" xfId="337" xr:uid="{00000000-0005-0000-0000-00006A070000}"/>
    <cellStyle name="常规 3 7 2" xfId="2022" xr:uid="{00000000-0005-0000-0000-00006B070000}"/>
    <cellStyle name="常规 3 8" xfId="333" xr:uid="{00000000-0005-0000-0000-00006C070000}"/>
    <cellStyle name="常规 3 8 2" xfId="2023" xr:uid="{00000000-0005-0000-0000-00006D070000}"/>
    <cellStyle name="常规 3 9" xfId="569" xr:uid="{00000000-0005-0000-0000-00006E070000}"/>
    <cellStyle name="常规 3 9 2" xfId="2024" xr:uid="{00000000-0005-0000-0000-00006F070000}"/>
    <cellStyle name="常规 3_2009" xfId="54" xr:uid="{00000000-0005-0000-0000-000070070000}"/>
    <cellStyle name="常规 30" xfId="2195" xr:uid="{00000000-0005-0000-0000-000071070000}"/>
    <cellStyle name="常规 300" xfId="2465" xr:uid="{E9909EB3-8228-4B34-868B-C0EB1A8B74D3}"/>
    <cellStyle name="常规 301" xfId="2466" xr:uid="{23F2CDFD-3F2F-470C-AF3D-37B0969B77F5}"/>
    <cellStyle name="常规 302" xfId="2467" xr:uid="{6250DC4E-D1F5-4317-8D8D-97AD9BC6CE0D}"/>
    <cellStyle name="常规 303" xfId="2468" xr:uid="{F8E8B012-5813-40EC-B4C5-5C5C0EDACEA4}"/>
    <cellStyle name="常规 304" xfId="2469" xr:uid="{B12A7328-9F59-4148-9FEE-287E8691FBA0}"/>
    <cellStyle name="常规 305" xfId="2470" xr:uid="{0EB03B17-3DAB-4D19-97D8-3EB9430BFCA3}"/>
    <cellStyle name="常规 306" xfId="2471" xr:uid="{33E493D1-55B7-4937-A07B-09E6BE083F36}"/>
    <cellStyle name="常规 307" xfId="2472" xr:uid="{37631D38-DB6B-4289-ADE0-9A47ACEAFFE3}"/>
    <cellStyle name="常规 308" xfId="2473" xr:uid="{2E965F96-F087-4EB9-B0D3-66B67CF133CB}"/>
    <cellStyle name="常规 309" xfId="2474" xr:uid="{E132A531-DA30-4CD6-B55C-9BD0FA234ADA}"/>
    <cellStyle name="常规 31" xfId="2196" xr:uid="{00000000-0005-0000-0000-000072070000}"/>
    <cellStyle name="常规 310" xfId="2475" xr:uid="{8E10807A-A195-484B-9C78-3B9C4FA0D003}"/>
    <cellStyle name="常规 311" xfId="2476" xr:uid="{2F40C326-B1ED-40A4-8C25-FE97C09929D2}"/>
    <cellStyle name="常规 312" xfId="2477" xr:uid="{0DC069D7-CAE8-4AC2-91C0-4AE720DB0673}"/>
    <cellStyle name="常规 313" xfId="2478" xr:uid="{F9B42CF3-7690-45ED-83BD-B7E0CB58B347}"/>
    <cellStyle name="常规 314" xfId="2479" xr:uid="{0521DE9E-87DA-4A2A-A4E0-7D1BDB1F0E52}"/>
    <cellStyle name="常规 315" xfId="2480" xr:uid="{638F45E6-C448-4490-B212-5527E59CB980}"/>
    <cellStyle name="常规 316" xfId="2481" xr:uid="{C3C72B29-93C9-42EA-A2D2-D36DB0FFEB98}"/>
    <cellStyle name="常规 317" xfId="2482" xr:uid="{0C8ED2D6-B32B-43B3-8F2C-372D5D82BCBF}"/>
    <cellStyle name="常规 318" xfId="2483" xr:uid="{AFDD42BC-07B4-451F-836A-3CF2C43E7BE7}"/>
    <cellStyle name="常规 319" xfId="2484" xr:uid="{2FC36972-DD96-4B23-870F-0F9DC0FD8451}"/>
    <cellStyle name="常规 32" xfId="2197" xr:uid="{00000000-0005-0000-0000-000073070000}"/>
    <cellStyle name="常规 320" xfId="2485" xr:uid="{70A9C85A-0DDB-4194-9C8F-CDF8C224CCD8}"/>
    <cellStyle name="常规 321" xfId="2486" xr:uid="{27BD3811-1198-4AF7-A109-5888C10DE6EC}"/>
    <cellStyle name="常规 322" xfId="2487" xr:uid="{39129C01-EF52-4602-BB5F-15DD31A9C862}"/>
    <cellStyle name="常规 323" xfId="2488" xr:uid="{F740CC7E-1A81-404F-8CC4-3E3342CD1A2E}"/>
    <cellStyle name="常规 324" xfId="2489" xr:uid="{D8F008D2-7B70-4404-8BA0-463884EB084B}"/>
    <cellStyle name="常规 325" xfId="2490" xr:uid="{B1B8D4C4-6656-4B11-9364-B85C5D2BC591}"/>
    <cellStyle name="常规 326" xfId="2491" xr:uid="{65622339-E970-43C8-9C9A-1C26C3142F2D}"/>
    <cellStyle name="常规 327" xfId="2492" xr:uid="{59191558-B122-496A-BE36-6122E7DA1153}"/>
    <cellStyle name="常规 328" xfId="2493" xr:uid="{EE6A11E1-6BBC-4E73-A7A8-08E6FD39AB5A}"/>
    <cellStyle name="常规 329" xfId="2494" xr:uid="{9F02AC48-EF1E-4302-87ED-06B648CCD6E0}"/>
    <cellStyle name="常规 33" xfId="2198" xr:uid="{00000000-0005-0000-0000-000074070000}"/>
    <cellStyle name="常规 330" xfId="2495" xr:uid="{94A0D3C9-166B-4050-B85F-06BF673B8F34}"/>
    <cellStyle name="常规 331" xfId="2496" xr:uid="{47396C8F-A067-4B3B-9DE6-DE6412ED1335}"/>
    <cellStyle name="常规 332" xfId="2497" xr:uid="{8E899778-1516-4790-BC19-AB8284776E28}"/>
    <cellStyle name="常规 333" xfId="2498" xr:uid="{744778D9-ED7B-463E-B26D-B17A90D7CAB5}"/>
    <cellStyle name="常规 334" xfId="2499" xr:uid="{427E0DC5-26DF-4A2A-9A6C-995513F3DC36}"/>
    <cellStyle name="常规 335" xfId="2500" xr:uid="{EA9FE850-BD3E-4061-AA5A-1C5FB03AD0D5}"/>
    <cellStyle name="常规 336" xfId="2501" xr:uid="{8EEEF61C-4EB5-4028-B48A-BCFEC57FE885}"/>
    <cellStyle name="常规 337" xfId="2502" xr:uid="{85960A5A-B773-403F-9D4E-3263B7DBBA2B}"/>
    <cellStyle name="常规 338" xfId="2503" xr:uid="{37228221-21E7-42A7-AC62-056394137E77}"/>
    <cellStyle name="常规 339" xfId="2504" xr:uid="{96020E8D-9475-493D-A94B-5A577285BCF6}"/>
    <cellStyle name="常规 34" xfId="2199" xr:uid="{9530265A-D039-4597-A705-59494EFBF05B}"/>
    <cellStyle name="常规 340" xfId="2505" xr:uid="{479563F5-4C83-4651-BCA4-C0D16C4531F3}"/>
    <cellStyle name="常规 341" xfId="2506" xr:uid="{362105E0-8C7F-4547-9B17-84E80C752C3F}"/>
    <cellStyle name="常规 342" xfId="2507" xr:uid="{56415227-2204-42C9-B993-CE7F71236888}"/>
    <cellStyle name="常规 343" xfId="2508" xr:uid="{4886414E-985E-4415-A291-0E628C74661D}"/>
    <cellStyle name="常规 344" xfId="2509" xr:uid="{174119DC-A8EC-4493-A37E-7FC5B54073D4}"/>
    <cellStyle name="常规 345" xfId="2510" xr:uid="{9095AC78-CE0D-40B6-8378-AF326F044D14}"/>
    <cellStyle name="常规 346" xfId="2511" xr:uid="{E566E60F-B467-4A1D-8C3E-F5B3F03A8F87}"/>
    <cellStyle name="常规 347" xfId="2512" xr:uid="{870D98D1-5E64-4621-96D3-292D242F41E7}"/>
    <cellStyle name="常规 348" xfId="2513" xr:uid="{07FDAF2E-9A4C-482F-A947-3694BDBF0C85}"/>
    <cellStyle name="常规 349" xfId="2514" xr:uid="{7ED7CEA6-89A6-49CA-9920-2B88BBB24AA6}"/>
    <cellStyle name="常规 35" xfId="2200" xr:uid="{A4679030-5AD3-43F0-A228-94E0AE54C86B}"/>
    <cellStyle name="常规 350" xfId="2515" xr:uid="{D9073FB6-3B35-40D2-A531-C4F75E5C8BE7}"/>
    <cellStyle name="常规 351" xfId="2516" xr:uid="{E6BB887C-E1D3-4A22-B44A-7B958D1A9012}"/>
    <cellStyle name="常规 352" xfId="2517" xr:uid="{00AD08AB-437E-405E-863A-6E595D5C3D62}"/>
    <cellStyle name="常规 353" xfId="2518" xr:uid="{CB9A1CC4-54BD-45C5-9643-C7BC904816F2}"/>
    <cellStyle name="常规 354" xfId="2519" xr:uid="{F38701B3-D1AF-4B8A-A5CF-32CA72986E26}"/>
    <cellStyle name="常规 355" xfId="2520" xr:uid="{51A800E6-2093-48C0-B5CC-D408C0DB4652}"/>
    <cellStyle name="常规 356" xfId="2521" xr:uid="{BC5DB2BA-701C-4727-9792-90411D843E34}"/>
    <cellStyle name="常规 357" xfId="2522" xr:uid="{EFE60D1E-DFC2-4E67-A9EC-58D71E5CDF57}"/>
    <cellStyle name="常规 358" xfId="2523" xr:uid="{A22F5237-E836-469A-906D-D3E7158C1F9C}"/>
    <cellStyle name="常规 359" xfId="2524" xr:uid="{A0C7595F-08FF-4269-BC34-08603515CB7D}"/>
    <cellStyle name="常规 36" xfId="2201" xr:uid="{6169FB88-409B-48A1-8606-34328B389836}"/>
    <cellStyle name="常规 360" xfId="2525" xr:uid="{D7DABBCC-D449-4BCF-A8DF-A53867E53B5B}"/>
    <cellStyle name="常规 361" xfId="2526" xr:uid="{830C0769-54CD-43B5-A65B-1D8BA7BF442D}"/>
    <cellStyle name="常规 362" xfId="2527" xr:uid="{DB0AA25A-7237-4B85-9C96-C5337D7C636B}"/>
    <cellStyle name="常规 363" xfId="2528" xr:uid="{1D871EAC-4E0F-4CDE-ADDF-34EF41355C09}"/>
    <cellStyle name="常规 364" xfId="2529" xr:uid="{D2FF14CE-CB25-4FFB-9EE7-1CB53C79A54D}"/>
    <cellStyle name="常规 365" xfId="2530" xr:uid="{CAD5A08E-E39F-48D6-A6F7-CE9B2964F66D}"/>
    <cellStyle name="常规 366" xfId="2531" xr:uid="{23377101-5D2A-4E09-8327-53786A50C7A7}"/>
    <cellStyle name="常规 367" xfId="2532" xr:uid="{D6B35136-0D71-4637-856D-0A4546D17DDE}"/>
    <cellStyle name="常规 368" xfId="2533" xr:uid="{6B590D27-2D43-49A2-803D-429334F6858D}"/>
    <cellStyle name="常规 369" xfId="2534" xr:uid="{BFD69BA9-3571-4CBC-803C-D7CE02573C5A}"/>
    <cellStyle name="常规 37" xfId="2202" xr:uid="{D016A823-456D-4283-BF7B-C7916237FB9E}"/>
    <cellStyle name="常规 370" xfId="2535" xr:uid="{70DC682A-26EC-4D13-960C-E98ACB443FE8}"/>
    <cellStyle name="常规 371" xfId="2536" xr:uid="{CA43B065-5B1A-4545-9AE8-A4CD047CF048}"/>
    <cellStyle name="常规 372" xfId="2537" xr:uid="{70DA8A29-1411-4AD4-84AC-652F94974BCF}"/>
    <cellStyle name="常规 373" xfId="2538" xr:uid="{BC5997D3-5D3D-4CC8-B886-E11329B394D8}"/>
    <cellStyle name="常规 374" xfId="2539" xr:uid="{39B69029-4BA3-48B7-A535-A6F87281A383}"/>
    <cellStyle name="常规 375" xfId="2540" xr:uid="{D5D50954-C9CE-46A4-8AEF-890C7C7C75D4}"/>
    <cellStyle name="常规 376" xfId="2541" xr:uid="{D2C42345-0234-4DC9-9935-A101D418CD7A}"/>
    <cellStyle name="常规 377" xfId="2542" xr:uid="{DBEDA7FB-80DB-454D-B58D-BA8C500823D8}"/>
    <cellStyle name="常规 378" xfId="2543" xr:uid="{A89F9961-8ADE-4D62-AB43-4713E72DA3BF}"/>
    <cellStyle name="常规 379" xfId="2544" xr:uid="{46227659-45F5-4047-9066-9763DA9AB955}"/>
    <cellStyle name="常规 38" xfId="2203" xr:uid="{042E2519-02C2-4A91-A97F-31D5D2709980}"/>
    <cellStyle name="常规 380" xfId="2545" xr:uid="{F6F1797A-06EC-4487-A9DD-F97B65017875}"/>
    <cellStyle name="常规 381" xfId="2546" xr:uid="{2E3D7D23-52A0-4A42-AE64-BE1EFA48D3BD}"/>
    <cellStyle name="常规 382" xfId="2548" xr:uid="{2DB82EB1-5B55-4343-9066-50F230D8C18E}"/>
    <cellStyle name="常规 383" xfId="2549" xr:uid="{89B35383-7CF4-405A-BF79-407F08BFCB8E}"/>
    <cellStyle name="常规 384" xfId="2550" xr:uid="{CAAD10E6-7E7A-4DD4-800A-3ED4AF219956}"/>
    <cellStyle name="常规 385" xfId="2551" xr:uid="{9B19380D-1153-410C-B2BD-049C57161C72}"/>
    <cellStyle name="常规 386" xfId="2552" xr:uid="{5F22F015-4273-49F2-B5F8-0E28DA24D0F8}"/>
    <cellStyle name="常规 387" xfId="2553" xr:uid="{B1C79F7D-3734-47CF-A15E-F5DE1E928A8E}"/>
    <cellStyle name="常规 388" xfId="2554" xr:uid="{16652C8C-BE4E-41CC-815F-6453ED21891F}"/>
    <cellStyle name="常规 389" xfId="2555" xr:uid="{A45B07EA-DC7C-45A8-B46F-E34F52BAFA20}"/>
    <cellStyle name="常规 39" xfId="2204" xr:uid="{09AE17E2-DE40-46A0-92D7-DCD6E88B5B68}"/>
    <cellStyle name="常规 390" xfId="2556" xr:uid="{4C35D660-477A-434C-8EE2-335C0B0A4AA0}"/>
    <cellStyle name="常规 391" xfId="2557" xr:uid="{D8560274-09C3-4869-A06A-E1DD7D934692}"/>
    <cellStyle name="常规 392" xfId="2558" xr:uid="{CBDCF122-F8D6-489A-B11B-F5D34D3DCEE2}"/>
    <cellStyle name="常规 393" xfId="2559" xr:uid="{FC64FC4F-25DE-4C6B-A904-B7C796212209}"/>
    <cellStyle name="常规 394" xfId="2560" xr:uid="{44369FF7-2EC5-4E7A-8284-56D67776BEE7}"/>
    <cellStyle name="常规 395" xfId="2561" xr:uid="{44B98CF5-8710-4427-837F-C13A66788AF5}"/>
    <cellStyle name="常规 396" xfId="2562" xr:uid="{2397C015-9EC9-475D-969B-07819488819A}"/>
    <cellStyle name="常规 397" xfId="2563" xr:uid="{BBCFCBD3-B882-4DE2-9353-5FCD2F98EEA6}"/>
    <cellStyle name="常规 398" xfId="2564" xr:uid="{09F1E9E7-E059-4859-940A-4D5BB8587FC6}"/>
    <cellStyle name="常规 399" xfId="2565" xr:uid="{B39A2679-BD4A-4877-A871-10883C09420E}"/>
    <cellStyle name="常规 4" xfId="4" xr:uid="{00000000-0005-0000-0000-000075070000}"/>
    <cellStyle name="常规 4 2" xfId="55" xr:uid="{00000000-0005-0000-0000-000076070000}"/>
    <cellStyle name="常规 4 2 2" xfId="1103" xr:uid="{00000000-0005-0000-0000-000077070000}"/>
    <cellStyle name="常规 4 3" xfId="118" xr:uid="{00000000-0005-0000-0000-000078070000}"/>
    <cellStyle name="常规 4 3 2" xfId="2025" xr:uid="{00000000-0005-0000-0000-000079070000}"/>
    <cellStyle name="常规 4 4" xfId="121" xr:uid="{00000000-0005-0000-0000-00007A070000}"/>
    <cellStyle name="常规 4 4 2" xfId="2026" xr:uid="{00000000-0005-0000-0000-00007B070000}"/>
    <cellStyle name="常规 4 5" xfId="264" xr:uid="{00000000-0005-0000-0000-00007C070000}"/>
    <cellStyle name="常规 4 5 2" xfId="2027" xr:uid="{00000000-0005-0000-0000-00007D070000}"/>
    <cellStyle name="常规 4 6" xfId="341" xr:uid="{00000000-0005-0000-0000-00007E070000}"/>
    <cellStyle name="常规 4 6 2" xfId="2028" xr:uid="{00000000-0005-0000-0000-00007F070000}"/>
    <cellStyle name="常规 4 7" xfId="345" xr:uid="{00000000-0005-0000-0000-000080070000}"/>
    <cellStyle name="常规 4 7 2" xfId="2029" xr:uid="{00000000-0005-0000-0000-000081070000}"/>
    <cellStyle name="常规 4 8" xfId="570" xr:uid="{00000000-0005-0000-0000-000082070000}"/>
    <cellStyle name="常规 4 8 2" xfId="2030" xr:uid="{00000000-0005-0000-0000-000083070000}"/>
    <cellStyle name="常规 40" xfId="2205" xr:uid="{04EF0A1D-540B-4F0F-AA7F-AA6F3CC42985}"/>
    <cellStyle name="常规 400" xfId="2566" xr:uid="{15593A97-B393-48BE-BF98-7750DC99EDDB}"/>
    <cellStyle name="常规 401" xfId="2567" xr:uid="{EC6F52A9-6655-4D7B-AD87-D477F7AE1233}"/>
    <cellStyle name="常规 402" xfId="2568" xr:uid="{9CBFC2DE-CB43-4621-B987-67E9C9D16B26}"/>
    <cellStyle name="常规 403" xfId="2569" xr:uid="{A765B881-B1A4-468B-9758-344DCFB8F9A1}"/>
    <cellStyle name="常规 404" xfId="2570" xr:uid="{524CD750-7806-4E91-BAA9-561747259683}"/>
    <cellStyle name="常规 405" xfId="2571" xr:uid="{423EE0F2-91E1-4BB9-B4DF-EF399BFE2D77}"/>
    <cellStyle name="常规 406" xfId="2572" xr:uid="{55BC2C58-6A46-414C-B1BC-42C154843290}"/>
    <cellStyle name="常规 407" xfId="2573" xr:uid="{EFD9B36C-1060-40AC-9D21-85375A950BB0}"/>
    <cellStyle name="常规 408" xfId="2574" xr:uid="{3393CC6C-75BF-458B-A8AB-B3129FD38ED7}"/>
    <cellStyle name="常规 409" xfId="2575" xr:uid="{BD850C48-F747-4672-8B23-0D2C5752A8B9}"/>
    <cellStyle name="常规 41" xfId="2206" xr:uid="{AC26D92E-ECE9-4DC2-B2ED-5D763FD77C96}"/>
    <cellStyle name="常规 410" xfId="2576" xr:uid="{07A4FB38-CDF3-478D-BA36-870EA5FB8C70}"/>
    <cellStyle name="常规 411" xfId="2577" xr:uid="{77017F0F-CDA6-4418-8B22-D1E7AE458C5A}"/>
    <cellStyle name="常规 412" xfId="2578" xr:uid="{3E36A5C3-C609-474E-9B96-A61E1DAC1614}"/>
    <cellStyle name="常规 413" xfId="2579" xr:uid="{46947BDA-EB58-486D-B11E-B317BFDF60B4}"/>
    <cellStyle name="常规 414" xfId="2580" xr:uid="{1C33FBF4-ACA9-4CBC-9433-842C84F3B5BE}"/>
    <cellStyle name="常规 415" xfId="2581" xr:uid="{C6774260-6FB4-4BFB-A6E0-05C9D067AB2A}"/>
    <cellStyle name="常规 416" xfId="2582" xr:uid="{4769585F-FE6F-4150-A562-756587ADE498}"/>
    <cellStyle name="常规 417" xfId="2583" xr:uid="{65162EF0-D9CC-49FE-A56E-38CE0D96654E}"/>
    <cellStyle name="常规 418" xfId="2584" xr:uid="{09B161F0-1431-481A-AC5D-06FB34FF2CE3}"/>
    <cellStyle name="常规 419" xfId="2585" xr:uid="{4021C142-D053-4326-BAAF-6F7ABE86E6A5}"/>
    <cellStyle name="常规 42" xfId="2207" xr:uid="{BCE397B4-72CE-46A9-BEDA-8B340F635C78}"/>
    <cellStyle name="常规 420" xfId="2586" xr:uid="{EC9FD34E-AC8C-46CD-A3E6-93A996E737D0}"/>
    <cellStyle name="常规 421" xfId="2587" xr:uid="{1A58C585-35F5-4480-A110-900F95FCBBFA}"/>
    <cellStyle name="常规 422" xfId="2588" xr:uid="{794D78E5-D2B0-43B3-BE98-C2A738FBCD8D}"/>
    <cellStyle name="常规 423" xfId="2589" xr:uid="{03E956BF-A29D-467D-B651-A58CD024A8E3}"/>
    <cellStyle name="常规 424" xfId="2590" xr:uid="{F4E74F9C-3CD3-4ADF-9AAF-CE4B26F98EA3}"/>
    <cellStyle name="常规 425" xfId="2591" xr:uid="{25CA9FB7-8E4B-41C9-81C9-B6CBB745D268}"/>
    <cellStyle name="常规 426" xfId="2592" xr:uid="{210FCF67-670A-47BC-B19E-F4EF2D6D9F69}"/>
    <cellStyle name="常规 427" xfId="2593" xr:uid="{BDDF766B-FE7D-4493-880B-436145E50F97}"/>
    <cellStyle name="常规 428" xfId="2594" xr:uid="{FB3A8710-FA36-4926-BCDE-ED817F2AF667}"/>
    <cellStyle name="常规 429" xfId="2595" xr:uid="{EDCABA5C-C143-4418-B4B6-3F732C5C2EFE}"/>
    <cellStyle name="常规 43" xfId="2208" xr:uid="{C003CB48-8D4B-479E-AC52-E8C3609ABC49}"/>
    <cellStyle name="常规 430" xfId="2596" xr:uid="{51DE808E-BC69-4D1E-9418-E598106CB24F}"/>
    <cellStyle name="常规 431" xfId="2597" xr:uid="{3C4F5342-AA2E-40D1-887A-03C9E037DB5E}"/>
    <cellStyle name="常规 432" xfId="2598" xr:uid="{FE33F53D-2BD1-42C8-8852-04BBCAC9E7EF}"/>
    <cellStyle name="常规 433" xfId="2599" xr:uid="{4EDF006E-4F88-495E-A504-04D03BBD345B}"/>
    <cellStyle name="常规 434" xfId="2602" xr:uid="{E5358F1E-C6EF-4022-9E4C-A7C7C89CBA9B}"/>
    <cellStyle name="常规 435" xfId="2604" xr:uid="{D8C50D11-4841-4185-B9D9-7F255F5F45AF}"/>
    <cellStyle name="常规 436" xfId="2605" xr:uid="{5089D9CE-D873-47DB-95BF-BFD2CC94751B}"/>
    <cellStyle name="常规 437" xfId="2606" xr:uid="{4104A7B6-3746-4D74-A417-AF3F5EB94CFD}"/>
    <cellStyle name="常规 438" xfId="2607" xr:uid="{C594B9AA-3132-4A79-8F7C-1F5CCFE7CA4F}"/>
    <cellStyle name="常规 439" xfId="2608" xr:uid="{131DF2D4-1D7E-4FD8-A8C4-0C0EDF822A13}"/>
    <cellStyle name="常规 44" xfId="2209" xr:uid="{D6F3470F-BEE7-4AC3-9A1E-9C3F7311CE9F}"/>
    <cellStyle name="常规 440" xfId="2609" xr:uid="{DC0A0028-A5AF-401C-9B26-0D1E35C760C9}"/>
    <cellStyle name="常规 441" xfId="2610" xr:uid="{5074F775-27EA-4189-BABA-B9A62080EF43}"/>
    <cellStyle name="常规 442" xfId="2611" xr:uid="{6CAF92E1-5DB5-4EA3-8CF3-1CCEB5BD9CAA}"/>
    <cellStyle name="常规 443" xfId="2612" xr:uid="{BE523513-1812-4363-A3BF-ADA88208BC44}"/>
    <cellStyle name="常规 444" xfId="2613" xr:uid="{9A1F301E-F356-4BCC-B0CC-7737EEB3C3BF}"/>
    <cellStyle name="常规 445" xfId="2614" xr:uid="{842427FC-5F86-412B-B834-6A414EACEE64}"/>
    <cellStyle name="常规 446" xfId="2615" xr:uid="{45C73E42-9130-410B-9ED6-EFDEB63E5465}"/>
    <cellStyle name="常规 447" xfId="2616" xr:uid="{54901A74-23A0-463E-B79F-7AAD7F4379A7}"/>
    <cellStyle name="常规 448" xfId="2617" xr:uid="{79CE5A1C-41B7-4DE3-B257-E344624EBAFF}"/>
    <cellStyle name="常规 449" xfId="2618" xr:uid="{B7843BFA-BEE4-4347-AF30-F69405B4EA06}"/>
    <cellStyle name="常规 45" xfId="2210" xr:uid="{E9EB233F-7E75-47B5-BA4F-BC3E8157200C}"/>
    <cellStyle name="常规 450" xfId="2619" xr:uid="{75279C2F-A793-4E01-A249-9921A41D5E3E}"/>
    <cellStyle name="常规 451" xfId="2620" xr:uid="{50B43FD6-D0B0-4C9F-B756-CE0A3E76AEEA}"/>
    <cellStyle name="常规 452" xfId="2621" xr:uid="{2CAB4C7F-6070-4DAD-984A-047572A3FD5D}"/>
    <cellStyle name="常规 453" xfId="2622" xr:uid="{DE660B42-DCD8-4B0C-A265-17320E87A6AA}"/>
    <cellStyle name="常规 454" xfId="2623" xr:uid="{2ED32CB4-9CF3-4522-AF55-A68FA13813C9}"/>
    <cellStyle name="常规 455" xfId="2624" xr:uid="{DC511D68-3E74-4662-B96C-4A1045F330A8}"/>
    <cellStyle name="常规 456" xfId="2625" xr:uid="{E1B81175-33D7-4CCF-AAEB-A6A9E946D322}"/>
    <cellStyle name="常规 457" xfId="2626" xr:uid="{D334FB82-FAE0-4880-8B87-58EF6AAFEB29}"/>
    <cellStyle name="常规 458" xfId="2627" xr:uid="{CAF400BA-2A75-423A-8326-41DC4F8E9D55}"/>
    <cellStyle name="常规 459" xfId="2628" xr:uid="{2FB87AA7-1E0A-4570-A072-B8285AB20C5F}"/>
    <cellStyle name="常规 46" xfId="2211" xr:uid="{5A2C5B2A-05D1-4724-8DB1-79A3D60193D9}"/>
    <cellStyle name="常规 460" xfId="2629" xr:uid="{F4532CC0-4C30-43BC-B082-238BC3923D2D}"/>
    <cellStyle name="常规 461" xfId="2630" xr:uid="{825302DE-D91A-47DD-869C-E563BA176D5D}"/>
    <cellStyle name="常规 462" xfId="2631" xr:uid="{61DED663-8F2A-46E8-A993-B01BE607B208}"/>
    <cellStyle name="常规 463" xfId="2632" xr:uid="{6D2704A4-C6CA-4D24-B19A-2458ABC85B58}"/>
    <cellStyle name="常规 464" xfId="2547" xr:uid="{2C069B17-7376-44F6-B17F-B48B06A93C63}"/>
    <cellStyle name="常规 465" xfId="2633" xr:uid="{41252CC6-07F4-4C26-9072-BB54083DD6D8}"/>
    <cellStyle name="常规 466" xfId="2634" xr:uid="{3580DBAB-2227-4B52-B7F9-CE30E6A4B117}"/>
    <cellStyle name="常规 467" xfId="2635" xr:uid="{B44771A0-AFD1-4B03-81B7-80DE383719DD}"/>
    <cellStyle name="常规 468" xfId="2636" xr:uid="{18C786FB-DF88-4F71-AA2B-4D89F562A23E}"/>
    <cellStyle name="常规 469" xfId="2637" xr:uid="{6A2AC174-20D8-4521-B447-065D8D2F554C}"/>
    <cellStyle name="常规 47" xfId="2212" xr:uid="{448DA8B4-3F68-44AB-AEA4-EE9C6FD019A6}"/>
    <cellStyle name="常规 470" xfId="2638" xr:uid="{A1457DE4-B2E1-44B2-9F0E-FA1F2D4A62F9}"/>
    <cellStyle name="常规 471" xfId="2639" xr:uid="{279A55F1-3776-4DC3-B1FC-3B9AA0DC1A39}"/>
    <cellStyle name="常规 472" xfId="2640" xr:uid="{A0109070-EEEB-47EF-8061-14F8C671F393}"/>
    <cellStyle name="常规 473" xfId="2642" xr:uid="{9D3BA064-FE90-4816-99E2-112710B2DCFF}"/>
    <cellStyle name="常规 474" xfId="2641" xr:uid="{4D966BF7-7E1D-48A1-8F1E-B7A997B2CA8B}"/>
    <cellStyle name="常规 475" xfId="2643" xr:uid="{0C3C552B-7B1B-4E5F-8241-B94DBFD5939A}"/>
    <cellStyle name="常规 476" xfId="2644" xr:uid="{583DF046-8389-4BF3-847B-32FD0F2F73DB}"/>
    <cellStyle name="常规 477" xfId="2645" xr:uid="{FB4126CD-8DA7-40A3-B67F-CB9C4306B790}"/>
    <cellStyle name="常规 478" xfId="2646" xr:uid="{171EF515-7CB9-4F76-A91F-59211391825A}"/>
    <cellStyle name="常规 479" xfId="2647" xr:uid="{84A69081-D60D-44C3-8600-AE10694E335B}"/>
    <cellStyle name="常规 48" xfId="2213" xr:uid="{3DBC88FA-1A3A-4014-92E7-80F2706F6B3C}"/>
    <cellStyle name="常规 480" xfId="2648" xr:uid="{11F6F3C9-EA87-4CFE-B554-807BBEC7BA24}"/>
    <cellStyle name="常规 481" xfId="2649" xr:uid="{4313099F-F394-42DC-916C-C93FC4A0F17A}"/>
    <cellStyle name="常规 482" xfId="2650" xr:uid="{D5002008-DBEF-4C24-8A91-58EB71F61BCA}"/>
    <cellStyle name="常规 483" xfId="2651" xr:uid="{5E681C95-699D-47C6-8C0F-72F8A8E18683}"/>
    <cellStyle name="常规 484" xfId="2652" xr:uid="{4590B426-C7E6-4A1A-9F5F-E6A44A5379E8}"/>
    <cellStyle name="常规 485" xfId="2653" xr:uid="{E8597373-D615-449F-8D5D-0AD76960507B}"/>
    <cellStyle name="常规 486" xfId="2654" xr:uid="{CBA663CE-8803-436A-B21F-3A9A8715408D}"/>
    <cellStyle name="常规 487" xfId="2655" xr:uid="{BEA0A10B-3BD7-4D55-A975-E1DE56376CDA}"/>
    <cellStyle name="常规 488" xfId="2656" xr:uid="{2E8A33A7-D69B-44AD-B0A5-4AC94DEE250C}"/>
    <cellStyle name="常规 489" xfId="2657" xr:uid="{A3ECDE01-0D2F-4E1A-A092-C38D3579A09A}"/>
    <cellStyle name="常规 49" xfId="2214" xr:uid="{8415035E-9E12-4799-A709-17135BC62C78}"/>
    <cellStyle name="常规 490" xfId="2658" xr:uid="{ED4CC73A-1906-4B45-8E3C-392CFD4F177C}"/>
    <cellStyle name="常规 491" xfId="2661" xr:uid="{DF75ADE8-8CEF-4E1C-883C-1B1E822C2CF6}"/>
    <cellStyle name="常规 492" xfId="2662" xr:uid="{6C13E723-4FBA-4978-B38F-C05BECCF971C}"/>
    <cellStyle name="常规 493" xfId="2663" xr:uid="{28F74594-4529-4878-A648-8C11612D22CB}"/>
    <cellStyle name="常规 494" xfId="2664" xr:uid="{64C8F74D-BEA9-423C-A94C-DE94D2F960B6}"/>
    <cellStyle name="常规 495" xfId="2665" xr:uid="{FFE1F38E-B1BC-40B8-BB0A-5843A62F00C6}"/>
    <cellStyle name="常规 496" xfId="2666" xr:uid="{D350D069-03E0-40E3-B7F9-EAC00C38A5C5}"/>
    <cellStyle name="常规 497" xfId="2667" xr:uid="{52589CEB-8FA4-4DC3-BB0C-3106F7C0BFB0}"/>
    <cellStyle name="常规 498" xfId="2668" xr:uid="{A21A5353-52A0-460A-844B-5BB01F07ABCC}"/>
    <cellStyle name="常规 499" xfId="2669" xr:uid="{25072219-15B0-467A-8173-6F1005E4B44F}"/>
    <cellStyle name="常规 5" xfId="5" xr:uid="{00000000-0005-0000-0000-000084070000}"/>
    <cellStyle name="常规 5 2" xfId="56" xr:uid="{00000000-0005-0000-0000-000085070000}"/>
    <cellStyle name="常规 5 2 2" xfId="2032" xr:uid="{00000000-0005-0000-0000-000086070000}"/>
    <cellStyle name="常规 5 3" xfId="119" xr:uid="{00000000-0005-0000-0000-000087070000}"/>
    <cellStyle name="常规 5 3 2" xfId="2033" xr:uid="{00000000-0005-0000-0000-000088070000}"/>
    <cellStyle name="常规 5 4" xfId="120" xr:uid="{00000000-0005-0000-0000-000089070000}"/>
    <cellStyle name="常规 5 4 2" xfId="2034" xr:uid="{00000000-0005-0000-0000-00008A070000}"/>
    <cellStyle name="常规 5 5" xfId="265" xr:uid="{00000000-0005-0000-0000-00008B070000}"/>
    <cellStyle name="常规 5 5 2" xfId="2035" xr:uid="{00000000-0005-0000-0000-00008C070000}"/>
    <cellStyle name="常规 5 6" xfId="342" xr:uid="{00000000-0005-0000-0000-00008D070000}"/>
    <cellStyle name="常规 5 6 2" xfId="2036" xr:uid="{00000000-0005-0000-0000-00008E070000}"/>
    <cellStyle name="常规 5 7" xfId="344" xr:uid="{00000000-0005-0000-0000-00008F070000}"/>
    <cellStyle name="常规 5 7 2" xfId="2037" xr:uid="{00000000-0005-0000-0000-000090070000}"/>
    <cellStyle name="常规 5 8" xfId="571" xr:uid="{00000000-0005-0000-0000-000091070000}"/>
    <cellStyle name="常规 5 8 2" xfId="2038" xr:uid="{00000000-0005-0000-0000-000092070000}"/>
    <cellStyle name="常规 5 9" xfId="2031" xr:uid="{00000000-0005-0000-0000-000093070000}"/>
    <cellStyle name="常规 5_2009" xfId="57" xr:uid="{00000000-0005-0000-0000-000094070000}"/>
    <cellStyle name="常规 50" xfId="2215" xr:uid="{774B9801-75DF-4D96-9795-2F34A9325274}"/>
    <cellStyle name="常规 500" xfId="2670" xr:uid="{A319F39B-F554-4BA9-9020-1E41D398E8EC}"/>
    <cellStyle name="常规 501" xfId="2671" xr:uid="{BD9EC6B8-D593-47C7-B026-AC412163E15D}"/>
    <cellStyle name="常规 502" xfId="2672" xr:uid="{AE1EA04E-9D76-4FE6-818C-CBAB07D33C22}"/>
    <cellStyle name="常规 503" xfId="2673" xr:uid="{3E02DB51-3D41-4363-AA48-BBD4FBF1718E}"/>
    <cellStyle name="常规 504" xfId="2674" xr:uid="{BC9C0DC5-F668-4E36-9B75-3A78067F2015}"/>
    <cellStyle name="常规 505" xfId="2675" xr:uid="{35A9935C-1933-472C-8E01-04A7974E2F40}"/>
    <cellStyle name="常规 506" xfId="2601" xr:uid="{BFC5BECF-4142-453E-8B5E-3B855C1CF78F}"/>
    <cellStyle name="常规 507" xfId="2676" xr:uid="{A0AF246E-7153-44AB-B3C7-58B01CEC78F1}"/>
    <cellStyle name="常规 508" xfId="2677" xr:uid="{8E14A65B-03E3-4007-A6A9-68440087C394}"/>
    <cellStyle name="常规 509" xfId="2678" xr:uid="{FCFB60BB-6FEA-4C94-8D3A-557247F52D16}"/>
    <cellStyle name="常规 51" xfId="2216" xr:uid="{BF8C1F27-883A-4028-A674-60A10A2F772A}"/>
    <cellStyle name="常规 510" xfId="2679" xr:uid="{9F81528B-3C84-463A-A308-D4A030858E31}"/>
    <cellStyle name="常规 511" xfId="2680" xr:uid="{D861A362-1D5A-4298-980C-21EC181E043D}"/>
    <cellStyle name="常规 512" xfId="2682" xr:uid="{A3EA7AC6-AE64-41AA-B67A-A0810578138D}"/>
    <cellStyle name="常规 513" xfId="2683" xr:uid="{41BBF52D-D0F5-46E1-A5D6-00A6ED58A136}"/>
    <cellStyle name="常规 514" xfId="2684" xr:uid="{B1850E51-2339-4818-B797-F7C40CE67D51}"/>
    <cellStyle name="常规 515" xfId="2685" xr:uid="{7707DFFC-B4C0-4079-A2D7-059BFD283071}"/>
    <cellStyle name="常规 516" xfId="2686" xr:uid="{25EE579B-6913-4171-AEA0-18BE948E69D7}"/>
    <cellStyle name="常规 517" xfId="2687" xr:uid="{890DDCC8-2D40-4762-80D5-45882C04A9A4}"/>
    <cellStyle name="常规 518" xfId="2688" xr:uid="{2E6282BA-86D6-4F84-8712-46858CF67FD6}"/>
    <cellStyle name="常规 519" xfId="2689" xr:uid="{7E542971-95E3-41DD-8681-BA3F22FDAC7B}"/>
    <cellStyle name="常规 52" xfId="2217" xr:uid="{3AC0E906-F852-45E5-9FE0-F337E5E2A76D}"/>
    <cellStyle name="常规 520" xfId="2690" xr:uid="{7434035B-3331-424B-AE82-C3661B41C6F8}"/>
    <cellStyle name="常规 521" xfId="2600" xr:uid="{29A5B6A9-DE9F-4D27-978B-8EDBDDCFBFB9}"/>
    <cellStyle name="常规 522" xfId="2693" xr:uid="{90C1AEA0-D818-4196-8FE7-4F9A1173AF7C}"/>
    <cellStyle name="常规 523" xfId="2603" xr:uid="{C42A7799-CFF4-40A5-B53F-CF7B69EB990A}"/>
    <cellStyle name="常规 524" xfId="2694" xr:uid="{A4E73901-54F3-4B98-95C6-C84ECD908080}"/>
    <cellStyle name="常规 525" xfId="2695" xr:uid="{32843E32-1355-4D01-8375-E303BFE1F24E}"/>
    <cellStyle name="常规 526" xfId="2698" xr:uid="{914B4862-692C-488E-B90D-A5C11B78DAEF}"/>
    <cellStyle name="常规 527" xfId="2699" xr:uid="{795115F8-9278-40F6-878E-07A8FE8A2E56}"/>
    <cellStyle name="常规 528" xfId="2700" xr:uid="{18CC39BB-E8F8-4E02-AB92-FD57EAFBC7A5}"/>
    <cellStyle name="常规 529" xfId="2701" xr:uid="{0C3DAB0A-C415-45DB-B48E-918EF2CFC8E3}"/>
    <cellStyle name="常规 53" xfId="2218" xr:uid="{886F4278-8B27-4E03-8C95-4AA292097690}"/>
    <cellStyle name="常规 530" xfId="2702" xr:uid="{2A851C14-836F-4D50-8699-8346EBD32CF5}"/>
    <cellStyle name="常规 531" xfId="2703" xr:uid="{53D3A1A8-8FDC-49B3-96B9-62464418C2AA}"/>
    <cellStyle name="常规 532" xfId="2704" xr:uid="{1333FFEB-B837-41E9-90CF-5B00DD0F36F4}"/>
    <cellStyle name="常规 533" xfId="2706" xr:uid="{666C1399-5068-4752-94F8-A773C05CB90E}"/>
    <cellStyle name="常规 534" xfId="2707" xr:uid="{1D0F51BD-6D1E-428C-A579-3454189ABED1}"/>
    <cellStyle name="常规 535" xfId="2708" xr:uid="{23EFCC3E-A9B0-4AD1-BD46-CC4ADF584FF9}"/>
    <cellStyle name="常规 536" xfId="2709" xr:uid="{BE2AFE27-3AE1-4AA8-9F9B-DC2EAC36FABE}"/>
    <cellStyle name="常规 537" xfId="2710" xr:uid="{85F1B968-759E-4ECC-98C3-082E3030842B}"/>
    <cellStyle name="常规 538" xfId="2711" xr:uid="{78193527-79FD-40E8-8890-0B98E68BEE9E}"/>
    <cellStyle name="常规 539" xfId="2712" xr:uid="{9F628EE2-EB2E-4D51-94FD-F2EF607217E9}"/>
    <cellStyle name="常规 54" xfId="2219" xr:uid="{72F380EC-5028-40F9-B7BD-F659EC8D5189}"/>
    <cellStyle name="常规 540" xfId="2713" xr:uid="{FA6F325A-F085-481E-BD17-DB6E1FEDA708}"/>
    <cellStyle name="常规 541" xfId="2714" xr:uid="{A677AC47-1C43-46A1-BD0F-9599BED21A86}"/>
    <cellStyle name="常规 542" xfId="2715" xr:uid="{F2C1421F-367A-4334-9515-889A736B0504}"/>
    <cellStyle name="常规 543" xfId="2716" xr:uid="{F3C33617-0C3E-4048-9FFF-60E865D111C3}"/>
    <cellStyle name="常规 544" xfId="2721" xr:uid="{E490FDF8-E588-4E47-BDE6-4C36F2667223}"/>
    <cellStyle name="常规 545" xfId="2723" xr:uid="{DAF64034-A4AD-4587-BF4B-C9DE04E79225}"/>
    <cellStyle name="常规 546" xfId="2725" xr:uid="{0664857F-FBF0-4625-8B1D-836CA8466F08}"/>
    <cellStyle name="常规 547" xfId="2726" xr:uid="{DFA210EA-874A-400C-BCB2-62E309F1FD62}"/>
    <cellStyle name="常规 548" xfId="2727" xr:uid="{5A7FF59F-FE49-43B0-B85F-F2DA1F2F0A34}"/>
    <cellStyle name="常规 549" xfId="2728" xr:uid="{DFBD4B5E-2D8D-497C-921F-A679F6AE1B5F}"/>
    <cellStyle name="常规 55" xfId="2220" xr:uid="{C8070149-189F-4939-9B01-AB88285B5A44}"/>
    <cellStyle name="常规 550" xfId="2729" xr:uid="{87E5AECC-FBCC-4CC4-A091-FFC8A7A90326}"/>
    <cellStyle name="常规 551" xfId="2733" xr:uid="{5415676D-2988-4B11-9304-39EC89519CF7}"/>
    <cellStyle name="常规 552" xfId="2735" xr:uid="{6696B483-7751-4A00-BFBA-D5553D612F02}"/>
    <cellStyle name="常规 553" xfId="2734" xr:uid="{C8CC8983-BA88-49ED-AD77-35466AB04494}"/>
    <cellStyle name="常规 554" xfId="2736" xr:uid="{3D8E5D4E-2BF3-4EB2-9BA3-BEE7E35CEE2E}"/>
    <cellStyle name="常规 555" xfId="2737" xr:uid="{31DC6165-963B-483B-A6AF-FD24D11EE8B3}"/>
    <cellStyle name="常规 556" xfId="2738" xr:uid="{F1F8F397-E090-40F9-9221-44A8CEE7680F}"/>
    <cellStyle name="常规 557" xfId="2739" xr:uid="{3EB0C098-C251-4199-BCDA-9F1163669B33}"/>
    <cellStyle name="常规 558" xfId="2740" xr:uid="{F58C84E9-4670-4525-943D-B8AE37916545}"/>
    <cellStyle name="常规 559" xfId="2741" xr:uid="{C59FBFCE-F78B-425E-8AA8-8AB7D770C49D}"/>
    <cellStyle name="常规 56" xfId="2221" xr:uid="{4DE9108B-2EFF-4369-A6E1-FCF49FFA1944}"/>
    <cellStyle name="常规 560" xfId="2742" xr:uid="{C52BE7A5-3ECF-4C3C-9B53-0CBC6B1764F3}"/>
    <cellStyle name="常规 561" xfId="2743" xr:uid="{DCA5A0F1-386A-4123-B8F5-845352F20928}"/>
    <cellStyle name="常规 562" xfId="2744" xr:uid="{66BA8522-4672-4A5E-B161-98D181CAAEBC}"/>
    <cellStyle name="常规 563" xfId="2745" xr:uid="{E5C09836-591E-4AC8-8134-B2057D97187D}"/>
    <cellStyle name="常规 564" xfId="2746" xr:uid="{38167D85-727D-4079-9F7A-59421A379B0D}"/>
    <cellStyle name="常规 565" xfId="2747" xr:uid="{9F03A2AF-3943-46D9-96EB-A0865E744C3C}"/>
    <cellStyle name="常规 566" xfId="2748" xr:uid="{DDA1D79E-FB93-4AAA-A947-C8180F29E199}"/>
    <cellStyle name="常规 567" xfId="2749" xr:uid="{C511695E-8670-4CB9-9FED-E77BE10EB95A}"/>
    <cellStyle name="常规 568" xfId="2750" xr:uid="{C6A0E126-40C8-454C-B5B0-09BCECFEF8A5}"/>
    <cellStyle name="常规 569" xfId="2751" xr:uid="{D4BF62DE-7D68-4FEF-862E-5CF71FF256E0}"/>
    <cellStyle name="常规 57" xfId="2222" xr:uid="{C1491AF5-DDCF-49BD-8687-E7155FB7E4EE}"/>
    <cellStyle name="常规 570" xfId="2752" xr:uid="{CBDF3330-4EC3-4000-819E-EC7D2711E831}"/>
    <cellStyle name="常规 571" xfId="2753" xr:uid="{755EEDDC-F9AF-4DF3-B3CC-FC310F2DB910}"/>
    <cellStyle name="常规 572" xfId="2754" xr:uid="{A5019E35-4FA1-4599-8774-C4914C2148A9}"/>
    <cellStyle name="常规 573" xfId="2755" xr:uid="{FBCBF40E-F537-4ED1-9C25-DAD62DE8450D}"/>
    <cellStyle name="常规 574" xfId="2756" xr:uid="{9CE07E18-23AF-4182-9778-E1FCAA540772}"/>
    <cellStyle name="常规 575" xfId="2757" xr:uid="{E36908DC-C012-4ED0-8DAA-4A14A0A13394}"/>
    <cellStyle name="常规 576" xfId="2758" xr:uid="{EF786C44-4644-4229-8685-23899D126A92}"/>
    <cellStyle name="常规 577" xfId="2759" xr:uid="{643C8105-9180-4912-ACDA-6838A873B33D}"/>
    <cellStyle name="常规 578" xfId="2660" xr:uid="{5E5CD896-032D-4503-B065-B19B82EF8738}"/>
    <cellStyle name="常规 579" xfId="2760" xr:uid="{62A6C1D4-AB62-49DA-94DF-CC2AA65FABEE}"/>
    <cellStyle name="常规 58" xfId="2223" xr:uid="{CAF5CC1B-E96A-4FF0-B9BF-54857F41BE74}"/>
    <cellStyle name="常规 580" xfId="2761" xr:uid="{823FEA09-9D5A-4939-A57A-2A7B09E7A84E}"/>
    <cellStyle name="常规 581" xfId="2762" xr:uid="{48046116-9C59-4534-AA8E-A4D424E8249D}"/>
    <cellStyle name="常规 582" xfId="2763" xr:uid="{0A5EA4FA-42D2-4BA5-A815-FDB4D68FE2FF}"/>
    <cellStyle name="常规 583" xfId="2659" xr:uid="{1D7410A7-57BE-4790-87B0-2BCAD853BDD9}"/>
    <cellStyle name="常规 584" xfId="2764" xr:uid="{C0143C40-5BAE-42FF-BF60-A6C612D4456B}"/>
    <cellStyle name="常规 585" xfId="2765" xr:uid="{5031B9F2-5F86-40F6-A1F4-13E330B0B71B}"/>
    <cellStyle name="常规 586" xfId="2766" xr:uid="{0085BEAB-F75D-4B64-8054-6AAAA0B0A1EC}"/>
    <cellStyle name="常规 587" xfId="2767" xr:uid="{EBCBE5B1-83D5-4ECC-B910-0453E29D0708}"/>
    <cellStyle name="常规 588" xfId="2768" xr:uid="{5765E61D-A619-4139-B680-2AA6B6751981}"/>
    <cellStyle name="常规 589" xfId="2769" xr:uid="{5260FEB5-614B-47D1-8F0F-93349A7862B9}"/>
    <cellStyle name="常规 59" xfId="2225" xr:uid="{F0998AB0-FF69-4980-BEA6-9AA1E5A713A2}"/>
    <cellStyle name="常规 590" xfId="2770" xr:uid="{CA5899B8-B7F1-40CE-8F4B-1F8D6795837F}"/>
    <cellStyle name="常规 591" xfId="2771" xr:uid="{BC8D0E9B-EDE0-4C68-8C60-8C0AC2DBC0FE}"/>
    <cellStyle name="常规 592" xfId="2772" xr:uid="{BF4041AF-58EB-486B-B627-C7F7F401F221}"/>
    <cellStyle name="常规 593" xfId="2773" xr:uid="{BC3F1C7C-6AA1-4153-914C-BB4364888942}"/>
    <cellStyle name="常规 594" xfId="2780" xr:uid="{3F9807C4-ADE9-48CB-B306-8005AD349989}"/>
    <cellStyle name="常规 595" xfId="2781" xr:uid="{E5253E24-C9F9-4314-B14C-8B9A339CFE7E}"/>
    <cellStyle name="常规 596" xfId="2782" xr:uid="{A09D8E9B-6C66-4970-8CA2-1BFDF7C9611C}"/>
    <cellStyle name="常规 597" xfId="2783" xr:uid="{671D60DF-B381-4615-8D3A-E9E77D36C7B8}"/>
    <cellStyle name="常规 598" xfId="2784" xr:uid="{4F7D7214-5F85-4E38-87A0-FD2DF52B7F25}"/>
    <cellStyle name="常规 599" xfId="2785" xr:uid="{5A9EF9CD-4617-476F-861B-932B25B3821C}"/>
    <cellStyle name="常规 6" xfId="46" xr:uid="{00000000-0005-0000-0000-000095070000}"/>
    <cellStyle name="常规 6 2" xfId="2039" xr:uid="{00000000-0005-0000-0000-000096070000}"/>
    <cellStyle name="常规 60" xfId="2226" xr:uid="{40B394AA-9498-4A2E-A09A-B11AEDA17890}"/>
    <cellStyle name="常规 600" xfId="2786" xr:uid="{46D188AB-01A1-4F1F-8426-F3C627190E73}"/>
    <cellStyle name="常规 601" xfId="2787" xr:uid="{83142C7B-111A-4259-B747-6676549DAA2B}"/>
    <cellStyle name="常规 602" xfId="2788" xr:uid="{7312488C-EF4A-44FB-AF55-7F114BEFC190}"/>
    <cellStyle name="常规 603" xfId="2790" xr:uid="{679E9A72-4089-4F06-812F-5B50766D6C21}"/>
    <cellStyle name="常规 604" xfId="2791" xr:uid="{B21496EA-8289-4F69-ACBD-965121418703}"/>
    <cellStyle name="常规 605" xfId="2681" xr:uid="{399A6F8B-0F37-4660-B841-AA0DA52F3FA0}"/>
    <cellStyle name="常规 606" xfId="2792" xr:uid="{88C21E62-206F-4814-94D4-79E210EFBB9A}"/>
    <cellStyle name="常规 607" xfId="2793" xr:uid="{19DCF7CC-352E-4068-8927-30A58DFC255B}"/>
    <cellStyle name="常规 608" xfId="2794" xr:uid="{B160A71F-7D13-4104-996E-39C50C261FFC}"/>
    <cellStyle name="常规 609" xfId="2795" xr:uid="{32EE3409-55BF-4FED-9654-11F7A4710736}"/>
    <cellStyle name="常规 61" xfId="2227" xr:uid="{73605483-AEC2-42B4-9836-C757CC06AC21}"/>
    <cellStyle name="常规 610" xfId="2796" xr:uid="{3FD65D09-A73B-4560-A115-3ECFB43E6331}"/>
    <cellStyle name="常规 611" xfId="2797" xr:uid="{D6741FF8-435A-4B63-A437-5D109D9A3284}"/>
    <cellStyle name="常规 612" xfId="2798" xr:uid="{10EE93B4-0E54-4B03-99E0-811D3E7C5730}"/>
    <cellStyle name="常规 613" xfId="2799" xr:uid="{8C14CDF4-013A-4F67-AC2E-396D7967A228}"/>
    <cellStyle name="常规 614" xfId="2692" xr:uid="{97356002-33F5-400C-B569-1E2DE5579439}"/>
    <cellStyle name="常规 618" xfId="2691" xr:uid="{60D7F5F8-039F-4DF2-9352-3C7B9AAB37E2}"/>
    <cellStyle name="常规 62" xfId="2228" xr:uid="{6E989466-63B7-481E-98EE-C19E24C25EF7}"/>
    <cellStyle name="常规 620" xfId="2697" xr:uid="{EDA0D231-616F-45F9-AE33-1F1D50417EF9}"/>
    <cellStyle name="常规 622" xfId="2696" xr:uid="{9E6D91E8-6388-4EF0-9EF7-8890B9C615B1}"/>
    <cellStyle name="常规 624" xfId="2720" xr:uid="{ECFA8DC2-9F46-453A-82BE-532814B5C7D1}"/>
    <cellStyle name="常规 626" xfId="2719" xr:uid="{1773209D-A51A-4BC1-B380-9BB5D5687A8B}"/>
    <cellStyle name="常规 629" xfId="2705" xr:uid="{0F079416-9332-42BC-AACF-3CBA8026C55E}"/>
    <cellStyle name="常规 63" xfId="2229" xr:uid="{34062AB4-7A04-4D69-97D5-6FCE7CDCB308}"/>
    <cellStyle name="常规 639" xfId="2718" xr:uid="{A2802269-0E82-43D2-84FE-718CD6A4D6A9}"/>
    <cellStyle name="常规 64" xfId="2230" xr:uid="{43F81450-3664-4269-BECA-3DE29D4BA0C7}"/>
    <cellStyle name="常规 643" xfId="2717" xr:uid="{30BB28A6-E156-4654-BB41-92F884CC1F5D}"/>
    <cellStyle name="常规 645" xfId="2722" xr:uid="{9EE77F00-BCA5-4C06-954A-79FF424A9705}"/>
    <cellStyle name="常规 647" xfId="2724" xr:uid="{FD4E2BA1-0992-4ADA-AFD0-FAA71DCA6408}"/>
    <cellStyle name="常规 649" xfId="2732" xr:uid="{1DDF74A0-E812-4924-95FB-5404430F2A56}"/>
    <cellStyle name="常规 65" xfId="2231" xr:uid="{C3174774-EF26-4877-8605-54B7E77D1328}"/>
    <cellStyle name="常规 651" xfId="2731" xr:uid="{67130833-DD5A-4DF4-87AA-5D4BFC1745E6}"/>
    <cellStyle name="常规 653" xfId="2730" xr:uid="{225E0180-D825-4678-88EC-30ECBF242C0B}"/>
    <cellStyle name="常规 657" xfId="2779" xr:uid="{DC5C2C99-01B5-4634-9EF0-2DA377A7BB6A}"/>
    <cellStyle name="常规 66" xfId="2233" xr:uid="{C139EC52-E664-4509-8069-6BE8C2E8E7C8}"/>
    <cellStyle name="常规 664" xfId="2778" xr:uid="{839C7A3A-5DB1-4D56-8893-339CC8E77EFF}"/>
    <cellStyle name="常规 669" xfId="2777" xr:uid="{75C0BF01-088A-4D63-B949-8EC738273D67}"/>
    <cellStyle name="常规 67" xfId="2234" xr:uid="{F22770D0-FFE6-426F-A17D-A84F08F02C8D}"/>
    <cellStyle name="常规 68" xfId="2235" xr:uid="{A1AC19FD-B81A-4D84-B384-F6739A64E3FE}"/>
    <cellStyle name="常规 69" xfId="2236" xr:uid="{3122FDE2-CEB4-4B29-AA84-2333AA337662}"/>
    <cellStyle name="常规 692" xfId="2776" xr:uid="{63726E5D-959C-4237-A301-E66EF859462E}"/>
    <cellStyle name="常规 694" xfId="2775" xr:uid="{08B57B54-98C3-49E1-9CA5-07A1DCF72FBD}"/>
    <cellStyle name="常规 698" xfId="2774" xr:uid="{95903D5D-DFB7-4AC5-BA0E-7A7FE8E289B5}"/>
    <cellStyle name="常规 7" xfId="60" xr:uid="{00000000-0005-0000-0000-000097070000}"/>
    <cellStyle name="常规 7 2" xfId="141" xr:uid="{00000000-0005-0000-0000-000098070000}"/>
    <cellStyle name="常规 7 2 2" xfId="654" xr:uid="{00000000-0005-0000-0000-000099070000}"/>
    <cellStyle name="常规 7 2 2 2" xfId="2042" xr:uid="{00000000-0005-0000-0000-00009A070000}"/>
    <cellStyle name="常规 7 2 3" xfId="2041" xr:uid="{00000000-0005-0000-0000-00009B070000}"/>
    <cellStyle name="常规 7 3" xfId="206" xr:uid="{00000000-0005-0000-0000-00009C070000}"/>
    <cellStyle name="常规 7 3 2" xfId="719" xr:uid="{00000000-0005-0000-0000-00009D070000}"/>
    <cellStyle name="常规 7 3 2 2" xfId="2044" xr:uid="{00000000-0005-0000-0000-00009E070000}"/>
    <cellStyle name="常规 7 3 3" xfId="2043" xr:uid="{00000000-0005-0000-0000-00009F070000}"/>
    <cellStyle name="常规 7 4" xfId="279" xr:uid="{00000000-0005-0000-0000-0000A0070000}"/>
    <cellStyle name="常规 7 4 2" xfId="786" xr:uid="{00000000-0005-0000-0000-0000A1070000}"/>
    <cellStyle name="常规 7 4 2 2" xfId="2046" xr:uid="{00000000-0005-0000-0000-0000A2070000}"/>
    <cellStyle name="常规 7 4 3" xfId="2045" xr:uid="{00000000-0005-0000-0000-0000A3070000}"/>
    <cellStyle name="常规 7 5" xfId="359" xr:uid="{00000000-0005-0000-0000-0000A4070000}"/>
    <cellStyle name="常规 7 5 2" xfId="853" xr:uid="{00000000-0005-0000-0000-0000A5070000}"/>
    <cellStyle name="常规 7 5 2 2" xfId="2048" xr:uid="{00000000-0005-0000-0000-0000A6070000}"/>
    <cellStyle name="常规 7 5 3" xfId="2047" xr:uid="{00000000-0005-0000-0000-0000A7070000}"/>
    <cellStyle name="常规 7 6" xfId="426" xr:uid="{00000000-0005-0000-0000-0000A8070000}"/>
    <cellStyle name="常规 7 6 2" xfId="920" xr:uid="{00000000-0005-0000-0000-0000A9070000}"/>
    <cellStyle name="常规 7 6 2 2" xfId="2050" xr:uid="{00000000-0005-0000-0000-0000AA070000}"/>
    <cellStyle name="常规 7 6 3" xfId="2049" xr:uid="{00000000-0005-0000-0000-0000AB070000}"/>
    <cellStyle name="常规 7 7" xfId="585" xr:uid="{00000000-0005-0000-0000-0000AC070000}"/>
    <cellStyle name="常规 7 7 2" xfId="2051" xr:uid="{00000000-0005-0000-0000-0000AD070000}"/>
    <cellStyle name="常规 7 8" xfId="2040" xr:uid="{00000000-0005-0000-0000-0000AE070000}"/>
    <cellStyle name="常规 70" xfId="2237" xr:uid="{5979DD88-A594-47A3-B1CF-573F1929EE3B}"/>
    <cellStyle name="常规 708" xfId="2789" xr:uid="{19135459-3118-4D51-830F-FE442579443A}"/>
    <cellStyle name="常规 71" xfId="2238" xr:uid="{79F26E53-BA5E-4784-9980-9BD95FFC8BAD}"/>
    <cellStyle name="常规 72" xfId="2239" xr:uid="{73ACBA07-95ED-4A64-B63B-A3982A7A4D26}"/>
    <cellStyle name="常规 73" xfId="2240" xr:uid="{C804F0EC-893B-429B-BAD9-EBE52A7D2952}"/>
    <cellStyle name="常规 74" xfId="2241" xr:uid="{B6795633-B97F-4394-9B3F-8DEAB7C7F759}"/>
    <cellStyle name="常规 75" xfId="2224" xr:uid="{27101B4E-56D5-43B1-8175-D73E45389791}"/>
    <cellStyle name="常规 76" xfId="2242" xr:uid="{A294CE7A-FEC5-4E2E-82F9-4C95C84570E3}"/>
    <cellStyle name="常规 77" xfId="2244" xr:uid="{0A0B84D8-A9BE-4010-BD69-C928B3E33B04}"/>
    <cellStyle name="常规 78" xfId="2245" xr:uid="{2E4ABE21-157C-4C0C-839F-052AF99FA9C1}"/>
    <cellStyle name="常规 79" xfId="2246" xr:uid="{A147B37A-9611-4A70-9FF3-A566E64C51D7}"/>
    <cellStyle name="常规 8" xfId="480" xr:uid="{00000000-0005-0000-0000-0000AF070000}"/>
    <cellStyle name="常规 8 2" xfId="2052" xr:uid="{00000000-0005-0000-0000-0000B0070000}"/>
    <cellStyle name="常规 80" xfId="2247" xr:uid="{C371E562-04C7-4921-8D22-3D1878DB68F8}"/>
    <cellStyle name="常规 81" xfId="2248" xr:uid="{F023FF64-55D0-402D-B00D-C78060BE220D}"/>
    <cellStyle name="常规 82" xfId="2249" xr:uid="{CC615992-D86A-475D-9F80-465333D495EC}"/>
    <cellStyle name="常规 83" xfId="2232" xr:uid="{DD5E0F6A-1BE8-4868-B2C8-DC835BF6767B}"/>
    <cellStyle name="常规 84" xfId="2250" xr:uid="{B7F752B5-22EB-4713-A894-5225D801733C}"/>
    <cellStyle name="常规 85" xfId="2251" xr:uid="{1D58D8AD-5761-4F63-8FA6-FBC497B38CC7}"/>
    <cellStyle name="常规 86" xfId="2252" xr:uid="{6535C540-365B-46F1-988A-F2ACB41000CB}"/>
    <cellStyle name="常规 87" xfId="2253" xr:uid="{76E78A35-0E3E-4234-9766-E86FE72BCCFC}"/>
    <cellStyle name="常规 88" xfId="2254" xr:uid="{1E4CCCD1-9AC1-4197-8033-311D96C40465}"/>
    <cellStyle name="常规 89" xfId="2255" xr:uid="{2524AEF3-1BE5-49B3-B6F5-FDF6E11A890F}"/>
    <cellStyle name="常规 9" xfId="343" xr:uid="{00000000-0005-0000-0000-0000B1070000}"/>
    <cellStyle name="常规 9 2" xfId="2053" xr:uid="{00000000-0005-0000-0000-0000B2070000}"/>
    <cellStyle name="常规 90" xfId="2256" xr:uid="{20632ABA-9AB6-4969-BB7B-FF301C8C0F7C}"/>
    <cellStyle name="常规 91" xfId="2257" xr:uid="{E2AB8A22-E629-46C6-833F-5627E8AE497B}"/>
    <cellStyle name="常规 92" xfId="2258" xr:uid="{1A1D1B69-3D31-40B4-8450-1EE4782232A3}"/>
    <cellStyle name="常规 93" xfId="2259" xr:uid="{A0709DD9-A581-4711-B6A5-51875464E5F8}"/>
    <cellStyle name="常规 94" xfId="2260" xr:uid="{BACF78A3-B76A-4521-9A84-001486D0EF77}"/>
    <cellStyle name="常规 95" xfId="2261" xr:uid="{68E3A808-280E-4237-AA88-23565A16BE5E}"/>
    <cellStyle name="常规 96" xfId="2263" xr:uid="{E1836D8A-944D-40A3-B87B-3BFE1370AA0A}"/>
    <cellStyle name="常规 97" xfId="2243" xr:uid="{8404075B-8C82-4A9E-95C5-D9CAB673E67F}"/>
    <cellStyle name="常规 98" xfId="2264" xr:uid="{EABB84AD-D997-4CE2-BC4D-4CFBFAB9F1C5}"/>
    <cellStyle name="常规 99" xfId="2266" xr:uid="{23735576-5CA5-4CF3-8307-5F6D691ABF72}"/>
    <cellStyle name="超链接" xfId="2191" builtinId="8"/>
    <cellStyle name="好" xfId="11" builtinId="26" customBuiltin="1"/>
    <cellStyle name="好 2" xfId="1062" xr:uid="{00000000-0005-0000-0000-0000B5070000}"/>
    <cellStyle name="好 2 2" xfId="2054" xr:uid="{00000000-0005-0000-0000-0000B6070000}"/>
    <cellStyle name="好_2009" xfId="58" xr:uid="{00000000-0005-0000-0000-0000B7070000}"/>
    <cellStyle name="好_2009 2" xfId="2055" xr:uid="{00000000-0005-0000-0000-0000B8070000}"/>
    <cellStyle name="汇总" xfId="21" builtinId="25" customBuiltin="1"/>
    <cellStyle name="汇总 2" xfId="1073" xr:uid="{00000000-0005-0000-0000-0000BA070000}"/>
    <cellStyle name="汇总 2 2" xfId="2056" xr:uid="{00000000-0005-0000-0000-0000BB070000}"/>
    <cellStyle name="计算" xfId="16" builtinId="22" customBuiltin="1"/>
    <cellStyle name="计算 2" xfId="1067" xr:uid="{00000000-0005-0000-0000-0000BD070000}"/>
    <cellStyle name="计算 2 2" xfId="2057" xr:uid="{00000000-0005-0000-0000-0000BE070000}"/>
    <cellStyle name="检查单元格" xfId="18" builtinId="23" customBuiltin="1"/>
    <cellStyle name="检查单元格 2" xfId="1069" xr:uid="{00000000-0005-0000-0000-0000C0070000}"/>
    <cellStyle name="检查单元格 2 2" xfId="2058" xr:uid="{00000000-0005-0000-0000-0000C1070000}"/>
    <cellStyle name="解释性文本" xfId="20" builtinId="53" customBuiltin="1"/>
    <cellStyle name="解释性文本 2" xfId="1072" xr:uid="{00000000-0005-0000-0000-0000C3070000}"/>
    <cellStyle name="解释性文本 2 2" xfId="2059" xr:uid="{00000000-0005-0000-0000-0000C4070000}"/>
    <cellStyle name="警告文本" xfId="19" builtinId="11" customBuiltin="1"/>
    <cellStyle name="警告文本 2" xfId="1070" xr:uid="{00000000-0005-0000-0000-0000C6070000}"/>
    <cellStyle name="警告文本 2 2" xfId="2060" xr:uid="{00000000-0005-0000-0000-0000C7070000}"/>
    <cellStyle name="链接单元格" xfId="17" builtinId="24" customBuiltin="1"/>
    <cellStyle name="链接单元格 2" xfId="1068" xr:uid="{00000000-0005-0000-0000-0000C9070000}"/>
    <cellStyle name="链接单元格 2 2" xfId="2061" xr:uid="{00000000-0005-0000-0000-0000CA070000}"/>
    <cellStyle name="强调文字颜色 1 2" xfId="1074" xr:uid="{00000000-0005-0000-0000-0000CB070000}"/>
    <cellStyle name="强调文字颜色 1 2 2" xfId="2062" xr:uid="{00000000-0005-0000-0000-0000CC070000}"/>
    <cellStyle name="强调文字颜色 2 2" xfId="1078" xr:uid="{00000000-0005-0000-0000-0000CD070000}"/>
    <cellStyle name="强调文字颜色 2 2 2" xfId="2063" xr:uid="{00000000-0005-0000-0000-0000CE070000}"/>
    <cellStyle name="强调文字颜色 3 2" xfId="1082" xr:uid="{00000000-0005-0000-0000-0000CF070000}"/>
    <cellStyle name="强调文字颜色 3 2 2" xfId="2064" xr:uid="{00000000-0005-0000-0000-0000D0070000}"/>
    <cellStyle name="强调文字颜色 4 2" xfId="1086" xr:uid="{00000000-0005-0000-0000-0000D1070000}"/>
    <cellStyle name="强调文字颜色 4 2 2" xfId="2065" xr:uid="{00000000-0005-0000-0000-0000D2070000}"/>
    <cellStyle name="强调文字颜色 5 2" xfId="1090" xr:uid="{00000000-0005-0000-0000-0000D3070000}"/>
    <cellStyle name="强调文字颜色 5 2 2" xfId="2066" xr:uid="{00000000-0005-0000-0000-0000D4070000}"/>
    <cellStyle name="强调文字颜色 6 2" xfId="1094" xr:uid="{00000000-0005-0000-0000-0000D5070000}"/>
    <cellStyle name="强调文字颜色 6 2 2" xfId="2067" xr:uid="{00000000-0005-0000-0000-0000D6070000}"/>
    <cellStyle name="适中" xfId="13" builtinId="28" customBuiltin="1"/>
    <cellStyle name="适中 2" xfId="1064" xr:uid="{00000000-0005-0000-0000-0000D8070000}"/>
    <cellStyle name="适中 2 2" xfId="2068" xr:uid="{00000000-0005-0000-0000-0000D9070000}"/>
    <cellStyle name="输出" xfId="15" builtinId="21" customBuiltin="1"/>
    <cellStyle name="输出 2" xfId="1066" xr:uid="{00000000-0005-0000-0000-0000DB070000}"/>
    <cellStyle name="输出 2 2" xfId="2069" xr:uid="{00000000-0005-0000-0000-0000DC070000}"/>
    <cellStyle name="输入" xfId="14" builtinId="20" customBuiltin="1"/>
    <cellStyle name="输入 2" xfId="1065" xr:uid="{00000000-0005-0000-0000-0000DE070000}"/>
    <cellStyle name="输入 2 2" xfId="2070" xr:uid="{00000000-0005-0000-0000-0000DF070000}"/>
    <cellStyle name="着色 1" xfId="22" builtinId="29" customBuiltin="1"/>
    <cellStyle name="着色 1 2" xfId="2160" xr:uid="{00000000-0005-0000-0000-0000E1070000}"/>
    <cellStyle name="着色 2" xfId="26" builtinId="33" customBuiltin="1"/>
    <cellStyle name="着色 2 2" xfId="2164" xr:uid="{00000000-0005-0000-0000-0000E3070000}"/>
    <cellStyle name="着色 3" xfId="30" builtinId="37" customBuiltin="1"/>
    <cellStyle name="着色 3 2" xfId="2168" xr:uid="{00000000-0005-0000-0000-0000E5070000}"/>
    <cellStyle name="着色 4" xfId="34" builtinId="41" customBuiltin="1"/>
    <cellStyle name="着色 4 2" xfId="2172" xr:uid="{00000000-0005-0000-0000-0000E7070000}"/>
    <cellStyle name="着色 5" xfId="38" builtinId="45" customBuiltin="1"/>
    <cellStyle name="着色 5 2" xfId="2176" xr:uid="{00000000-0005-0000-0000-0000E9070000}"/>
    <cellStyle name="着色 6" xfId="42" builtinId="49" customBuiltin="1"/>
    <cellStyle name="着色 6 2" xfId="2180" xr:uid="{00000000-0005-0000-0000-0000EB070000}"/>
    <cellStyle name="注释 10" xfId="498" xr:uid="{00000000-0005-0000-0000-0000EC070000}"/>
    <cellStyle name="注释 10 2" xfId="990" xr:uid="{00000000-0005-0000-0000-0000ED070000}"/>
    <cellStyle name="注释 10 2 2" xfId="2072" xr:uid="{00000000-0005-0000-0000-0000EE070000}"/>
    <cellStyle name="注释 10 3" xfId="2071" xr:uid="{00000000-0005-0000-0000-0000EF070000}"/>
    <cellStyle name="注释 11" xfId="497" xr:uid="{00000000-0005-0000-0000-0000F0070000}"/>
    <cellStyle name="注释 11 2" xfId="989" xr:uid="{00000000-0005-0000-0000-0000F1070000}"/>
    <cellStyle name="注释 11 2 2" xfId="2074" xr:uid="{00000000-0005-0000-0000-0000F2070000}"/>
    <cellStyle name="注释 11 3" xfId="2073" xr:uid="{00000000-0005-0000-0000-0000F3070000}"/>
    <cellStyle name="注释 12" xfId="542" xr:uid="{00000000-0005-0000-0000-0000F4070000}"/>
    <cellStyle name="注释 12 2" xfId="1033" xr:uid="{00000000-0005-0000-0000-0000F5070000}"/>
    <cellStyle name="注释 12 2 2" xfId="2076" xr:uid="{00000000-0005-0000-0000-0000F6070000}"/>
    <cellStyle name="注释 12 3" xfId="2075" xr:uid="{00000000-0005-0000-0000-0000F7070000}"/>
    <cellStyle name="注释 13" xfId="540" xr:uid="{00000000-0005-0000-0000-0000F8070000}"/>
    <cellStyle name="注释 13 2" xfId="1031" xr:uid="{00000000-0005-0000-0000-0000F9070000}"/>
    <cellStyle name="注释 13 2 2" xfId="2078" xr:uid="{00000000-0005-0000-0000-0000FA070000}"/>
    <cellStyle name="注释 13 3" xfId="2077" xr:uid="{00000000-0005-0000-0000-0000FB070000}"/>
    <cellStyle name="注释 14" xfId="1071" xr:uid="{00000000-0005-0000-0000-0000FC070000}"/>
    <cellStyle name="注释 14 2" xfId="2079" xr:uid="{00000000-0005-0000-0000-0000FD070000}"/>
    <cellStyle name="注释 15" xfId="2159" xr:uid="{00000000-0005-0000-0000-0000FE070000}"/>
    <cellStyle name="注释 2" xfId="61" xr:uid="{00000000-0005-0000-0000-0000FF070000}"/>
    <cellStyle name="注释 2 2" xfId="142" xr:uid="{00000000-0005-0000-0000-000000080000}"/>
    <cellStyle name="注释 2 2 2" xfId="655" xr:uid="{00000000-0005-0000-0000-000001080000}"/>
    <cellStyle name="注释 2 2 2 2" xfId="2082" xr:uid="{00000000-0005-0000-0000-000002080000}"/>
    <cellStyle name="注释 2 2 3" xfId="2081" xr:uid="{00000000-0005-0000-0000-000003080000}"/>
    <cellStyle name="注释 2 3" xfId="207" xr:uid="{00000000-0005-0000-0000-000004080000}"/>
    <cellStyle name="注释 2 3 2" xfId="720" xr:uid="{00000000-0005-0000-0000-000005080000}"/>
    <cellStyle name="注释 2 3 2 2" xfId="2084" xr:uid="{00000000-0005-0000-0000-000006080000}"/>
    <cellStyle name="注释 2 3 3" xfId="2083" xr:uid="{00000000-0005-0000-0000-000007080000}"/>
    <cellStyle name="注释 2 4" xfId="280" xr:uid="{00000000-0005-0000-0000-000008080000}"/>
    <cellStyle name="注释 2 4 2" xfId="787" xr:uid="{00000000-0005-0000-0000-000009080000}"/>
    <cellStyle name="注释 2 4 2 2" xfId="2086" xr:uid="{00000000-0005-0000-0000-00000A080000}"/>
    <cellStyle name="注释 2 4 3" xfId="2085" xr:uid="{00000000-0005-0000-0000-00000B080000}"/>
    <cellStyle name="注释 2 5" xfId="360" xr:uid="{00000000-0005-0000-0000-00000C080000}"/>
    <cellStyle name="注释 2 5 2" xfId="854" xr:uid="{00000000-0005-0000-0000-00000D080000}"/>
    <cellStyle name="注释 2 5 2 2" xfId="2088" xr:uid="{00000000-0005-0000-0000-00000E080000}"/>
    <cellStyle name="注释 2 5 3" xfId="2087" xr:uid="{00000000-0005-0000-0000-00000F080000}"/>
    <cellStyle name="注释 2 6" xfId="427" xr:uid="{00000000-0005-0000-0000-000010080000}"/>
    <cellStyle name="注释 2 6 2" xfId="921" xr:uid="{00000000-0005-0000-0000-000011080000}"/>
    <cellStyle name="注释 2 6 2 2" xfId="2090" xr:uid="{00000000-0005-0000-0000-000012080000}"/>
    <cellStyle name="注释 2 6 3" xfId="2089" xr:uid="{00000000-0005-0000-0000-000013080000}"/>
    <cellStyle name="注释 2 7" xfId="586" xr:uid="{00000000-0005-0000-0000-000014080000}"/>
    <cellStyle name="注释 2 7 2" xfId="2091" xr:uid="{00000000-0005-0000-0000-000015080000}"/>
    <cellStyle name="注释 2 8" xfId="2080" xr:uid="{00000000-0005-0000-0000-000016080000}"/>
    <cellStyle name="注释 3" xfId="59" xr:uid="{00000000-0005-0000-0000-000017080000}"/>
    <cellStyle name="注释 3 2" xfId="140" xr:uid="{00000000-0005-0000-0000-000018080000}"/>
    <cellStyle name="注释 3 2 2" xfId="653" xr:uid="{00000000-0005-0000-0000-000019080000}"/>
    <cellStyle name="注释 3 2 2 2" xfId="2094" xr:uid="{00000000-0005-0000-0000-00001A080000}"/>
    <cellStyle name="注释 3 2 3" xfId="2093" xr:uid="{00000000-0005-0000-0000-00001B080000}"/>
    <cellStyle name="注释 3 3" xfId="205" xr:uid="{00000000-0005-0000-0000-00001C080000}"/>
    <cellStyle name="注释 3 3 2" xfId="718" xr:uid="{00000000-0005-0000-0000-00001D080000}"/>
    <cellStyle name="注释 3 3 2 2" xfId="2096" xr:uid="{00000000-0005-0000-0000-00001E080000}"/>
    <cellStyle name="注释 3 3 3" xfId="2095" xr:uid="{00000000-0005-0000-0000-00001F080000}"/>
    <cellStyle name="注释 3 4" xfId="278" xr:uid="{00000000-0005-0000-0000-000020080000}"/>
    <cellStyle name="注释 3 4 2" xfId="785" xr:uid="{00000000-0005-0000-0000-000021080000}"/>
    <cellStyle name="注释 3 4 2 2" xfId="2098" xr:uid="{00000000-0005-0000-0000-000022080000}"/>
    <cellStyle name="注释 3 4 3" xfId="2097" xr:uid="{00000000-0005-0000-0000-000023080000}"/>
    <cellStyle name="注释 3 5" xfId="358" xr:uid="{00000000-0005-0000-0000-000024080000}"/>
    <cellStyle name="注释 3 5 2" xfId="852" xr:uid="{00000000-0005-0000-0000-000025080000}"/>
    <cellStyle name="注释 3 5 2 2" xfId="2100" xr:uid="{00000000-0005-0000-0000-000026080000}"/>
    <cellStyle name="注释 3 5 3" xfId="2099" xr:uid="{00000000-0005-0000-0000-000027080000}"/>
    <cellStyle name="注释 3 6" xfId="425" xr:uid="{00000000-0005-0000-0000-000028080000}"/>
    <cellStyle name="注释 3 6 2" xfId="919" xr:uid="{00000000-0005-0000-0000-000029080000}"/>
    <cellStyle name="注释 3 6 2 2" xfId="2102" xr:uid="{00000000-0005-0000-0000-00002A080000}"/>
    <cellStyle name="注释 3 6 3" xfId="2101" xr:uid="{00000000-0005-0000-0000-00002B080000}"/>
    <cellStyle name="注释 3 7" xfId="584" xr:uid="{00000000-0005-0000-0000-00002C080000}"/>
    <cellStyle name="注释 3 7 2" xfId="2103" xr:uid="{00000000-0005-0000-0000-00002D080000}"/>
    <cellStyle name="注释 3 8" xfId="2092" xr:uid="{00000000-0005-0000-0000-00002E080000}"/>
    <cellStyle name="注释 4" xfId="62" xr:uid="{00000000-0005-0000-0000-00002F080000}"/>
    <cellStyle name="注释 4 2" xfId="143" xr:uid="{00000000-0005-0000-0000-000030080000}"/>
    <cellStyle name="注释 4 2 2" xfId="656" xr:uid="{00000000-0005-0000-0000-000031080000}"/>
    <cellStyle name="注释 4 2 2 2" xfId="2106" xr:uid="{00000000-0005-0000-0000-000032080000}"/>
    <cellStyle name="注释 4 2 3" xfId="2105" xr:uid="{00000000-0005-0000-0000-000033080000}"/>
    <cellStyle name="注释 4 3" xfId="208" xr:uid="{00000000-0005-0000-0000-000034080000}"/>
    <cellStyle name="注释 4 3 2" xfId="721" xr:uid="{00000000-0005-0000-0000-000035080000}"/>
    <cellStyle name="注释 4 3 2 2" xfId="2108" xr:uid="{00000000-0005-0000-0000-000036080000}"/>
    <cellStyle name="注释 4 3 3" xfId="2107" xr:uid="{00000000-0005-0000-0000-000037080000}"/>
    <cellStyle name="注释 4 4" xfId="281" xr:uid="{00000000-0005-0000-0000-000038080000}"/>
    <cellStyle name="注释 4 4 2" xfId="788" xr:uid="{00000000-0005-0000-0000-000039080000}"/>
    <cellStyle name="注释 4 4 2 2" xfId="2110" xr:uid="{00000000-0005-0000-0000-00003A080000}"/>
    <cellStyle name="注释 4 4 3" xfId="2109" xr:uid="{00000000-0005-0000-0000-00003B080000}"/>
    <cellStyle name="注释 4 5" xfId="361" xr:uid="{00000000-0005-0000-0000-00003C080000}"/>
    <cellStyle name="注释 4 5 2" xfId="855" xr:uid="{00000000-0005-0000-0000-00003D080000}"/>
    <cellStyle name="注释 4 5 2 2" xfId="2112" xr:uid="{00000000-0005-0000-0000-00003E080000}"/>
    <cellStyle name="注释 4 5 3" xfId="2111" xr:uid="{00000000-0005-0000-0000-00003F080000}"/>
    <cellStyle name="注释 4 6" xfId="428" xr:uid="{00000000-0005-0000-0000-000040080000}"/>
    <cellStyle name="注释 4 6 2" xfId="922" xr:uid="{00000000-0005-0000-0000-000041080000}"/>
    <cellStyle name="注释 4 6 2 2" xfId="2114" xr:uid="{00000000-0005-0000-0000-000042080000}"/>
    <cellStyle name="注释 4 6 3" xfId="2113" xr:uid="{00000000-0005-0000-0000-000043080000}"/>
    <cellStyle name="注释 4 7" xfId="587" xr:uid="{00000000-0005-0000-0000-000044080000}"/>
    <cellStyle name="注释 4 7 2" xfId="2115" xr:uid="{00000000-0005-0000-0000-000045080000}"/>
    <cellStyle name="注释 4 8" xfId="2104" xr:uid="{00000000-0005-0000-0000-000046080000}"/>
    <cellStyle name="注释 5" xfId="75" xr:uid="{00000000-0005-0000-0000-000047080000}"/>
    <cellStyle name="注释 5 2" xfId="156" xr:uid="{00000000-0005-0000-0000-000048080000}"/>
    <cellStyle name="注释 5 2 2" xfId="669" xr:uid="{00000000-0005-0000-0000-000049080000}"/>
    <cellStyle name="注释 5 2 2 2" xfId="2118" xr:uid="{00000000-0005-0000-0000-00004A080000}"/>
    <cellStyle name="注释 5 2 3" xfId="2117" xr:uid="{00000000-0005-0000-0000-00004B080000}"/>
    <cellStyle name="注释 5 3" xfId="221" xr:uid="{00000000-0005-0000-0000-00004C080000}"/>
    <cellStyle name="注释 5 3 2" xfId="734" xr:uid="{00000000-0005-0000-0000-00004D080000}"/>
    <cellStyle name="注释 5 3 2 2" xfId="2120" xr:uid="{00000000-0005-0000-0000-00004E080000}"/>
    <cellStyle name="注释 5 3 3" xfId="2119" xr:uid="{00000000-0005-0000-0000-00004F080000}"/>
    <cellStyle name="注释 5 4" xfId="294" xr:uid="{00000000-0005-0000-0000-000050080000}"/>
    <cellStyle name="注释 5 4 2" xfId="801" xr:uid="{00000000-0005-0000-0000-000051080000}"/>
    <cellStyle name="注释 5 4 2 2" xfId="2122" xr:uid="{00000000-0005-0000-0000-000052080000}"/>
    <cellStyle name="注释 5 4 3" xfId="2121" xr:uid="{00000000-0005-0000-0000-000053080000}"/>
    <cellStyle name="注释 5 5" xfId="374" xr:uid="{00000000-0005-0000-0000-000054080000}"/>
    <cellStyle name="注释 5 5 2" xfId="868" xr:uid="{00000000-0005-0000-0000-000055080000}"/>
    <cellStyle name="注释 5 5 2 2" xfId="2124" xr:uid="{00000000-0005-0000-0000-000056080000}"/>
    <cellStyle name="注释 5 5 3" xfId="2123" xr:uid="{00000000-0005-0000-0000-000057080000}"/>
    <cellStyle name="注释 5 6" xfId="441" xr:uid="{00000000-0005-0000-0000-000058080000}"/>
    <cellStyle name="注释 5 6 2" xfId="935" xr:uid="{00000000-0005-0000-0000-000059080000}"/>
    <cellStyle name="注释 5 6 2 2" xfId="2126" xr:uid="{00000000-0005-0000-0000-00005A080000}"/>
    <cellStyle name="注释 5 6 3" xfId="2125" xr:uid="{00000000-0005-0000-0000-00005B080000}"/>
    <cellStyle name="注释 5 7" xfId="600" xr:uid="{00000000-0005-0000-0000-00005C080000}"/>
    <cellStyle name="注释 5 7 2" xfId="2127" xr:uid="{00000000-0005-0000-0000-00005D080000}"/>
    <cellStyle name="注释 5 8" xfId="2116" xr:uid="{00000000-0005-0000-0000-00005E080000}"/>
    <cellStyle name="注释 6" xfId="88" xr:uid="{00000000-0005-0000-0000-00005F080000}"/>
    <cellStyle name="注释 6 2" xfId="169" xr:uid="{00000000-0005-0000-0000-000060080000}"/>
    <cellStyle name="注释 6 2 2" xfId="682" xr:uid="{00000000-0005-0000-0000-000061080000}"/>
    <cellStyle name="注释 6 2 2 2" xfId="2130" xr:uid="{00000000-0005-0000-0000-000062080000}"/>
    <cellStyle name="注释 6 2 3" xfId="2129" xr:uid="{00000000-0005-0000-0000-000063080000}"/>
    <cellStyle name="注释 6 3" xfId="234" xr:uid="{00000000-0005-0000-0000-000064080000}"/>
    <cellStyle name="注释 6 3 2" xfId="747" xr:uid="{00000000-0005-0000-0000-000065080000}"/>
    <cellStyle name="注释 6 3 2 2" xfId="2132" xr:uid="{00000000-0005-0000-0000-000066080000}"/>
    <cellStyle name="注释 6 3 3" xfId="2131" xr:uid="{00000000-0005-0000-0000-000067080000}"/>
    <cellStyle name="注释 6 4" xfId="307" xr:uid="{00000000-0005-0000-0000-000068080000}"/>
    <cellStyle name="注释 6 4 2" xfId="814" xr:uid="{00000000-0005-0000-0000-000069080000}"/>
    <cellStyle name="注释 6 4 2 2" xfId="2134" xr:uid="{00000000-0005-0000-0000-00006A080000}"/>
    <cellStyle name="注释 6 4 3" xfId="2133" xr:uid="{00000000-0005-0000-0000-00006B080000}"/>
    <cellStyle name="注释 6 5" xfId="387" xr:uid="{00000000-0005-0000-0000-00006C080000}"/>
    <cellStyle name="注释 6 5 2" xfId="881" xr:uid="{00000000-0005-0000-0000-00006D080000}"/>
    <cellStyle name="注释 6 5 2 2" xfId="2136" xr:uid="{00000000-0005-0000-0000-00006E080000}"/>
    <cellStyle name="注释 6 5 3" xfId="2135" xr:uid="{00000000-0005-0000-0000-00006F080000}"/>
    <cellStyle name="注释 6 6" xfId="454" xr:uid="{00000000-0005-0000-0000-000070080000}"/>
    <cellStyle name="注释 6 6 2" xfId="948" xr:uid="{00000000-0005-0000-0000-000071080000}"/>
    <cellStyle name="注释 6 6 2 2" xfId="2138" xr:uid="{00000000-0005-0000-0000-000072080000}"/>
    <cellStyle name="注释 6 6 3" xfId="2137" xr:uid="{00000000-0005-0000-0000-000073080000}"/>
    <cellStyle name="注释 6 7" xfId="613" xr:uid="{00000000-0005-0000-0000-000074080000}"/>
    <cellStyle name="注释 6 7 2" xfId="2139" xr:uid="{00000000-0005-0000-0000-000075080000}"/>
    <cellStyle name="注释 6 8" xfId="2128" xr:uid="{00000000-0005-0000-0000-000076080000}"/>
    <cellStyle name="注释 7" xfId="101" xr:uid="{00000000-0005-0000-0000-000077080000}"/>
    <cellStyle name="注释 7 2" xfId="182" xr:uid="{00000000-0005-0000-0000-000078080000}"/>
    <cellStyle name="注释 7 2 2" xfId="695" xr:uid="{00000000-0005-0000-0000-000079080000}"/>
    <cellStyle name="注释 7 2 2 2" xfId="2142" xr:uid="{00000000-0005-0000-0000-00007A080000}"/>
    <cellStyle name="注释 7 2 3" xfId="2141" xr:uid="{00000000-0005-0000-0000-00007B080000}"/>
    <cellStyle name="注释 7 3" xfId="247" xr:uid="{00000000-0005-0000-0000-00007C080000}"/>
    <cellStyle name="注释 7 3 2" xfId="760" xr:uid="{00000000-0005-0000-0000-00007D080000}"/>
    <cellStyle name="注释 7 3 2 2" xfId="2144" xr:uid="{00000000-0005-0000-0000-00007E080000}"/>
    <cellStyle name="注释 7 3 3" xfId="2143" xr:uid="{00000000-0005-0000-0000-00007F080000}"/>
    <cellStyle name="注释 7 4" xfId="320" xr:uid="{00000000-0005-0000-0000-000080080000}"/>
    <cellStyle name="注释 7 4 2" xfId="827" xr:uid="{00000000-0005-0000-0000-000081080000}"/>
    <cellStyle name="注释 7 4 2 2" xfId="2146" xr:uid="{00000000-0005-0000-0000-000082080000}"/>
    <cellStyle name="注释 7 4 3" xfId="2145" xr:uid="{00000000-0005-0000-0000-000083080000}"/>
    <cellStyle name="注释 7 5" xfId="400" xr:uid="{00000000-0005-0000-0000-000084080000}"/>
    <cellStyle name="注释 7 5 2" xfId="894" xr:uid="{00000000-0005-0000-0000-000085080000}"/>
    <cellStyle name="注释 7 5 2 2" xfId="2148" xr:uid="{00000000-0005-0000-0000-000086080000}"/>
    <cellStyle name="注释 7 5 3" xfId="2147" xr:uid="{00000000-0005-0000-0000-000087080000}"/>
    <cellStyle name="注释 7 6" xfId="467" xr:uid="{00000000-0005-0000-0000-000088080000}"/>
    <cellStyle name="注释 7 6 2" xfId="961" xr:uid="{00000000-0005-0000-0000-000089080000}"/>
    <cellStyle name="注释 7 6 2 2" xfId="2150" xr:uid="{00000000-0005-0000-0000-00008A080000}"/>
    <cellStyle name="注释 7 6 3" xfId="2149" xr:uid="{00000000-0005-0000-0000-00008B080000}"/>
    <cellStyle name="注释 7 7" xfId="626" xr:uid="{00000000-0005-0000-0000-00008C080000}"/>
    <cellStyle name="注释 7 7 2" xfId="2151" xr:uid="{00000000-0005-0000-0000-00008D080000}"/>
    <cellStyle name="注释 7 8" xfId="2140" xr:uid="{00000000-0005-0000-0000-00008E080000}"/>
    <cellStyle name="注释 8" xfId="490" xr:uid="{00000000-0005-0000-0000-00008F080000}"/>
    <cellStyle name="注释 8 2" xfId="982" xr:uid="{00000000-0005-0000-0000-000090080000}"/>
    <cellStyle name="注释 8 2 2" xfId="2153" xr:uid="{00000000-0005-0000-0000-000091080000}"/>
    <cellStyle name="注释 8 3" xfId="2152" xr:uid="{00000000-0005-0000-0000-000092080000}"/>
    <cellStyle name="注释 9" xfId="486" xr:uid="{00000000-0005-0000-0000-000093080000}"/>
    <cellStyle name="注释 9 2" xfId="978" xr:uid="{00000000-0005-0000-0000-000094080000}"/>
    <cellStyle name="注释 9 2 2" xfId="2155" xr:uid="{00000000-0005-0000-0000-000095080000}"/>
    <cellStyle name="注释 9 3" xfId="2154" xr:uid="{00000000-0005-0000-0000-000096080000}"/>
  </cellStyles>
  <dxfs count="1">
    <dxf>
      <fill>
        <patternFill>
          <bgColor rgb="FF92D050"/>
        </patternFill>
      </fill>
    </dxf>
  </dxfs>
  <tableStyles count="0" defaultTableStyle="TableStyleMedium9" defaultPivotStyle="PivotStyleLight16"/>
  <colors>
    <mruColors>
      <color rgb="FFFF66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37</xdr:col>
          <xdr:colOff>327660</xdr:colOff>
          <xdr:row>0</xdr:row>
          <xdr:rowOff>30480</xdr:rowOff>
        </xdr:from>
        <xdr:to>
          <xdr:col>39</xdr:col>
          <xdr:colOff>251460</xdr:colOff>
          <xdr:row>2</xdr:row>
          <xdr:rowOff>60960</xdr:rowOff>
        </xdr:to>
        <xdr:sp macro="" textlink="">
          <xdr:nvSpPr>
            <xdr:cNvPr id="7172" name="Button 1" hidden="1">
              <a:extLst>
                <a:ext uri="{63B3BB69-23CF-44E3-9099-C40C66FF867C}">
                  <a14:compatExt spid="_x0000_s7172"/>
                </a:ext>
                <a:ext uri="{FF2B5EF4-FFF2-40B4-BE49-F238E27FC236}">
                  <a16:creationId xmlns:a16="http://schemas.microsoft.com/office/drawing/2014/main" id="{00000000-0008-0000-0600-0000041C0000}"/>
                </a:ext>
              </a:extLst>
            </xdr:cNvPr>
            <xdr:cNvSpPr/>
          </xdr:nvSpPr>
          <xdr:spPr bwMode="auto">
            <a:xfrm>
              <a:off x="0" y="0"/>
              <a:ext cx="0" cy="0"/>
            </a:xfrm>
            <a:prstGeom prst="rect">
              <a:avLst/>
            </a:prstGeom>
            <a:noFill/>
            <a:ln w="9525">
              <a:miter lim="200000"/>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000000"/>
                  </a:solidFill>
                  <a:latin typeface="宋体"/>
                  <a:ea typeface="宋体"/>
                </a:rPr>
                <a:t>更新</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312420</xdr:colOff>
          <xdr:row>1</xdr:row>
          <xdr:rowOff>0</xdr:rowOff>
        </xdr:from>
        <xdr:to>
          <xdr:col>12</xdr:col>
          <xdr:colOff>175260</xdr:colOff>
          <xdr:row>3</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700-000001040000}"/>
                </a:ext>
              </a:extLst>
            </xdr:cNvPr>
            <xdr:cNvSpPr/>
          </xdr:nvSpPr>
          <xdr:spPr bwMode="auto">
            <a:xfrm>
              <a:off x="0" y="0"/>
              <a:ext cx="0" cy="0"/>
            </a:xfrm>
            <a:prstGeom prst="rect">
              <a:avLst/>
            </a:prstGeom>
            <a:noFill/>
            <a:ln w="9525">
              <a:miter lim="200000"/>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000000"/>
                  </a:solidFill>
                  <a:latin typeface="宋体"/>
                  <a:ea typeface="宋体"/>
                </a:rPr>
                <a:t>更新</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289560</xdr:colOff>
          <xdr:row>0</xdr:row>
          <xdr:rowOff>121920</xdr:rowOff>
        </xdr:from>
        <xdr:to>
          <xdr:col>9</xdr:col>
          <xdr:colOff>335280</xdr:colOff>
          <xdr:row>1</xdr:row>
          <xdr:rowOff>0</xdr:rowOff>
        </xdr:to>
        <xdr:sp macro="" textlink="">
          <xdr:nvSpPr>
            <xdr:cNvPr id="2050" name="Button 1" hidden="1">
              <a:extLst>
                <a:ext uri="{63B3BB69-23CF-44E3-9099-C40C66FF867C}">
                  <a14:compatExt spid="_x0000_s2050"/>
                </a:ext>
                <a:ext uri="{FF2B5EF4-FFF2-40B4-BE49-F238E27FC236}">
                  <a16:creationId xmlns:a16="http://schemas.microsoft.com/office/drawing/2014/main" id="{00000000-0008-0000-0800-000002080000}"/>
                </a:ext>
              </a:extLst>
            </xdr:cNvPr>
            <xdr:cNvSpPr/>
          </xdr:nvSpPr>
          <xdr:spPr bwMode="auto">
            <a:xfrm>
              <a:off x="0" y="0"/>
              <a:ext cx="0" cy="0"/>
            </a:xfrm>
            <a:prstGeom prst="rect">
              <a:avLst/>
            </a:prstGeom>
            <a:noFill/>
            <a:ln w="9525">
              <a:miter lim="200000"/>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000000"/>
                  </a:solidFill>
                  <a:latin typeface="宋体"/>
                  <a:ea typeface="宋体"/>
                </a:rPr>
                <a:t>更新净值</a:t>
              </a:r>
            </a:p>
          </xdr:txBody>
        </xdr:sp>
        <xdr:clientData fPrintsWithSheet="0"/>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https://danjuanapp.com/marketopenaccount?channel=1500000501"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hyperlink" Target="https://xueqiu.com/P/ZH2100101" TargetMode="External"/><Relationship Id="rId7" Type="http://schemas.openxmlformats.org/officeDocument/2006/relationships/vmlDrawing" Target="../drawings/vmlDrawing1.vml"/><Relationship Id="rId2" Type="http://schemas.openxmlformats.org/officeDocument/2006/relationships/hyperlink" Target="https://xueqiu.com/P/ZH1783962" TargetMode="External"/><Relationship Id="rId1" Type="http://schemas.openxmlformats.org/officeDocument/2006/relationships/hyperlink" Target="https://xueqiu.com/P/ZH2863835"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xueqiu.com/P/ZH3026536"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31"/>
  <sheetViews>
    <sheetView tabSelected="1" workbookViewId="0">
      <selection activeCell="B3" sqref="B3"/>
    </sheetView>
  </sheetViews>
  <sheetFormatPr defaultColWidth="8.88671875" defaultRowHeight="14.4" x14ac:dyDescent="0.25"/>
  <cols>
    <col min="1" max="16384" width="8.88671875" style="52"/>
  </cols>
  <sheetData>
    <row r="1" spans="1:2" x14ac:dyDescent="0.25">
      <c r="A1" s="51" t="s">
        <v>186</v>
      </c>
      <c r="B1" s="51" t="s">
        <v>187</v>
      </c>
    </row>
    <row r="2" spans="1:2" x14ac:dyDescent="0.25">
      <c r="A2" s="52">
        <v>1</v>
      </c>
      <c r="B2" s="51" t="s">
        <v>1725</v>
      </c>
    </row>
    <row r="3" spans="1:2" x14ac:dyDescent="0.25">
      <c r="A3" s="52">
        <v>2</v>
      </c>
      <c r="B3" s="51" t="s">
        <v>2034</v>
      </c>
    </row>
    <row r="4" spans="1:2" x14ac:dyDescent="0.25">
      <c r="A4" s="52">
        <v>3</v>
      </c>
      <c r="B4" s="51" t="s">
        <v>2035</v>
      </c>
    </row>
    <row r="5" spans="1:2" x14ac:dyDescent="0.25">
      <c r="A5" s="52">
        <v>4</v>
      </c>
      <c r="B5" s="51" t="s">
        <v>2036</v>
      </c>
    </row>
    <row r="6" spans="1:2" x14ac:dyDescent="0.25">
      <c r="A6" s="52">
        <v>5</v>
      </c>
      <c r="B6" s="51" t="s">
        <v>1726</v>
      </c>
    </row>
    <row r="7" spans="1:2" x14ac:dyDescent="0.25">
      <c r="A7" s="52">
        <v>6</v>
      </c>
      <c r="B7" s="51" t="s">
        <v>2457</v>
      </c>
    </row>
    <row r="8" spans="1:2" x14ac:dyDescent="0.25">
      <c r="A8" s="52">
        <v>7</v>
      </c>
      <c r="B8" s="51" t="s">
        <v>2458</v>
      </c>
    </row>
    <row r="9" spans="1:2" x14ac:dyDescent="0.25">
      <c r="A9" s="52">
        <v>8</v>
      </c>
      <c r="B9" s="51" t="s">
        <v>1727</v>
      </c>
    </row>
    <row r="10" spans="1:2" x14ac:dyDescent="0.25">
      <c r="A10" s="52">
        <v>9</v>
      </c>
      <c r="B10" s="51" t="s">
        <v>1474</v>
      </c>
    </row>
    <row r="11" spans="1:2" x14ac:dyDescent="0.25">
      <c r="A11" s="52">
        <v>10</v>
      </c>
      <c r="B11" s="51" t="s">
        <v>2459</v>
      </c>
    </row>
    <row r="12" spans="1:2" x14ac:dyDescent="0.25">
      <c r="A12" s="52">
        <v>11</v>
      </c>
      <c r="B12" s="51" t="s">
        <v>1475</v>
      </c>
    </row>
    <row r="13" spans="1:2" x14ac:dyDescent="0.25">
      <c r="A13" s="52">
        <v>12</v>
      </c>
      <c r="B13" s="51" t="s">
        <v>1731</v>
      </c>
    </row>
    <row r="14" spans="1:2" x14ac:dyDescent="0.25">
      <c r="A14" s="52">
        <v>13</v>
      </c>
      <c r="B14" s="51" t="s">
        <v>2037</v>
      </c>
    </row>
    <row r="15" spans="1:2" x14ac:dyDescent="0.25">
      <c r="A15" s="52">
        <v>14</v>
      </c>
      <c r="B15" s="51" t="s">
        <v>1732</v>
      </c>
    </row>
    <row r="16" spans="1:2" x14ac:dyDescent="0.25">
      <c r="A16" s="52">
        <v>15</v>
      </c>
      <c r="B16" s="51" t="s">
        <v>1192</v>
      </c>
    </row>
    <row r="17" spans="1:2" x14ac:dyDescent="0.25">
      <c r="A17" s="52">
        <v>16</v>
      </c>
      <c r="B17" s="51" t="s">
        <v>1733</v>
      </c>
    </row>
    <row r="18" spans="1:2" x14ac:dyDescent="0.25">
      <c r="A18" s="52">
        <v>17</v>
      </c>
      <c r="B18" s="51" t="s">
        <v>2460</v>
      </c>
    </row>
    <row r="19" spans="1:2" x14ac:dyDescent="0.25">
      <c r="A19" s="52">
        <v>18</v>
      </c>
      <c r="B19" s="51" t="s">
        <v>2461</v>
      </c>
    </row>
    <row r="20" spans="1:2" x14ac:dyDescent="0.25">
      <c r="A20" s="52">
        <v>19</v>
      </c>
      <c r="B20" s="51" t="s">
        <v>1728</v>
      </c>
    </row>
    <row r="21" spans="1:2" x14ac:dyDescent="0.25">
      <c r="A21" s="52">
        <v>20</v>
      </c>
      <c r="B21" s="51" t="s">
        <v>1730</v>
      </c>
    </row>
    <row r="22" spans="1:2" x14ac:dyDescent="0.25">
      <c r="A22" s="52">
        <v>21</v>
      </c>
      <c r="B22" s="51" t="s">
        <v>188</v>
      </c>
    </row>
    <row r="23" spans="1:2" x14ac:dyDescent="0.25">
      <c r="A23" s="52">
        <v>22</v>
      </c>
      <c r="B23" s="51" t="s">
        <v>1734</v>
      </c>
    </row>
    <row r="24" spans="1:2" x14ac:dyDescent="0.25">
      <c r="A24" s="52">
        <v>23</v>
      </c>
      <c r="B24" s="51" t="s">
        <v>1736</v>
      </c>
    </row>
    <row r="25" spans="1:2" x14ac:dyDescent="0.25">
      <c r="A25" s="52">
        <v>24</v>
      </c>
      <c r="B25" s="51" t="s">
        <v>1735</v>
      </c>
    </row>
    <row r="26" spans="1:2" x14ac:dyDescent="0.25">
      <c r="A26" s="52">
        <v>25</v>
      </c>
      <c r="B26" s="51" t="s">
        <v>1737</v>
      </c>
    </row>
    <row r="27" spans="1:2" x14ac:dyDescent="0.25">
      <c r="A27" s="52">
        <v>26</v>
      </c>
      <c r="B27" s="51" t="s">
        <v>2038</v>
      </c>
    </row>
    <row r="28" spans="1:2" x14ac:dyDescent="0.25">
      <c r="A28" s="52">
        <v>27</v>
      </c>
      <c r="B28" s="51" t="s">
        <v>1738</v>
      </c>
    </row>
    <row r="29" spans="1:2" x14ac:dyDescent="0.25">
      <c r="A29" s="52">
        <v>28</v>
      </c>
      <c r="B29" s="51" t="s">
        <v>1739</v>
      </c>
    </row>
    <row r="30" spans="1:2" x14ac:dyDescent="0.25">
      <c r="A30" s="52">
        <v>29</v>
      </c>
      <c r="B30" s="51" t="s">
        <v>531</v>
      </c>
    </row>
    <row r="31" spans="1:2" x14ac:dyDescent="0.25">
      <c r="A31" s="52">
        <v>30</v>
      </c>
      <c r="B31" s="51" t="s">
        <v>1473</v>
      </c>
    </row>
  </sheetData>
  <phoneticPr fontId="42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AD31"/>
  <sheetViews>
    <sheetView workbookViewId="0">
      <selection activeCell="AD17" sqref="AD17"/>
    </sheetView>
  </sheetViews>
  <sheetFormatPr defaultColWidth="8.88671875" defaultRowHeight="14.4" x14ac:dyDescent="0.25"/>
  <cols>
    <col min="1" max="1" width="11.6640625" style="13" bestFit="1" customWidth="1"/>
    <col min="2" max="2" width="9.88671875" style="13" customWidth="1"/>
    <col min="3" max="11" width="9.88671875" style="52" customWidth="1"/>
    <col min="12" max="12" width="11.109375" style="52" customWidth="1"/>
    <col min="13" max="21" width="10.21875" style="52" customWidth="1"/>
    <col min="22" max="23" width="8.88671875" style="52"/>
    <col min="24" max="24" width="11.109375" style="52" customWidth="1"/>
    <col min="25" max="30" width="10.88671875" style="52" customWidth="1"/>
    <col min="31" max="16384" width="8.88671875" style="52"/>
  </cols>
  <sheetData>
    <row r="1" spans="1:30" x14ac:dyDescent="0.25">
      <c r="A1" s="16" t="s">
        <v>2019</v>
      </c>
      <c r="B1" s="16" t="s">
        <v>2015</v>
      </c>
      <c r="C1" s="51" t="s">
        <v>2016</v>
      </c>
      <c r="D1" s="51" t="s">
        <v>2017</v>
      </c>
      <c r="E1" s="51" t="s">
        <v>2018</v>
      </c>
      <c r="F1" s="51" t="s">
        <v>1495</v>
      </c>
      <c r="G1" s="51" t="s">
        <v>1496</v>
      </c>
      <c r="H1" s="51" t="s">
        <v>1497</v>
      </c>
      <c r="I1" s="51" t="s">
        <v>2703</v>
      </c>
      <c r="J1" s="51" t="s">
        <v>1494</v>
      </c>
      <c r="K1" s="51" t="s">
        <v>4565</v>
      </c>
    </row>
    <row r="2" spans="1:30" x14ac:dyDescent="0.25">
      <c r="A2" s="13">
        <v>45289</v>
      </c>
      <c r="B2" s="117">
        <f>VLOOKUP($A2,轮动业绩!$A:$X,COLUMN(),FALSE)</f>
        <v>3431.1098999999999</v>
      </c>
      <c r="C2" s="117">
        <f>VLOOKUP($A2,轮动业绩!$A:$X,COLUMN(),FALSE)</f>
        <v>1968.0650000000001</v>
      </c>
      <c r="D2" s="117">
        <f>VLOOKUP($A2,轮动业绩!$A:$X,COLUMN(),FALSE)</f>
        <v>1.4872000000000001</v>
      </c>
      <c r="E2" s="117">
        <f>VLOOKUP($A2,轮动业绩!$A:$X,COLUMN(),FALSE)</f>
        <v>1.6942999999999999</v>
      </c>
      <c r="F2" s="117">
        <f>VLOOKUP($A2,轮动业绩!$A:$X,COLUMN(),FALSE)</f>
        <v>2.3119999999999998</v>
      </c>
      <c r="G2" s="117">
        <f>VLOOKUP($A2,轮动业绩!$A:$X,COLUMN(),FALSE)</f>
        <v>1.7501</v>
      </c>
      <c r="H2" s="117">
        <f>VLOOKUP($A2,轮动业绩!$A:$X,COLUMN(),FALSE)</f>
        <v>1.2583</v>
      </c>
      <c r="I2" s="117">
        <f>VLOOKUP($A2,轮动业绩!$A:$X,COLUMN(),FALSE)</f>
        <v>1</v>
      </c>
      <c r="J2" s="117">
        <f>VLOOKUP($A2,轮动业绩!$A:$X,COLUMN(),FALSE)</f>
        <v>1.1200000000000001</v>
      </c>
      <c r="K2" s="117">
        <f>VLOOKUP($A2,轮动业绩!$A:$X,COLUMN(),FALSE)</f>
        <v>1.2159</v>
      </c>
      <c r="L2" s="121" t="str">
        <f t="shared" ref="L2:V2" si="0">A1</f>
        <v>时间</v>
      </c>
      <c r="M2" s="121" t="str">
        <f t="shared" si="0"/>
        <v>沪深300</v>
      </c>
      <c r="N2" s="121" t="str">
        <f t="shared" si="0"/>
        <v>转债等权</v>
      </c>
      <c r="O2" s="121" t="str">
        <f t="shared" si="0"/>
        <v>北资策略</v>
      </c>
      <c r="P2" s="121" t="str">
        <f t="shared" si="0"/>
        <v>小市值</v>
      </c>
      <c r="Q2" s="121" t="str">
        <f t="shared" si="0"/>
        <v>重辣</v>
      </c>
      <c r="R2" s="121" t="str">
        <f t="shared" si="0"/>
        <v>中辣</v>
      </c>
      <c r="S2" s="121" t="str">
        <f t="shared" si="0"/>
        <v>微辣</v>
      </c>
      <c r="T2" s="121" t="str">
        <f t="shared" si="0"/>
        <v>实盘</v>
      </c>
      <c r="U2" s="121" t="str">
        <f t="shared" si="0"/>
        <v>不辣</v>
      </c>
      <c r="V2" s="121" t="str">
        <f t="shared" si="0"/>
        <v>再平衡</v>
      </c>
      <c r="W2" s="16"/>
      <c r="X2" s="121" t="s">
        <v>5398</v>
      </c>
      <c r="Y2" s="121" t="s">
        <v>2016</v>
      </c>
      <c r="Z2" s="121" t="s">
        <v>5400</v>
      </c>
      <c r="AA2" s="121" t="s">
        <v>5401</v>
      </c>
      <c r="AB2" s="86" t="s">
        <v>5396</v>
      </c>
      <c r="AC2" s="86" t="s">
        <v>5397</v>
      </c>
      <c r="AD2" s="86" t="s">
        <v>5395</v>
      </c>
    </row>
    <row r="3" spans="1:30" x14ac:dyDescent="0.25">
      <c r="A3" s="13">
        <v>45322</v>
      </c>
      <c r="B3" s="117">
        <f>VLOOKUP($A3,轮动业绩!$A:$X,COLUMN(),FALSE)</f>
        <v>3215.3517999999999</v>
      </c>
      <c r="C3" s="117">
        <f>VLOOKUP($A3,轮动业绩!$A:$X,COLUMN(),FALSE)</f>
        <v>1801.18</v>
      </c>
      <c r="D3" s="117">
        <f>VLOOKUP($A3,轮动业绩!$A:$X,COLUMN(),FALSE)</f>
        <v>1.3194999999999999</v>
      </c>
      <c r="E3" s="117">
        <f>VLOOKUP($A3,轮动业绩!$A:$X,COLUMN(),FALSE)</f>
        <v>1.4157999999999999</v>
      </c>
      <c r="F3" s="117">
        <f>VLOOKUP($A3,轮动业绩!$A:$X,COLUMN(),FALSE)</f>
        <v>1.8294999999999999</v>
      </c>
      <c r="G3" s="117">
        <f>VLOOKUP($A3,轮动业绩!$A:$X,COLUMN(),FALSE)</f>
        <v>1.4777</v>
      </c>
      <c r="H3" s="117">
        <f>VLOOKUP($A3,轮动业绩!$A:$X,COLUMN(),FALSE)</f>
        <v>1.1556999999999999</v>
      </c>
      <c r="I3" s="117">
        <f>VLOOKUP($A3,轮动业绩!$A:$X,COLUMN(),FALSE)</f>
        <v>0.90980000000000005</v>
      </c>
      <c r="J3" s="117">
        <f>VLOOKUP($A3,轮动业绩!$A:$X,COLUMN(),FALSE)</f>
        <v>1.0461</v>
      </c>
      <c r="K3" s="117">
        <f>VLOOKUP($A3,轮动业绩!$A:$X,COLUMN(),FALSE)</f>
        <v>1.2538</v>
      </c>
      <c r="L3" s="121">
        <f>A3</f>
        <v>45322</v>
      </c>
      <c r="M3" s="154">
        <f>B3/B2-1</f>
        <v>-6.2882888128998782E-2</v>
      </c>
      <c r="N3" s="154">
        <f t="shared" ref="N3:V3" si="1">C3/C2-1</f>
        <v>-8.4796487920876573E-2</v>
      </c>
      <c r="O3" s="154">
        <f t="shared" si="1"/>
        <v>-0.11276223776223793</v>
      </c>
      <c r="P3" s="154">
        <f t="shared" si="1"/>
        <v>-0.16437466800448564</v>
      </c>
      <c r="Q3" s="154">
        <f t="shared" si="1"/>
        <v>-0.20869377162629754</v>
      </c>
      <c r="R3" s="154">
        <f t="shared" si="1"/>
        <v>-0.15564824867150451</v>
      </c>
      <c r="S3" s="154">
        <f t="shared" si="1"/>
        <v>-8.1538583803544507E-2</v>
      </c>
      <c r="T3" s="154">
        <f t="shared" si="1"/>
        <v>-9.0199999999999947E-2</v>
      </c>
      <c r="U3" s="154">
        <f t="shared" si="1"/>
        <v>-6.5982142857142878E-2</v>
      </c>
      <c r="V3" s="154">
        <f t="shared" si="1"/>
        <v>3.1170326507114154E-2</v>
      </c>
      <c r="W3" s="168"/>
      <c r="X3" s="121">
        <f>L3</f>
        <v>45322</v>
      </c>
      <c r="Y3" s="154">
        <f>N3</f>
        <v>-8.4796487920876573E-2</v>
      </c>
      <c r="Z3" s="154">
        <f>S3</f>
        <v>-8.1538583803544507E-2</v>
      </c>
      <c r="AA3" s="154">
        <f>T3</f>
        <v>-9.0199999999999947E-2</v>
      </c>
      <c r="AB3" s="24">
        <f>(1+S3)/(1+N3)-1</f>
        <v>3.559759194903922E-3</v>
      </c>
      <c r="AC3" s="24">
        <f>(1+T3)/(1+S3)-1</f>
        <v>-9.4303538980703427E-3</v>
      </c>
      <c r="AD3" s="24">
        <f>(1+T3)/(1+N3)-1</f>
        <v>-5.9041644921662417E-3</v>
      </c>
    </row>
    <row r="4" spans="1:30" x14ac:dyDescent="0.25">
      <c r="A4" s="13">
        <v>45351</v>
      </c>
      <c r="B4" s="117">
        <f>VLOOKUP($A4,轮动业绩!$A:$X,COLUMN(),FALSE)</f>
        <v>3516.0826000000002</v>
      </c>
      <c r="C4" s="117">
        <f>VLOOKUP($A4,轮动业绩!$A:$X,COLUMN(),FALSE)</f>
        <v>1862.761</v>
      </c>
      <c r="D4" s="117">
        <f>VLOOKUP($A4,轮动业绩!$A:$X,COLUMN(),FALSE)</f>
        <v>1.5039</v>
      </c>
      <c r="E4" s="117">
        <f>VLOOKUP($A4,轮动业绩!$A:$X,COLUMN(),FALSE)</f>
        <v>1.3348</v>
      </c>
      <c r="F4" s="117">
        <f>VLOOKUP($A4,轮动业绩!$A:$X,COLUMN(),FALSE)</f>
        <v>1.948</v>
      </c>
      <c r="G4" s="117">
        <f>VLOOKUP($A4,轮动业绩!$A:$X,COLUMN(),FALSE)</f>
        <v>1.5706</v>
      </c>
      <c r="H4" s="117">
        <f>VLOOKUP($A4,轮动业绩!$A:$X,COLUMN(),FALSE)</f>
        <v>1.2156</v>
      </c>
      <c r="I4" s="117">
        <f>VLOOKUP($A4,轮动业绩!$A:$X,COLUMN(),FALSE)</f>
        <v>0.93269999999999997</v>
      </c>
      <c r="J4" s="117">
        <f>VLOOKUP($A4,轮动业绩!$A:$X,COLUMN(),FALSE)</f>
        <v>1.0661</v>
      </c>
      <c r="K4" s="117">
        <f>VLOOKUP($A4,轮动业绩!$A:$X,COLUMN(),FALSE)</f>
        <v>1.2988999999999999</v>
      </c>
      <c r="L4" s="121">
        <f t="shared" ref="L4" si="2">A4</f>
        <v>45351</v>
      </c>
      <c r="M4" s="154">
        <f t="shared" ref="M4" si="3">B4/B3-1</f>
        <v>9.352967224301878E-2</v>
      </c>
      <c r="N4" s="154">
        <f t="shared" ref="N4" si="4">C4/C3-1</f>
        <v>3.4189253711455869E-2</v>
      </c>
      <c r="O4" s="154">
        <f t="shared" ref="O4" si="5">D4/D3-1</f>
        <v>0.1397499052671467</v>
      </c>
      <c r="P4" s="154">
        <f t="shared" ref="P4" si="6">E4/E3-1</f>
        <v>-5.7211470546687404E-2</v>
      </c>
      <c r="Q4" s="154">
        <f t="shared" ref="Q4" si="7">F4/F3-1</f>
        <v>6.4771795572560853E-2</v>
      </c>
      <c r="R4" s="154">
        <f t="shared" ref="R4" si="8">G4/G3-1</f>
        <v>6.286797049468773E-2</v>
      </c>
      <c r="S4" s="154">
        <f t="shared" ref="S4" si="9">H4/H3-1</f>
        <v>5.1830059704075504E-2</v>
      </c>
      <c r="T4" s="154">
        <f t="shared" ref="T4" si="10">I4/I3-1</f>
        <v>2.5170367113651171E-2</v>
      </c>
      <c r="U4" s="154">
        <f t="shared" ref="U4" si="11">J4/J3-1</f>
        <v>1.9118631106012751E-2</v>
      </c>
      <c r="V4" s="154">
        <f t="shared" ref="V4" si="12">K4/K3-1</f>
        <v>3.5970649226351847E-2</v>
      </c>
      <c r="W4" s="168"/>
      <c r="X4" s="121">
        <f t="shared" ref="X4:X14" si="13">L4</f>
        <v>45351</v>
      </c>
      <c r="Y4" s="154">
        <f t="shared" ref="Y4:Y15" si="14">N4</f>
        <v>3.4189253711455869E-2</v>
      </c>
      <c r="Z4" s="154">
        <f t="shared" ref="Z4:Z15" si="15">S4</f>
        <v>5.1830059704075504E-2</v>
      </c>
      <c r="AA4" s="154">
        <f t="shared" ref="AA4:AA15" si="16">T4</f>
        <v>2.5170367113651171E-2</v>
      </c>
      <c r="AB4" s="24">
        <f t="shared" ref="AB4:AB15" si="17">(1+S4)/(1+N4)-1</f>
        <v>1.7057618737877034E-2</v>
      </c>
      <c r="AC4" s="24">
        <f t="shared" ref="AC4:AC15" si="18">(1+T4)/(1+S4)-1</f>
        <v>-2.5346007508023516E-2</v>
      </c>
      <c r="AD4" s="24">
        <f t="shared" ref="AD4:AD15" si="19">(1+T4)/(1+N4)-1</f>
        <v>-8.7207313027456435E-3</v>
      </c>
    </row>
    <row r="5" spans="1:30" x14ac:dyDescent="0.25">
      <c r="A5" s="13">
        <v>45380</v>
      </c>
      <c r="B5" s="117">
        <f>VLOOKUP($A5,轮动业绩!$A:$X,COLUMN(),FALSE)</f>
        <v>3537.4843000000001</v>
      </c>
      <c r="C5" s="117">
        <f>VLOOKUP($A5,轮动业绩!$A:$X,COLUMN(),FALSE)</f>
        <v>1884.837</v>
      </c>
      <c r="D5" s="117">
        <f>VLOOKUP($A5,轮动业绩!$A:$X,COLUMN(),FALSE)</f>
        <v>1.5162</v>
      </c>
      <c r="E5" s="117">
        <f>VLOOKUP($A5,轮动业绩!$A:$X,COLUMN(),FALSE)</f>
        <v>1.5387</v>
      </c>
      <c r="F5" s="117">
        <f>VLOOKUP($A5,轮动业绩!$A:$X,COLUMN(),FALSE)</f>
        <v>2.0104000000000002</v>
      </c>
      <c r="G5" s="117">
        <f>VLOOKUP($A5,轮动业绩!$A:$X,COLUMN(),FALSE)</f>
        <v>1.64</v>
      </c>
      <c r="H5" s="117">
        <f>VLOOKUP($A5,轮动业绩!$A:$X,COLUMN(),FALSE)</f>
        <v>1.252</v>
      </c>
      <c r="I5" s="117">
        <f>VLOOKUP($A5,轮动业绩!$A:$X,COLUMN(),FALSE)</f>
        <v>0.96560000000000001</v>
      </c>
      <c r="J5" s="117">
        <f>VLOOKUP($A5,轮动业绩!$A:$X,COLUMN(),FALSE)</f>
        <v>1.0852999999999999</v>
      </c>
      <c r="K5" s="117">
        <f>VLOOKUP($A5,轮动业绩!$A:$X,COLUMN(),FALSE)</f>
        <v>1.3675999999999999</v>
      </c>
      <c r="L5" s="121">
        <f t="shared" ref="L5:L7" si="20">A5</f>
        <v>45380</v>
      </c>
      <c r="M5" s="154">
        <f t="shared" ref="M5" si="21">B5/B4-1</f>
        <v>6.0868023976454744E-3</v>
      </c>
      <c r="N5" s="154">
        <f t="shared" ref="N5" si="22">C5/C4-1</f>
        <v>1.1851225143751698E-2</v>
      </c>
      <c r="O5" s="154">
        <f t="shared" ref="O5" si="23">D5/D4-1</f>
        <v>8.1787352882505271E-3</v>
      </c>
      <c r="P5" s="154">
        <f t="shared" ref="P5" si="24">E5/E4-1</f>
        <v>0.15275696733593036</v>
      </c>
      <c r="Q5" s="154">
        <f t="shared" ref="Q5" si="25">F5/F4-1</f>
        <v>3.2032854209445683E-2</v>
      </c>
      <c r="R5" s="154">
        <f t="shared" ref="R5" si="26">G5/G4-1</f>
        <v>4.4186934929326238E-2</v>
      </c>
      <c r="S5" s="154">
        <f t="shared" ref="S5" si="27">H5/H4-1</f>
        <v>2.9944060546232221E-2</v>
      </c>
      <c r="T5" s="154">
        <f t="shared" ref="T5" si="28">I5/I4-1</f>
        <v>3.5273935885064889E-2</v>
      </c>
      <c r="U5" s="154">
        <f t="shared" ref="U5" si="29">J5/J4-1</f>
        <v>1.8009567582778274E-2</v>
      </c>
      <c r="V5" s="154">
        <f t="shared" ref="V5" si="30">K5/K4-1</f>
        <v>5.2890907691123257E-2</v>
      </c>
      <c r="W5" s="168"/>
      <c r="X5" s="121">
        <f t="shared" si="13"/>
        <v>45380</v>
      </c>
      <c r="Y5" s="154">
        <f t="shared" si="14"/>
        <v>1.1851225143751698E-2</v>
      </c>
      <c r="Z5" s="154">
        <f t="shared" si="15"/>
        <v>2.9944060546232221E-2</v>
      </c>
      <c r="AA5" s="154">
        <f t="shared" si="16"/>
        <v>3.5273935885064889E-2</v>
      </c>
      <c r="AB5" s="24">
        <f t="shared" si="17"/>
        <v>1.7880924539978693E-2</v>
      </c>
      <c r="AC5" s="24">
        <f t="shared" si="18"/>
        <v>5.1749173018251771E-3</v>
      </c>
      <c r="AD5" s="24">
        <f t="shared" si="19"/>
        <v>2.3148374147578421E-2</v>
      </c>
    </row>
    <row r="6" spans="1:30" x14ac:dyDescent="0.25">
      <c r="A6" s="13">
        <v>45412</v>
      </c>
      <c r="B6" s="117">
        <f>VLOOKUP($A6,轮动业绩!$A:$X,COLUMN(),FALSE)</f>
        <v>3604.3942999999999</v>
      </c>
      <c r="C6" s="117">
        <f>VLOOKUP($A6,轮动业绩!$A:$X,COLUMN(),FALSE)</f>
        <v>1909.8109999999999</v>
      </c>
      <c r="D6" s="117">
        <f>VLOOKUP($A6,轮动业绩!$A:$X,COLUMN(),FALSE)</f>
        <v>1.526</v>
      </c>
      <c r="E6" s="117">
        <f>VLOOKUP($A6,轮动业绩!$A:$X,COLUMN(),FALSE)</f>
        <v>1.5893999999999999</v>
      </c>
      <c r="F6" s="117">
        <f>VLOOKUP($A6,轮动业绩!$A:$X,COLUMN(),FALSE)</f>
        <v>2.2271000000000001</v>
      </c>
      <c r="G6" s="117">
        <f>VLOOKUP($A6,轮动业绩!$A:$X,COLUMN(),FALSE)</f>
        <v>1.7060999999999999</v>
      </c>
      <c r="H6" s="117">
        <f>VLOOKUP($A6,轮动业绩!$A:$X,COLUMN(),FALSE)</f>
        <v>1.288</v>
      </c>
      <c r="I6" s="117">
        <f>VLOOKUP($A6,轮动业绩!$A:$X,COLUMN(),FALSE)</f>
        <v>0.94910000000000005</v>
      </c>
      <c r="J6" s="117">
        <f>VLOOKUP($A6,轮动业绩!$A:$X,COLUMN(),FALSE)</f>
        <v>1.0969</v>
      </c>
      <c r="K6" s="117">
        <f>VLOOKUP($A6,轮动业绩!$A:$X,COLUMN(),FALSE)</f>
        <v>1.3681000000000001</v>
      </c>
      <c r="L6" s="121">
        <f t="shared" si="20"/>
        <v>45412</v>
      </c>
      <c r="M6" s="154">
        <f t="shared" ref="M6" si="31">B6/B5-1</f>
        <v>1.8914571578452E-2</v>
      </c>
      <c r="N6" s="154">
        <f t="shared" ref="N6" si="32">C6/C5-1</f>
        <v>1.3249952117875496E-2</v>
      </c>
      <c r="O6" s="154">
        <f t="shared" ref="O6" si="33">D6/D5-1</f>
        <v>6.4635272391504461E-3</v>
      </c>
      <c r="P6" s="154">
        <f t="shared" ref="P6" si="34">E6/E5-1</f>
        <v>3.2949892766621192E-2</v>
      </c>
      <c r="Q6" s="154">
        <f t="shared" ref="Q6" si="35">F6/F5-1</f>
        <v>0.10778949462793475</v>
      </c>
      <c r="R6" s="154">
        <f t="shared" ref="R6" si="36">G6/G5-1</f>
        <v>4.0304878048780468E-2</v>
      </c>
      <c r="S6" s="154">
        <f t="shared" ref="S6" si="37">H6/H5-1</f>
        <v>2.8753993610223683E-2</v>
      </c>
      <c r="T6" s="154">
        <f t="shared" ref="T6" si="38">I6/I5-1</f>
        <v>-1.7087821043910489E-2</v>
      </c>
      <c r="U6" s="154">
        <f t="shared" ref="U6" si="39">J6/J5-1</f>
        <v>1.0688288952363401E-2</v>
      </c>
      <c r="V6" s="154">
        <f t="shared" ref="V6" si="40">K6/K5-1</f>
        <v>3.6560397777130049E-4</v>
      </c>
      <c r="W6" s="168"/>
      <c r="X6" s="121">
        <f t="shared" si="13"/>
        <v>45412</v>
      </c>
      <c r="Y6" s="154">
        <f t="shared" si="14"/>
        <v>1.3249952117875496E-2</v>
      </c>
      <c r="Z6" s="154">
        <f t="shared" si="15"/>
        <v>2.8753993610223683E-2</v>
      </c>
      <c r="AA6" s="154">
        <f t="shared" si="16"/>
        <v>-1.7087821043910489E-2</v>
      </c>
      <c r="AB6" s="24">
        <f t="shared" si="17"/>
        <v>1.5301300000006846E-2</v>
      </c>
      <c r="AC6" s="24">
        <f t="shared" si="18"/>
        <v>-4.4560521697962763E-2</v>
      </c>
      <c r="AD6" s="24">
        <f t="shared" si="19"/>
        <v>-2.9941055608613265E-2</v>
      </c>
    </row>
    <row r="7" spans="1:30" x14ac:dyDescent="0.25">
      <c r="A7" s="13">
        <v>45443</v>
      </c>
      <c r="B7" s="117">
        <f>VLOOKUP($A7,轮动业绩!$A:$X,COLUMN(),FALSE)</f>
        <v>3579.9247</v>
      </c>
      <c r="C7" s="117">
        <f>VLOOKUP($A7,轮动业绩!$A:$X,COLUMN(),FALSE)</f>
        <v>1948.546</v>
      </c>
      <c r="D7" s="117">
        <f>VLOOKUP($A7,轮动业绩!$A:$X,COLUMN(),FALSE)</f>
        <v>1.4839</v>
      </c>
      <c r="E7" s="117">
        <f>VLOOKUP($A7,轮动业绩!$A:$X,COLUMN(),FALSE)</f>
        <v>1.5903</v>
      </c>
      <c r="F7" s="117">
        <f>VLOOKUP($A7,轮动业绩!$A:$X,COLUMN(),FALSE)</f>
        <v>2.3008999999999999</v>
      </c>
      <c r="G7" s="117">
        <f>VLOOKUP($A7,轮动业绩!$A:$X,COLUMN(),FALSE)</f>
        <v>1.7044999999999999</v>
      </c>
      <c r="H7" s="117">
        <f>VLOOKUP($A7,轮动业绩!$A:$X,COLUMN(),FALSE)</f>
        <v>1.3199000000000001</v>
      </c>
      <c r="I7" s="117">
        <f>VLOOKUP($A7,轮动业绩!$A:$X,COLUMN(),FALSE)</f>
        <v>0.98929999999999996</v>
      </c>
      <c r="J7" s="117">
        <f>VLOOKUP($A7,轮动业绩!$A:$X,COLUMN(),FALSE)</f>
        <v>1.1082000000000001</v>
      </c>
      <c r="K7" s="117">
        <f>VLOOKUP($A7,轮动业绩!$A:$X,COLUMN(),FALSE)</f>
        <v>1.4052</v>
      </c>
      <c r="L7" s="121">
        <f t="shared" si="20"/>
        <v>45443</v>
      </c>
      <c r="M7" s="154">
        <f t="shared" ref="M7" si="41">B7/B6-1</f>
        <v>-6.7888244080288596E-3</v>
      </c>
      <c r="N7" s="154">
        <f t="shared" ref="N7" si="42">C7/C6-1</f>
        <v>2.0282111685397286E-2</v>
      </c>
      <c r="O7" s="154">
        <f t="shared" ref="O7" si="43">D7/D6-1</f>
        <v>-2.7588466579292259E-2</v>
      </c>
      <c r="P7" s="154">
        <f t="shared" ref="P7" si="44">E7/E6-1</f>
        <v>5.662514156286047E-4</v>
      </c>
      <c r="Q7" s="154">
        <f t="shared" ref="Q7" si="45">F7/F6-1</f>
        <v>3.3137263706164877E-2</v>
      </c>
      <c r="R7" s="154">
        <f t="shared" ref="R7" si="46">G7/G6-1</f>
        <v>-9.3781138268567155E-4</v>
      </c>
      <c r="S7" s="154">
        <f t="shared" ref="S7" si="47">H7/H6-1</f>
        <v>2.476708074534173E-2</v>
      </c>
      <c r="T7" s="154">
        <f t="shared" ref="T7" si="48">I7/I6-1</f>
        <v>4.2355916131071369E-2</v>
      </c>
      <c r="U7" s="154">
        <f t="shared" ref="U7" si="49">J7/J6-1</f>
        <v>1.0301759504056873E-2</v>
      </c>
      <c r="V7" s="154">
        <f t="shared" ref="V7" si="50">K7/K6-1</f>
        <v>2.7117900738250045E-2</v>
      </c>
      <c r="W7" s="168"/>
      <c r="X7" s="121">
        <f t="shared" si="13"/>
        <v>45443</v>
      </c>
      <c r="Y7" s="154">
        <f t="shared" si="14"/>
        <v>2.0282111685397286E-2</v>
      </c>
      <c r="Z7" s="154">
        <f t="shared" si="15"/>
        <v>2.476708074534173E-2</v>
      </c>
      <c r="AA7" s="154">
        <f t="shared" si="16"/>
        <v>4.2355916131071369E-2</v>
      </c>
      <c r="AB7" s="24">
        <f t="shared" si="17"/>
        <v>4.3958126958980603E-3</v>
      </c>
      <c r="AC7" s="24">
        <f t="shared" si="18"/>
        <v>1.7163739659686206E-2</v>
      </c>
      <c r="AD7" s="24">
        <f t="shared" si="19"/>
        <v>2.1635000940289473E-2</v>
      </c>
    </row>
    <row r="8" spans="1:30" x14ac:dyDescent="0.25">
      <c r="A8" s="13">
        <v>45471</v>
      </c>
      <c r="B8" s="117">
        <f>VLOOKUP($A8,轮动业绩!$A:$X,COLUMN(),FALSE)</f>
        <v>3461.6570000000002</v>
      </c>
      <c r="C8" s="117">
        <f>VLOOKUP($A8,轮动业绩!$A:$X,COLUMN(),FALSE)</f>
        <v>1866.5719999999999</v>
      </c>
      <c r="D8" s="117">
        <f>VLOOKUP($A8,轮动业绩!$A:$X,COLUMN(),FALSE)</f>
        <v>1.5351999999999999</v>
      </c>
      <c r="E8" s="117">
        <f>VLOOKUP($A8,轮动业绩!$A:$X,COLUMN(),FALSE)</f>
        <v>1.4036</v>
      </c>
      <c r="F8" s="117">
        <f>VLOOKUP($A8,轮动业绩!$A:$X,COLUMN(),FALSE)</f>
        <v>2.2014999999999998</v>
      </c>
      <c r="G8" s="117">
        <f>VLOOKUP($A8,轮动业绩!$A:$X,COLUMN(),FALSE)</f>
        <v>1.641</v>
      </c>
      <c r="H8" s="117">
        <f>VLOOKUP($A8,轮动业绩!$A:$X,COLUMN(),FALSE)</f>
        <v>1.2765</v>
      </c>
      <c r="I8" s="117">
        <f>VLOOKUP($A8,轮动业绩!$A:$X,COLUMN(),FALSE)</f>
        <v>0.96479999999999999</v>
      </c>
      <c r="J8" s="117">
        <f>VLOOKUP($A8,轮动业绩!$A:$X,COLUMN(),FALSE)</f>
        <v>1.0691999999999999</v>
      </c>
      <c r="K8" s="117">
        <f>VLOOKUP($A8,轮动业绩!$A:$X,COLUMN(),FALSE)</f>
        <v>1.4309000000000001</v>
      </c>
      <c r="L8" s="121">
        <f t="shared" ref="L8:L14" si="51">A8</f>
        <v>45471</v>
      </c>
      <c r="M8" s="154">
        <f t="shared" ref="M8" si="52">B8/B7-1</f>
        <v>-3.3036365262096079E-2</v>
      </c>
      <c r="N8" s="154">
        <f t="shared" ref="N8" si="53">C8/C7-1</f>
        <v>-4.2069317326868472E-2</v>
      </c>
      <c r="O8" s="154">
        <f t="shared" ref="O8" si="54">D8/D7-1</f>
        <v>3.4571062740076819E-2</v>
      </c>
      <c r="P8" s="154">
        <f t="shared" ref="P8" si="55">E8/E7-1</f>
        <v>-0.11739923284914799</v>
      </c>
      <c r="Q8" s="154">
        <f t="shared" ref="Q8" si="56">F8/F7-1</f>
        <v>-4.3200486766048152E-2</v>
      </c>
      <c r="R8" s="154">
        <f t="shared" ref="R8" si="57">G8/G7-1</f>
        <v>-3.7254326782047431E-2</v>
      </c>
      <c r="S8" s="154">
        <f t="shared" ref="S8" si="58">H8/H7-1</f>
        <v>-3.2881278884764109E-2</v>
      </c>
      <c r="T8" s="154">
        <f t="shared" ref="T8" si="59">I8/I7-1</f>
        <v>-2.4764985343171952E-2</v>
      </c>
      <c r="U8" s="154">
        <f t="shared" ref="U8" si="60">J8/J7-1</f>
        <v>-3.5192203573362391E-2</v>
      </c>
      <c r="V8" s="154">
        <f t="shared" ref="V8" si="61">K8/K7-1</f>
        <v>1.8289211500142288E-2</v>
      </c>
      <c r="W8" s="168"/>
      <c r="X8" s="121">
        <f t="shared" si="13"/>
        <v>45471</v>
      </c>
      <c r="Y8" s="154">
        <f t="shared" si="14"/>
        <v>-4.2069317326868472E-2</v>
      </c>
      <c r="Z8" s="154">
        <f t="shared" si="15"/>
        <v>-3.2881278884764109E-2</v>
      </c>
      <c r="AA8" s="154">
        <f t="shared" si="16"/>
        <v>-2.4764985343171952E-2</v>
      </c>
      <c r="AB8" s="24">
        <f t="shared" si="17"/>
        <v>9.591548332563038E-3</v>
      </c>
      <c r="AC8" s="24">
        <f t="shared" si="18"/>
        <v>8.3922411637662453E-3</v>
      </c>
      <c r="AD8" s="24">
        <f t="shared" si="19"/>
        <v>1.8064284083069815E-2</v>
      </c>
    </row>
    <row r="9" spans="1:30" x14ac:dyDescent="0.25">
      <c r="A9" s="13">
        <v>45504</v>
      </c>
      <c r="B9" s="117">
        <f>VLOOKUP($A9,轮动业绩!$A:$X,COLUMN(),FALSE)</f>
        <v>3442.0844000000002</v>
      </c>
      <c r="C9" s="117">
        <f>VLOOKUP($A9,轮动业绩!$A:$X,COLUMN(),FALSE)</f>
        <v>1819.3520000000001</v>
      </c>
      <c r="D9" s="117">
        <f>VLOOKUP($A9,轮动业绩!$A:$X,COLUMN(),FALSE)</f>
        <v>1.5044999999999999</v>
      </c>
      <c r="E9" s="117">
        <f>VLOOKUP($A9,轮动业绩!$A:$X,COLUMN(),FALSE)</f>
        <v>1.4189000000000001</v>
      </c>
      <c r="F9" s="117">
        <f>VLOOKUP($A9,轮动业绩!$A:$X,COLUMN(),FALSE)</f>
        <v>2.0701000000000001</v>
      </c>
      <c r="G9" s="117">
        <f>VLOOKUP($A9,轮动业绩!$A:$X,COLUMN(),FALSE)</f>
        <v>1.5758000000000001</v>
      </c>
      <c r="H9" s="117">
        <f>VLOOKUP($A9,轮动业绩!$A:$X,COLUMN(),FALSE)</f>
        <v>1.2427999999999999</v>
      </c>
      <c r="I9" s="117">
        <f>VLOOKUP($A9,轮动业绩!$A:$X,COLUMN(),FALSE)</f>
        <v>0.93820000000000003</v>
      </c>
      <c r="J9" s="117">
        <f>VLOOKUP($A9,轮动业绩!$A:$X,COLUMN(),FALSE)</f>
        <v>1.0727</v>
      </c>
      <c r="K9" s="117">
        <f>VLOOKUP($A9,轮动业绩!$A:$X,COLUMN(),FALSE)</f>
        <v>1.4222999999999999</v>
      </c>
      <c r="L9" s="121">
        <f t="shared" ref="L9" si="62">A9</f>
        <v>45504</v>
      </c>
      <c r="M9" s="154">
        <f t="shared" ref="M9:M10" si="63">B9/B8-1</f>
        <v>-5.6541130447066434E-3</v>
      </c>
      <c r="N9" s="154">
        <f t="shared" ref="N9:N10" si="64">C9/C8-1</f>
        <v>-2.5297711526798716E-2</v>
      </c>
      <c r="O9" s="154">
        <f t="shared" ref="O9:O10" si="65">D9/D8-1</f>
        <v>-1.9997394476289676E-2</v>
      </c>
      <c r="P9" s="154">
        <f t="shared" ref="P9:P10" si="66">E9/E8-1</f>
        <v>1.0900541464804903E-2</v>
      </c>
      <c r="Q9" s="154">
        <f t="shared" ref="Q9:Q10" si="67">F9/F8-1</f>
        <v>-5.9686577333636026E-2</v>
      </c>
      <c r="R9" s="154">
        <f t="shared" ref="R9:R10" si="68">G9/G8-1</f>
        <v>-3.9731870810481351E-2</v>
      </c>
      <c r="S9" s="154">
        <f t="shared" ref="S9:S10" si="69">H9/H8-1</f>
        <v>-2.6400313356835126E-2</v>
      </c>
      <c r="T9" s="154">
        <f t="shared" ref="T9:T10" si="70">I9/I8-1</f>
        <v>-2.7570480928689856E-2</v>
      </c>
      <c r="U9" s="154">
        <f t="shared" ref="U9:U10" si="71">J9/J8-1</f>
        <v>3.2734754956977863E-3</v>
      </c>
      <c r="V9" s="154">
        <f t="shared" ref="V9:V10" si="72">K9/K8-1</f>
        <v>-6.0102033685094369E-3</v>
      </c>
      <c r="W9" s="168"/>
      <c r="X9" s="121">
        <f t="shared" si="13"/>
        <v>45504</v>
      </c>
      <c r="Y9" s="154">
        <f t="shared" si="14"/>
        <v>-2.5297711526798716E-2</v>
      </c>
      <c r="Z9" s="154">
        <f t="shared" si="15"/>
        <v>-2.6400313356835126E-2</v>
      </c>
      <c r="AA9" s="154">
        <f t="shared" si="16"/>
        <v>-2.7570480928689856E-2</v>
      </c>
      <c r="AB9" s="24">
        <f t="shared" si="17"/>
        <v>-1.1312190840995218E-3</v>
      </c>
      <c r="AC9" s="24">
        <f t="shared" si="18"/>
        <v>-1.2018980571874005E-3</v>
      </c>
      <c r="AD9" s="24">
        <f t="shared" si="19"/>
        <v>-2.3317575312675753E-3</v>
      </c>
    </row>
    <row r="10" spans="1:30" x14ac:dyDescent="0.25">
      <c r="A10" s="13">
        <v>45534</v>
      </c>
      <c r="B10" s="117">
        <f>VLOOKUP($A10,轮动业绩!$A:$X,COLUMN(),FALSE)</f>
        <v>3321.4322999999999</v>
      </c>
      <c r="C10" s="117">
        <f>VLOOKUP($A10,轮动业绩!$A:$X,COLUMN(),FALSE)</f>
        <v>1787.153</v>
      </c>
      <c r="D10" s="117">
        <f>VLOOKUP($A10,轮动业绩!$A:$X,COLUMN(),FALSE)</f>
        <v>1.4499</v>
      </c>
      <c r="E10" s="117">
        <f>VLOOKUP($A10,轮动业绩!$A:$X,COLUMN(),FALSE)</f>
        <v>1.43</v>
      </c>
      <c r="F10" s="117">
        <f>VLOOKUP($A10,轮动业绩!$A:$X,COLUMN(),FALSE)</f>
        <v>2.0796999999999999</v>
      </c>
      <c r="G10" s="117">
        <f>VLOOKUP($A10,轮动业绩!$A:$X,COLUMN(),FALSE)</f>
        <v>1.5525</v>
      </c>
      <c r="H10" s="117">
        <f>VLOOKUP($A10,轮动业绩!$A:$X,COLUMN(),FALSE)</f>
        <v>1.2375</v>
      </c>
      <c r="I10" s="117">
        <f>VLOOKUP($A10,轮动业绩!$A:$X,COLUMN(),FALSE)</f>
        <v>0.93169999999999997</v>
      </c>
      <c r="J10" s="117">
        <f>VLOOKUP($A10,轮动业绩!$A:$X,COLUMN(),FALSE)</f>
        <v>1.0671999999999999</v>
      </c>
      <c r="K10" s="117">
        <f>VLOOKUP($A10,轮动业绩!$A:$X,COLUMN(),FALSE)</f>
        <v>1.4283999999999999</v>
      </c>
      <c r="L10" s="121">
        <f t="shared" ref="L10:L12" si="73">A10</f>
        <v>45534</v>
      </c>
      <c r="M10" s="154">
        <f t="shared" si="63"/>
        <v>-3.5052045789464192E-2</v>
      </c>
      <c r="N10" s="154">
        <f t="shared" si="64"/>
        <v>-1.7698059528887256E-2</v>
      </c>
      <c r="O10" s="154">
        <f t="shared" si="65"/>
        <v>-3.6291126620139558E-2</v>
      </c>
      <c r="P10" s="154">
        <f t="shared" si="66"/>
        <v>7.8229614490097354E-3</v>
      </c>
      <c r="Q10" s="154">
        <f t="shared" si="67"/>
        <v>4.6374571276748267E-3</v>
      </c>
      <c r="R10" s="154">
        <f t="shared" si="68"/>
        <v>-1.4786140373143852E-2</v>
      </c>
      <c r="S10" s="154">
        <f t="shared" si="69"/>
        <v>-4.2645638879947878E-3</v>
      </c>
      <c r="T10" s="154">
        <f t="shared" si="70"/>
        <v>-6.9281603069708542E-3</v>
      </c>
      <c r="U10" s="154">
        <f t="shared" si="71"/>
        <v>-5.1272489978558822E-3</v>
      </c>
      <c r="V10" s="154">
        <f t="shared" si="72"/>
        <v>4.2888279547212971E-3</v>
      </c>
      <c r="W10" s="168"/>
      <c r="X10" s="121">
        <f t="shared" si="13"/>
        <v>45534</v>
      </c>
      <c r="Y10" s="154">
        <f t="shared" si="14"/>
        <v>-1.7698059528887256E-2</v>
      </c>
      <c r="Z10" s="154">
        <f t="shared" si="15"/>
        <v>-4.2645638879947878E-3</v>
      </c>
      <c r="AA10" s="154">
        <f t="shared" si="16"/>
        <v>-6.9281603069708542E-3</v>
      </c>
      <c r="AB10" s="24">
        <f t="shared" si="17"/>
        <v>1.3675525912582254E-2</v>
      </c>
      <c r="AC10" s="24">
        <f t="shared" si="18"/>
        <v>-2.6750041450532835E-3</v>
      </c>
      <c r="AD10" s="24">
        <f t="shared" si="19"/>
        <v>1.0963939679026868E-2</v>
      </c>
    </row>
    <row r="11" spans="1:30" x14ac:dyDescent="0.25">
      <c r="A11" s="13">
        <v>45565</v>
      </c>
      <c r="B11" s="117">
        <f>VLOOKUP($A11,轮动业绩!$A:$X,COLUMN(),FALSE)</f>
        <v>4017.8544999999999</v>
      </c>
      <c r="C11" s="117">
        <f>VLOOKUP($A11,轮动业绩!$A:$X,COLUMN(),FALSE)</f>
        <v>1909.46</v>
      </c>
      <c r="D11" s="117">
        <f>VLOOKUP($A11,轮动业绩!$A:$X,COLUMN(),FALSE)</f>
        <v>1.7184999999999999</v>
      </c>
      <c r="E11" s="117">
        <f>VLOOKUP($A11,轮动业绩!$A:$X,COLUMN(),FALSE)</f>
        <v>1.7</v>
      </c>
      <c r="F11" s="117">
        <f>VLOOKUP($A11,轮动业绩!$A:$X,COLUMN(),FALSE)</f>
        <v>2.2515000000000001</v>
      </c>
      <c r="G11" s="117">
        <f>VLOOKUP($A11,轮动业绩!$A:$X,COLUMN(),FALSE)</f>
        <v>1.706</v>
      </c>
      <c r="H11" s="117">
        <f>VLOOKUP($A11,轮动业绩!$A:$X,COLUMN(),FALSE)</f>
        <v>1.3498000000000001</v>
      </c>
      <c r="I11" s="117">
        <f>VLOOKUP($A11,轮动业绩!$A:$X,COLUMN(),FALSE)</f>
        <v>1.0246999999999999</v>
      </c>
      <c r="J11" s="117">
        <f>VLOOKUP($A11,轮动业绩!$A:$X,COLUMN(),FALSE)</f>
        <v>1.1257999999999999</v>
      </c>
      <c r="K11" s="117">
        <f>VLOOKUP($A11,轮动业绩!$A:$X,COLUMN(),FALSE)</f>
        <v>1.4814000000000001</v>
      </c>
      <c r="L11" s="121">
        <f t="shared" si="73"/>
        <v>45565</v>
      </c>
      <c r="M11" s="154">
        <f t="shared" ref="M11" si="74">B11/B10-1</f>
        <v>0.20967526569787376</v>
      </c>
      <c r="N11" s="154">
        <f t="shared" ref="N11" si="75">C11/C10-1</f>
        <v>6.8436781853596251E-2</v>
      </c>
      <c r="O11" s="154">
        <f t="shared" ref="O11" si="76">D11/D10-1</f>
        <v>0.18525415545899704</v>
      </c>
      <c r="P11" s="154">
        <f t="shared" ref="P11" si="77">E11/E10-1</f>
        <v>0.18881118881118875</v>
      </c>
      <c r="Q11" s="154">
        <f t="shared" ref="Q11" si="78">F11/F10-1</f>
        <v>8.2608068471414331E-2</v>
      </c>
      <c r="R11" s="154">
        <f t="shared" ref="R11" si="79">G11/G10-1</f>
        <v>9.8872785829307475E-2</v>
      </c>
      <c r="S11" s="154">
        <f t="shared" ref="S11" si="80">H11/H10-1</f>
        <v>9.0747474747474799E-2</v>
      </c>
      <c r="T11" s="154">
        <f t="shared" ref="T11" si="81">I11/I10-1</f>
        <v>9.9817537834066661E-2</v>
      </c>
      <c r="U11" s="154">
        <f t="shared" ref="U11" si="82">J11/J10-1</f>
        <v>5.4910044977511285E-2</v>
      </c>
      <c r="V11" s="154">
        <f t="shared" ref="V11" si="83">K11/K10-1</f>
        <v>3.7104452534304277E-2</v>
      </c>
      <c r="W11" s="168"/>
      <c r="X11" s="121">
        <f t="shared" si="13"/>
        <v>45565</v>
      </c>
      <c r="Y11" s="154">
        <f t="shared" si="14"/>
        <v>6.8436781853596251E-2</v>
      </c>
      <c r="Z11" s="154">
        <f t="shared" si="15"/>
        <v>9.0747474747474799E-2</v>
      </c>
      <c r="AA11" s="154">
        <f t="shared" si="16"/>
        <v>9.9817537834066661E-2</v>
      </c>
      <c r="AB11" s="24">
        <f t="shared" si="17"/>
        <v>2.0881621891725155E-2</v>
      </c>
      <c r="AC11" s="24">
        <f t="shared" si="18"/>
        <v>8.3154564155114574E-3</v>
      </c>
      <c r="AD11" s="24">
        <f t="shared" si="19"/>
        <v>2.9370718523962669E-2</v>
      </c>
    </row>
    <row r="12" spans="1:30" x14ac:dyDescent="0.25">
      <c r="A12" s="13">
        <v>45596</v>
      </c>
      <c r="B12" s="117">
        <f>VLOOKUP($A12,轮动业绩!$A:$X,COLUMN(),FALSE)</f>
        <v>3956.42</v>
      </c>
      <c r="C12" s="117">
        <f>VLOOKUP($A12,轮动业绩!$A:$X,COLUMN(),FALSE)</f>
        <v>1967.037</v>
      </c>
      <c r="D12" s="117">
        <f>VLOOKUP($A12,轮动业绩!$A:$X,COLUMN(),FALSE)</f>
        <v>1.6695</v>
      </c>
      <c r="E12" s="117">
        <f>VLOOKUP($A12,轮动业绩!$A:$X,COLUMN(),FALSE)</f>
        <v>1.8596999999999999</v>
      </c>
      <c r="F12" s="117">
        <f>VLOOKUP($A12,轮动业绩!$A:$X,COLUMN(),FALSE)</f>
        <v>2.4268999999999998</v>
      </c>
      <c r="G12" s="117">
        <f>VLOOKUP($A12,轮动业绩!$A:$X,COLUMN(),FALSE)</f>
        <v>1.825</v>
      </c>
      <c r="H12" s="117">
        <f>VLOOKUP($A12,轮动业绩!$A:$X,COLUMN(),FALSE)</f>
        <v>1.4149</v>
      </c>
      <c r="I12" s="117">
        <f>VLOOKUP($A12,轮动业绩!$A:$X,COLUMN(),FALSE)</f>
        <v>1.1082000000000001</v>
      </c>
      <c r="J12" s="117">
        <f>VLOOKUP($A12,轮动业绩!$A:$X,COLUMN(),FALSE)</f>
        <v>1.1876</v>
      </c>
      <c r="K12" s="117">
        <f>VLOOKUP($A12,轮动业绩!$A:$X,COLUMN(),FALSE)</f>
        <v>1.5108999999999999</v>
      </c>
      <c r="L12" s="121">
        <f t="shared" si="73"/>
        <v>45596</v>
      </c>
      <c r="M12" s="154">
        <f t="shared" ref="M12" si="84">B12/B11-1</f>
        <v>-1.5290374502113013E-2</v>
      </c>
      <c r="N12" s="154">
        <f t="shared" ref="N12" si="85">C12/C11-1</f>
        <v>3.015355126580288E-2</v>
      </c>
      <c r="O12" s="154">
        <f t="shared" ref="O12" si="86">D12/D11-1</f>
        <v>-2.8513238289205711E-2</v>
      </c>
      <c r="P12" s="154">
        <f t="shared" ref="P12" si="87">E12/E11-1</f>
        <v>9.3941176470588195E-2</v>
      </c>
      <c r="Q12" s="154">
        <f t="shared" ref="Q12" si="88">F12/F11-1</f>
        <v>7.7903619809016167E-2</v>
      </c>
      <c r="R12" s="154">
        <f t="shared" ref="R12" si="89">G12/G11-1</f>
        <v>6.9753810082063383E-2</v>
      </c>
      <c r="S12" s="154">
        <f t="shared" ref="S12" si="90">H12/H11-1</f>
        <v>4.8229367313675997E-2</v>
      </c>
      <c r="T12" s="154">
        <f t="shared" ref="T12" si="91">I12/I11-1</f>
        <v>8.1487264565238693E-2</v>
      </c>
      <c r="U12" s="154">
        <f t="shared" ref="U12" si="92">J12/J11-1</f>
        <v>5.4894297388523805E-2</v>
      </c>
      <c r="V12" s="154">
        <f t="shared" ref="V12" si="93">K12/K11-1</f>
        <v>1.9913595247738503E-2</v>
      </c>
      <c r="W12" s="168"/>
      <c r="X12" s="121">
        <f t="shared" si="13"/>
        <v>45596</v>
      </c>
      <c r="Y12" s="154">
        <f t="shared" si="14"/>
        <v>3.015355126580288E-2</v>
      </c>
      <c r="Z12" s="154">
        <f t="shared" si="15"/>
        <v>4.8229367313675997E-2</v>
      </c>
      <c r="AA12" s="154">
        <f t="shared" si="16"/>
        <v>8.1487264565238693E-2</v>
      </c>
      <c r="AB12" s="24">
        <f t="shared" si="17"/>
        <v>1.7546720123094772E-2</v>
      </c>
      <c r="AC12" s="24">
        <f t="shared" si="18"/>
        <v>3.1727690798048824E-2</v>
      </c>
      <c r="AD12" s="24">
        <f t="shared" si="19"/>
        <v>4.9831127831728939E-2</v>
      </c>
    </row>
    <row r="13" spans="1:30" x14ac:dyDescent="0.25">
      <c r="A13" s="13">
        <v>45625</v>
      </c>
      <c r="B13" s="117">
        <f>VLOOKUP($A13,轮动业绩!$A:$X,COLUMN(),FALSE)</f>
        <v>3916.5832</v>
      </c>
      <c r="C13" s="117">
        <f>VLOOKUP($A13,轮动业绩!$A:$X,COLUMN(),FALSE)</f>
        <v>2029.9680000000001</v>
      </c>
      <c r="D13" s="117">
        <f>VLOOKUP($A13,轮动业绩!$A:$X,COLUMN(),FALSE)</f>
        <v>1.7553000000000001</v>
      </c>
      <c r="E13" s="117">
        <f>VLOOKUP($A13,轮动业绩!$A:$X,COLUMN(),FALSE)</f>
        <v>2.1566999999999998</v>
      </c>
      <c r="F13" s="117">
        <f>VLOOKUP($A13,轮动业绩!$A:$X,COLUMN(),FALSE)</f>
        <v>2.5114999999999998</v>
      </c>
      <c r="G13" s="117">
        <f>VLOOKUP($A13,轮动业绩!$A:$X,COLUMN(),FALSE)</f>
        <v>1.9706999999999999</v>
      </c>
      <c r="H13" s="117">
        <f>VLOOKUP($A13,轮动业绩!$A:$X,COLUMN(),FALSE)</f>
        <v>1.4810000000000001</v>
      </c>
      <c r="I13" s="117">
        <f>VLOOKUP($A13,轮动业绩!$A:$X,COLUMN(),FALSE)</f>
        <v>1.1694</v>
      </c>
      <c r="J13" s="117">
        <f>VLOOKUP($A13,轮动业绩!$A:$X,COLUMN(),FALSE)</f>
        <v>1.2514000000000001</v>
      </c>
      <c r="K13" s="117">
        <f>VLOOKUP($A13,轮动业绩!$A:$X,COLUMN(),FALSE)</f>
        <v>1.5511999999999999</v>
      </c>
      <c r="L13" s="121">
        <v>45625</v>
      </c>
      <c r="M13" s="154">
        <f t="shared" ref="M13:M14" si="94">B13/B12-1</f>
        <v>-1.0068900672830505E-2</v>
      </c>
      <c r="N13" s="154">
        <f t="shared" ref="N13:N14" si="95">C13/C12-1</f>
        <v>3.1992789154449142E-2</v>
      </c>
      <c r="O13" s="154">
        <f t="shared" ref="O13:O14" si="96">D13/D12-1</f>
        <v>5.1392632524708048E-2</v>
      </c>
      <c r="P13" s="154">
        <f t="shared" ref="P13:P14" si="97">E13/E12-1</f>
        <v>0.15970317793192446</v>
      </c>
      <c r="Q13" s="154">
        <f t="shared" ref="Q13:Q14" si="98">F13/F12-1</f>
        <v>3.4859285508261673E-2</v>
      </c>
      <c r="R13" s="154">
        <f t="shared" ref="R13:R14" si="99">G13/G12-1</f>
        <v>7.9835616438356238E-2</v>
      </c>
      <c r="S13" s="154">
        <f t="shared" ref="S13:S14" si="100">H13/H12-1</f>
        <v>4.6717082479327265E-2</v>
      </c>
      <c r="T13" s="154">
        <f t="shared" ref="T13:T14" si="101">I13/I12-1</f>
        <v>5.522468868435304E-2</v>
      </c>
      <c r="U13" s="154">
        <f t="shared" ref="U13:U14" si="102">J13/J12-1</f>
        <v>5.3721791849107525E-2</v>
      </c>
      <c r="V13" s="154">
        <f t="shared" ref="V13:V14" si="103">K13/K12-1</f>
        <v>2.6672844000264817E-2</v>
      </c>
      <c r="W13" s="168"/>
      <c r="X13" s="121">
        <f t="shared" si="13"/>
        <v>45625</v>
      </c>
      <c r="Y13" s="154">
        <f t="shared" si="14"/>
        <v>3.1992789154449142E-2</v>
      </c>
      <c r="Z13" s="154">
        <f t="shared" si="15"/>
        <v>4.6717082479327265E-2</v>
      </c>
      <c r="AA13" s="154">
        <f t="shared" si="16"/>
        <v>5.522468868435304E-2</v>
      </c>
      <c r="AB13" s="24">
        <f t="shared" si="17"/>
        <v>1.4267825782912968E-2</v>
      </c>
      <c r="AC13" s="24">
        <f t="shared" si="18"/>
        <v>8.1278946789271611E-3</v>
      </c>
      <c r="AD13" s="24">
        <f t="shared" si="19"/>
        <v>2.2511687847100781E-2</v>
      </c>
    </row>
    <row r="14" spans="1:30" x14ac:dyDescent="0.25">
      <c r="A14" s="13">
        <f>轮动业绩!AK2</f>
        <v>45637</v>
      </c>
      <c r="B14" s="117">
        <f>VLOOKUP($A14,轮动业绩!$A:$X,COLUMN(),FALSE)</f>
        <v>3988.8308000000002</v>
      </c>
      <c r="C14" s="117">
        <f>VLOOKUP($A14,轮动业绩!$A:$X,COLUMN(),FALSE)</f>
        <v>2101.9110000000001</v>
      </c>
      <c r="D14" s="117">
        <f>VLOOKUP($A14,轮动业绩!$A:$X,COLUMN(),FALSE)</f>
        <v>1.8043</v>
      </c>
      <c r="E14" s="117">
        <f>VLOOKUP($A14,轮动业绩!$A:$X,COLUMN(),FALSE)</f>
        <v>2.2366000000000001</v>
      </c>
      <c r="F14" s="117">
        <f>VLOOKUP($A14,轮动业绩!$A:$X,COLUMN(),FALSE)</f>
        <v>2.5975999999999999</v>
      </c>
      <c r="G14" s="117">
        <f>VLOOKUP($A14,轮动业绩!$A:$X,COLUMN(),FALSE)</f>
        <v>2.0428999999999999</v>
      </c>
      <c r="H14" s="117">
        <f>VLOOKUP($A14,轮动业绩!$A:$X,COLUMN(),FALSE)</f>
        <v>1.5367999999999999</v>
      </c>
      <c r="I14" s="117">
        <f>VLOOKUP($A14,轮动业绩!$A:$X,COLUMN(),FALSE)</f>
        <v>1.2078</v>
      </c>
      <c r="J14" s="117">
        <f>VLOOKUP($A14,轮动业绩!$A:$X,COLUMN(),FALSE)</f>
        <v>1.3037000000000001</v>
      </c>
      <c r="K14" s="117">
        <f>VLOOKUP($A14,轮动业绩!$A:$X,COLUMN(),FALSE)</f>
        <v>1.5865</v>
      </c>
      <c r="L14" s="121">
        <f t="shared" si="51"/>
        <v>45637</v>
      </c>
      <c r="M14" s="154">
        <f t="shared" si="94"/>
        <v>1.8446588853263668E-2</v>
      </c>
      <c r="N14" s="154">
        <f t="shared" si="95"/>
        <v>3.5440460145184538E-2</v>
      </c>
      <c r="O14" s="154">
        <f t="shared" si="96"/>
        <v>2.7915456047399312E-2</v>
      </c>
      <c r="P14" s="154">
        <f t="shared" si="97"/>
        <v>3.7047340844809318E-2</v>
      </c>
      <c r="Q14" s="154">
        <f t="shared" si="98"/>
        <v>3.4282301413497862E-2</v>
      </c>
      <c r="R14" s="154">
        <f t="shared" si="99"/>
        <v>3.6636728066169466E-2</v>
      </c>
      <c r="S14" s="154">
        <f t="shared" si="100"/>
        <v>3.7677245104658974E-2</v>
      </c>
      <c r="T14" s="154">
        <f t="shared" si="101"/>
        <v>3.283735248845554E-2</v>
      </c>
      <c r="U14" s="154">
        <f t="shared" si="102"/>
        <v>4.1793191625379533E-2</v>
      </c>
      <c r="V14" s="154">
        <f t="shared" si="103"/>
        <v>2.2756575554409464E-2</v>
      </c>
      <c r="W14" s="168"/>
      <c r="X14" s="121">
        <f t="shared" si="13"/>
        <v>45637</v>
      </c>
      <c r="Y14" s="154">
        <f t="shared" si="14"/>
        <v>3.5440460145184538E-2</v>
      </c>
      <c r="Z14" s="154">
        <f t="shared" si="15"/>
        <v>3.7677245104658974E-2</v>
      </c>
      <c r="AA14" s="154">
        <f t="shared" si="16"/>
        <v>3.283735248845554E-2</v>
      </c>
      <c r="AB14" s="24">
        <f t="shared" si="17"/>
        <v>2.1602255712132035E-3</v>
      </c>
      <c r="AC14" s="24">
        <f t="shared" si="18"/>
        <v>-4.6641599197014827E-3</v>
      </c>
      <c r="AD14" s="24">
        <f t="shared" si="19"/>
        <v>-2.5140099860150311E-3</v>
      </c>
    </row>
    <row r="15" spans="1:30" x14ac:dyDescent="0.25">
      <c r="B15" s="117"/>
      <c r="C15" s="117"/>
      <c r="D15" s="117"/>
      <c r="E15" s="117"/>
      <c r="F15" s="117"/>
      <c r="G15" s="117"/>
      <c r="H15" s="117"/>
      <c r="I15" s="117"/>
      <c r="J15" s="117"/>
      <c r="K15" s="117"/>
      <c r="L15" s="121" t="s">
        <v>1942</v>
      </c>
      <c r="M15" s="154">
        <f t="shared" ref="M15:V15" si="104">B14/B2-1</f>
        <v>0.16254824714300176</v>
      </c>
      <c r="N15" s="154">
        <f t="shared" si="104"/>
        <v>6.8008932631798302E-2</v>
      </c>
      <c r="O15" s="154">
        <f t="shared" si="104"/>
        <v>0.21321947283485732</v>
      </c>
      <c r="P15" s="154">
        <f t="shared" si="104"/>
        <v>0.3200731865667239</v>
      </c>
      <c r="Q15" s="154">
        <f t="shared" si="104"/>
        <v>0.12352941176470589</v>
      </c>
      <c r="R15" s="154">
        <f t="shared" si="104"/>
        <v>0.16730472544426034</v>
      </c>
      <c r="S15" s="154">
        <f t="shared" si="104"/>
        <v>0.22133036636732095</v>
      </c>
      <c r="T15" s="154">
        <f t="shared" si="104"/>
        <v>0.20779999999999998</v>
      </c>
      <c r="U15" s="154">
        <f t="shared" si="104"/>
        <v>0.16401785714285722</v>
      </c>
      <c r="V15" s="154">
        <f t="shared" si="104"/>
        <v>0.30479480220412869</v>
      </c>
      <c r="W15" s="168"/>
      <c r="X15" s="121" t="s">
        <v>5399</v>
      </c>
      <c r="Y15" s="154">
        <f t="shared" si="14"/>
        <v>6.8008932631798302E-2</v>
      </c>
      <c r="Z15" s="154">
        <f t="shared" si="15"/>
        <v>0.22133036636732095</v>
      </c>
      <c r="AA15" s="154">
        <f t="shared" si="16"/>
        <v>0.20779999999999998</v>
      </c>
      <c r="AB15" s="24">
        <f t="shared" si="17"/>
        <v>0.14355819417886928</v>
      </c>
      <c r="AC15" s="24">
        <f t="shared" si="18"/>
        <v>-1.1078383654346657E-2</v>
      </c>
      <c r="AD15" s="24">
        <f t="shared" si="19"/>
        <v>0.13088941777268381</v>
      </c>
    </row>
    <row r="17" spans="12:24" x14ac:dyDescent="0.25">
      <c r="L17" s="50"/>
      <c r="M17" s="86" t="s">
        <v>5513</v>
      </c>
      <c r="N17" s="86" t="s">
        <v>5514</v>
      </c>
      <c r="O17" s="86" t="s">
        <v>5515</v>
      </c>
    </row>
    <row r="18" spans="12:24" x14ac:dyDescent="0.25">
      <c r="L18" s="121">
        <v>45322</v>
      </c>
      <c r="M18" s="144">
        <v>-0.1794</v>
      </c>
      <c r="N18" s="144">
        <v>-0.16437466800448564</v>
      </c>
      <c r="O18" s="24">
        <f>(1+N18)/(1+M18)-1</f>
        <v>1.8310177913129833E-2</v>
      </c>
    </row>
    <row r="19" spans="12:24" x14ac:dyDescent="0.25">
      <c r="L19" s="121">
        <v>45351</v>
      </c>
      <c r="M19" s="144">
        <v>-5.6500000000000002E-2</v>
      </c>
      <c r="N19" s="144">
        <v>-5.7211470546687404E-2</v>
      </c>
      <c r="O19" s="24">
        <f t="shared" ref="O19:O28" si="105">(1+N19)/(1+M19)-1</f>
        <v>-7.5407583114728283E-4</v>
      </c>
    </row>
    <row r="20" spans="12:24" x14ac:dyDescent="0.25">
      <c r="L20" s="121">
        <v>45380</v>
      </c>
      <c r="M20" s="144">
        <v>0.1137</v>
      </c>
      <c r="N20" s="144">
        <v>0.15275696733593036</v>
      </c>
      <c r="O20" s="24">
        <f t="shared" si="105"/>
        <v>3.5069558530960165E-2</v>
      </c>
    </row>
    <row r="21" spans="12:24" x14ac:dyDescent="0.25">
      <c r="L21" s="121">
        <v>45412</v>
      </c>
      <c r="M21" s="144">
        <v>-2.9999999999999997E-4</v>
      </c>
      <c r="N21" s="144">
        <v>3.2949892766621192E-2</v>
      </c>
      <c r="O21" s="24">
        <f t="shared" si="105"/>
        <v>3.3259870727839536E-2</v>
      </c>
    </row>
    <row r="22" spans="12:24" x14ac:dyDescent="0.25">
      <c r="L22" s="121">
        <v>45443</v>
      </c>
      <c r="M22" s="144">
        <v>-9.4999999999999998E-3</v>
      </c>
      <c r="N22" s="144">
        <v>5.662514156286047E-4</v>
      </c>
      <c r="O22" s="24">
        <f t="shared" si="105"/>
        <v>1.016279799659614E-2</v>
      </c>
    </row>
    <row r="23" spans="12:24" x14ac:dyDescent="0.25">
      <c r="L23" s="121">
        <v>45471</v>
      </c>
      <c r="M23" s="144">
        <v>-0.1211</v>
      </c>
      <c r="N23" s="144">
        <v>-0.11739923284914799</v>
      </c>
      <c r="O23" s="24">
        <f t="shared" si="105"/>
        <v>4.2106805675867776E-3</v>
      </c>
    </row>
    <row r="24" spans="12:24" x14ac:dyDescent="0.25">
      <c r="L24" s="121">
        <v>45504</v>
      </c>
      <c r="M24" s="144">
        <v>1.18E-2</v>
      </c>
      <c r="N24" s="144">
        <v>1.0900541464804903E-2</v>
      </c>
      <c r="O24" s="24">
        <f t="shared" si="105"/>
        <v>-8.8896870448218479E-4</v>
      </c>
    </row>
    <row r="25" spans="12:24" x14ac:dyDescent="0.25">
      <c r="L25" s="121">
        <v>45534</v>
      </c>
      <c r="M25" s="144">
        <v>2.64E-2</v>
      </c>
      <c r="N25" s="144">
        <v>7.8229614490097354E-3</v>
      </c>
      <c r="O25" s="24">
        <f t="shared" si="105"/>
        <v>-1.809921916503332E-2</v>
      </c>
    </row>
    <row r="26" spans="12:24" x14ac:dyDescent="0.25">
      <c r="L26" s="121">
        <v>45565</v>
      </c>
      <c r="M26" s="144">
        <v>0.187</v>
      </c>
      <c r="N26" s="144">
        <v>0.18881118881118875</v>
      </c>
      <c r="O26" s="24">
        <f t="shared" si="105"/>
        <v>1.5258540953568822E-3</v>
      </c>
    </row>
    <row r="27" spans="12:24" x14ac:dyDescent="0.25">
      <c r="L27" s="121">
        <v>45596</v>
      </c>
      <c r="M27" s="144">
        <v>0.1027</v>
      </c>
      <c r="N27" s="144">
        <v>9.3941176470588195E-2</v>
      </c>
      <c r="O27" s="24">
        <f t="shared" si="105"/>
        <v>-7.9430702180210977E-3</v>
      </c>
    </row>
    <row r="28" spans="12:24" x14ac:dyDescent="0.25">
      <c r="L28" s="121">
        <v>45618</v>
      </c>
      <c r="M28" s="144">
        <v>3.5700000000000003E-2</v>
      </c>
      <c r="N28" s="144">
        <v>6.7215142227240898E-2</v>
      </c>
      <c r="O28" s="24">
        <f t="shared" si="105"/>
        <v>3.0428832892962054E-2</v>
      </c>
    </row>
    <row r="29" spans="12:24" x14ac:dyDescent="0.25">
      <c r="L29" s="151"/>
      <c r="X29" s="151"/>
    </row>
    <row r="30" spans="12:24" x14ac:dyDescent="0.25">
      <c r="L30" s="151"/>
      <c r="X30" s="151"/>
    </row>
    <row r="31" spans="12:24" x14ac:dyDescent="0.25">
      <c r="L31" s="14"/>
      <c r="X31" s="14"/>
    </row>
  </sheetData>
  <phoneticPr fontId="420" type="noConversion"/>
  <conditionalFormatting sqref="M3:W3">
    <cfRule type="colorScale" priority="13">
      <colorScale>
        <cfvo type="min"/>
        <cfvo type="percentile" val="50"/>
        <cfvo type="max"/>
        <color rgb="FF63BE7B"/>
        <color rgb="FFFCFCFF"/>
        <color rgb="FFF8696B"/>
      </colorScale>
    </cfRule>
  </conditionalFormatting>
  <conditionalFormatting sqref="M4:W4">
    <cfRule type="colorScale" priority="12">
      <colorScale>
        <cfvo type="min"/>
        <cfvo type="percentile" val="50"/>
        <cfvo type="max"/>
        <color rgb="FF63BE7B"/>
        <color rgb="FFFCFCFF"/>
        <color rgb="FFF8696B"/>
      </colorScale>
    </cfRule>
  </conditionalFormatting>
  <conditionalFormatting sqref="M5:W5">
    <cfRule type="colorScale" priority="11">
      <colorScale>
        <cfvo type="min"/>
        <cfvo type="percentile" val="50"/>
        <cfvo type="max"/>
        <color rgb="FF63BE7B"/>
        <color rgb="FFFCFCFF"/>
        <color rgb="FFF8696B"/>
      </colorScale>
    </cfRule>
  </conditionalFormatting>
  <conditionalFormatting sqref="M6:W14">
    <cfRule type="colorScale" priority="10">
      <colorScale>
        <cfvo type="min"/>
        <cfvo type="percentile" val="50"/>
        <cfvo type="max"/>
        <color rgb="FF63BE7B"/>
        <color rgb="FFFCFCFF"/>
        <color rgb="FFF8696B"/>
      </colorScale>
    </cfRule>
  </conditionalFormatting>
  <conditionalFormatting sqref="M15:W15">
    <cfRule type="colorScale" priority="8">
      <colorScale>
        <cfvo type="min"/>
        <cfvo type="percentile" val="50"/>
        <cfvo type="max"/>
        <color rgb="FF63BE7B"/>
        <color rgb="FFFCFCFF"/>
        <color rgb="FFF8696B"/>
      </colorScale>
    </cfRule>
  </conditionalFormatting>
  <conditionalFormatting sqref="Y3:AA15">
    <cfRule type="colorScale" priority="6">
      <colorScale>
        <cfvo type="min"/>
        <cfvo type="percentile" val="50"/>
        <cfvo type="max"/>
        <color rgb="FF63BE7B"/>
        <color rgb="FFFCFCFF"/>
        <color rgb="FFF8696B"/>
      </colorScale>
    </cfRule>
  </conditionalFormatting>
  <conditionalFormatting sqref="AB3:AD15">
    <cfRule type="colorScale" priority="5">
      <colorScale>
        <cfvo type="min"/>
        <cfvo type="percentile" val="50"/>
        <cfvo type="max"/>
        <color rgb="FF63BE7B"/>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1:R37"/>
  <sheetViews>
    <sheetView workbookViewId="0">
      <selection activeCell="G19" sqref="G19"/>
    </sheetView>
  </sheetViews>
  <sheetFormatPr defaultRowHeight="14.4" x14ac:dyDescent="0.25"/>
  <cols>
    <col min="1" max="1" width="15.88671875" customWidth="1"/>
    <col min="2" max="2" width="16.88671875" customWidth="1"/>
    <col min="4" max="4" width="24.6640625" customWidth="1"/>
    <col min="7" max="7" width="10.88671875" customWidth="1"/>
    <col min="11" max="13" width="8.88671875" style="52"/>
    <col min="14" max="14" width="9.5546875" bestFit="1" customWidth="1"/>
    <col min="18" max="18" width="9.5546875" bestFit="1" customWidth="1"/>
  </cols>
  <sheetData>
    <row r="1" spans="1:18" x14ac:dyDescent="0.25">
      <c r="A1" s="5" t="s">
        <v>640</v>
      </c>
      <c r="B1" s="5" t="s">
        <v>641</v>
      </c>
      <c r="C1" s="5" t="s">
        <v>15</v>
      </c>
      <c r="D1" s="5" t="s">
        <v>185</v>
      </c>
      <c r="E1" s="94" t="s">
        <v>12</v>
      </c>
      <c r="F1" s="94" t="s">
        <v>18</v>
      </c>
      <c r="G1" s="85">
        <v>45289</v>
      </c>
      <c r="H1" s="50" t="s">
        <v>488</v>
      </c>
      <c r="I1" s="86" t="s">
        <v>494</v>
      </c>
      <c r="J1" s="86" t="s">
        <v>2751</v>
      </c>
      <c r="K1" s="86" t="s">
        <v>2418</v>
      </c>
      <c r="L1" s="86" t="s">
        <v>2419</v>
      </c>
      <c r="M1" s="86" t="s">
        <v>1946</v>
      </c>
      <c r="N1" s="86" t="s">
        <v>1945</v>
      </c>
      <c r="O1" s="86" t="s">
        <v>1944</v>
      </c>
      <c r="P1" s="86" t="s">
        <v>2420</v>
      </c>
      <c r="Q1" s="86" t="s">
        <v>2619</v>
      </c>
    </row>
    <row r="2" spans="1:18" x14ac:dyDescent="0.25">
      <c r="A2" s="5" t="s">
        <v>631</v>
      </c>
      <c r="B2" s="5" t="s">
        <v>635</v>
      </c>
      <c r="C2" s="97" t="s">
        <v>628</v>
      </c>
      <c r="D2" s="4" t="s">
        <v>630</v>
      </c>
      <c r="E2" s="98">
        <f>VLOOKUP(C2+0,'2'!H:I,2,FALSE)</f>
        <v>0.60419999999999996</v>
      </c>
      <c r="F2" s="87">
        <f>VLOOKUP(C2+0,'2'!H:J,3,FALSE)</f>
        <v>-2E-3</v>
      </c>
      <c r="G2" s="99">
        <v>0.55359999999999998</v>
      </c>
      <c r="H2" s="99"/>
      <c r="I2" s="24">
        <f>(E2+H2)/G2-1</f>
        <v>9.1401734104046284E-2</v>
      </c>
      <c r="J2" s="24">
        <v>-0.14909314478942515</v>
      </c>
      <c r="K2" s="24">
        <v>-0.25840000000000002</v>
      </c>
      <c r="L2" s="24">
        <v>3.7400000000000003E-2</v>
      </c>
      <c r="M2" s="24">
        <v>0.48</v>
      </c>
      <c r="N2" s="24">
        <v>0.4269</v>
      </c>
      <c r="O2" s="24">
        <v>-0.1764</v>
      </c>
      <c r="P2" s="24">
        <f>(1+I2)*(1+J2)*(1+K2)*(1+L2)*(1+M2)*(1+N2)*(1+O2)-1</f>
        <v>0.24266543377377503</v>
      </c>
      <c r="Q2" s="24">
        <f>(1+P2)^(1/A$35)-1</f>
        <v>3.1785601419517029E-2</v>
      </c>
    </row>
    <row r="3" spans="1:18" x14ac:dyDescent="0.25">
      <c r="A3" s="5" t="s">
        <v>632</v>
      </c>
      <c r="B3" s="5" t="s">
        <v>666</v>
      </c>
      <c r="C3" s="97" t="s">
        <v>629</v>
      </c>
      <c r="D3" s="4" t="s">
        <v>2365</v>
      </c>
      <c r="E3" s="98">
        <f>VLOOKUP(C3+0,'2'!H:I,2,FALSE)</f>
        <v>5.0895000000000001</v>
      </c>
      <c r="F3" s="87">
        <f>VLOOKUP(C3+0,'2'!H:J,3,FALSE)</f>
        <v>-5.7999999999999996E-3</v>
      </c>
      <c r="G3" s="99">
        <v>4.8080999999999996</v>
      </c>
      <c r="H3" s="99"/>
      <c r="I3" s="24">
        <f t="shared" ref="I3:I30" si="0">(E3+H3)/G3-1</f>
        <v>5.8526236975104728E-2</v>
      </c>
      <c r="J3" s="24">
        <v>-0.21527313084493493</v>
      </c>
      <c r="K3" s="24">
        <v>-0.14419999999999999</v>
      </c>
      <c r="L3" s="24">
        <v>-0.13389999999999999</v>
      </c>
      <c r="M3" s="24">
        <v>0.84340000000000004</v>
      </c>
      <c r="N3" s="24">
        <v>0.65339999999999998</v>
      </c>
      <c r="O3" s="24">
        <v>-0.14300000000000002</v>
      </c>
      <c r="P3" s="24">
        <f t="shared" ref="P3:P31" si="1">(1+I3)*(1+J3)*(1+K3)*(1+L3)*(1+M3)*(1+N3)*(1+O3)-1</f>
        <v>0.6081953769972912</v>
      </c>
      <c r="Q3" s="24">
        <f t="shared" ref="Q3:Q31" si="2">(1+P3)^(1/A$35)-1</f>
        <v>7.0824153482564656E-2</v>
      </c>
    </row>
    <row r="4" spans="1:18" x14ac:dyDescent="0.25">
      <c r="A4" s="5" t="s">
        <v>1058</v>
      </c>
      <c r="B4" s="5" t="s">
        <v>1059</v>
      </c>
      <c r="C4" s="97" t="s">
        <v>2353</v>
      </c>
      <c r="D4" s="4" t="s">
        <v>1057</v>
      </c>
      <c r="E4" s="98">
        <f>VLOOKUP(C4+0,'2'!H:I,2,FALSE)</f>
        <v>1.6047</v>
      </c>
      <c r="F4" s="87">
        <f>VLOOKUP(C4+0,'2'!H:J,3,FALSE)</f>
        <v>8.5000000000000006E-3</v>
      </c>
      <c r="G4" s="99">
        <v>1.4067000000000001</v>
      </c>
      <c r="H4" s="99"/>
      <c r="I4" s="24">
        <f t="shared" si="0"/>
        <v>0.14075495841330765</v>
      </c>
      <c r="J4" s="24">
        <v>-9.3329036416371247E-2</v>
      </c>
      <c r="K4" s="24">
        <v>-0.26929999999999998</v>
      </c>
      <c r="L4" s="24">
        <v>6.3200000000000006E-2</v>
      </c>
      <c r="M4" s="24">
        <v>0.75159999999999993</v>
      </c>
      <c r="N4" s="24">
        <v>0.62869999999999993</v>
      </c>
      <c r="O4" s="24">
        <v>-0.25540000000000002</v>
      </c>
      <c r="P4" s="24">
        <f t="shared" si="1"/>
        <v>0.70684943513308229</v>
      </c>
      <c r="Q4" s="24">
        <f t="shared" si="2"/>
        <v>8.0045753177166556E-2</v>
      </c>
    </row>
    <row r="5" spans="1:18" x14ac:dyDescent="0.25">
      <c r="A5" s="5" t="s">
        <v>1648</v>
      </c>
      <c r="B5" s="5" t="s">
        <v>1059</v>
      </c>
      <c r="C5" s="100" t="s">
        <v>2354</v>
      </c>
      <c r="D5" s="5" t="s">
        <v>2366</v>
      </c>
      <c r="E5" s="98">
        <f>VLOOKUP(C5+0,'2'!H:I,2,FALSE)</f>
        <v>3.274</v>
      </c>
      <c r="F5" s="87">
        <f>VLOOKUP(C5+0,'2'!H:J,3,FALSE)</f>
        <v>2.9999999999999997E-4</v>
      </c>
      <c r="G5" s="99">
        <v>3.2549999999999999</v>
      </c>
      <c r="H5" s="99"/>
      <c r="I5" s="24">
        <f t="shared" si="0"/>
        <v>5.8371735791091783E-3</v>
      </c>
      <c r="J5" s="24">
        <v>-0.14812876210416126</v>
      </c>
      <c r="K5" s="24">
        <v>-0.15259999999999999</v>
      </c>
      <c r="L5" s="24">
        <v>0.3569</v>
      </c>
      <c r="M5" s="24">
        <v>0.68</v>
      </c>
      <c r="N5" s="24">
        <v>0.63340000000000007</v>
      </c>
      <c r="O5" s="24">
        <v>-0.25109999999999999</v>
      </c>
      <c r="P5" s="24">
        <f t="shared" si="1"/>
        <v>1.0247136142486952</v>
      </c>
      <c r="Q5" s="24">
        <f t="shared" si="2"/>
        <v>0.10694063920617269</v>
      </c>
    </row>
    <row r="6" spans="1:18" x14ac:dyDescent="0.25">
      <c r="A6" s="5" t="s">
        <v>2401</v>
      </c>
      <c r="B6" s="5" t="s">
        <v>1059</v>
      </c>
      <c r="C6" s="100" t="s">
        <v>2414</v>
      </c>
      <c r="D6" s="5" t="s">
        <v>2400</v>
      </c>
      <c r="E6" s="98">
        <f>VLOOKUP(C6+0,'2'!H:I,2,FALSE)</f>
        <v>1.198</v>
      </c>
      <c r="F6" s="87">
        <f>VLOOKUP(C6+0,'2'!H:J,3,FALSE)</f>
        <v>8.3999999999999995E-3</v>
      </c>
      <c r="G6" s="99">
        <v>1.004</v>
      </c>
      <c r="H6" s="99"/>
      <c r="I6" s="24">
        <f t="shared" si="0"/>
        <v>0.19322709163346619</v>
      </c>
      <c r="J6" s="24">
        <v>6.8085106382978822E-2</v>
      </c>
      <c r="K6" s="24">
        <v>-2.7900000000000001E-2</v>
      </c>
      <c r="L6" s="24">
        <v>0.17929999999999999</v>
      </c>
      <c r="M6" s="24">
        <v>0.2893</v>
      </c>
      <c r="N6" s="24">
        <v>0.33889999999999998</v>
      </c>
      <c r="O6" s="24">
        <v>-0.3448</v>
      </c>
      <c r="P6" s="24">
        <f t="shared" si="1"/>
        <v>0.65249524731584785</v>
      </c>
      <c r="Q6" s="24">
        <f t="shared" si="2"/>
        <v>7.5023278888457279E-2</v>
      </c>
    </row>
    <row r="7" spans="1:18" x14ac:dyDescent="0.25">
      <c r="A7" s="5" t="s">
        <v>2614</v>
      </c>
      <c r="B7" s="5" t="s">
        <v>1059</v>
      </c>
      <c r="C7" s="100"/>
      <c r="D7" s="5" t="s">
        <v>2613</v>
      </c>
      <c r="E7" s="98"/>
      <c r="F7" s="87">
        <f>AVERAGE(F2:F6)</f>
        <v>1.8800000000000002E-3</v>
      </c>
      <c r="G7" s="99"/>
      <c r="H7" s="99"/>
      <c r="I7" s="24">
        <f>AVERAGE(I2:I6)</f>
        <v>9.79494389410068E-2</v>
      </c>
      <c r="J7" s="24">
        <f t="shared" ref="J7:O7" si="3">AVERAGE(J2:J6)</f>
        <v>-0.10754779355438275</v>
      </c>
      <c r="K7" s="24">
        <f t="shared" si="3"/>
        <v>-0.17047999999999999</v>
      </c>
      <c r="L7" s="24">
        <f t="shared" si="3"/>
        <v>0.10058</v>
      </c>
      <c r="M7" s="24">
        <f t="shared" si="3"/>
        <v>0.60885999999999996</v>
      </c>
      <c r="N7" s="24">
        <f t="shared" si="3"/>
        <v>0.53626000000000007</v>
      </c>
      <c r="O7" s="24">
        <f t="shared" si="3"/>
        <v>-0.23414000000000001</v>
      </c>
      <c r="P7" s="24">
        <f t="shared" si="1"/>
        <v>0.69335553304823172</v>
      </c>
      <c r="Q7" s="24">
        <f t="shared" si="2"/>
        <v>7.8811797240198267E-2</v>
      </c>
    </row>
    <row r="8" spans="1:18" x14ac:dyDescent="0.25">
      <c r="A8" s="128" t="s">
        <v>633</v>
      </c>
      <c r="B8" s="128" t="s">
        <v>636</v>
      </c>
      <c r="C8" s="126" t="s">
        <v>2355</v>
      </c>
      <c r="D8" s="127" t="s">
        <v>2367</v>
      </c>
      <c r="E8" s="129">
        <f>VLOOKUP(C8+0,'2'!H:I,2,FALSE)</f>
        <v>1.4750000000000001</v>
      </c>
      <c r="F8" s="130">
        <f>VLOOKUP(C8+0,'2'!H:J,3,FALSE)</f>
        <v>3.8999999999999998E-3</v>
      </c>
      <c r="G8" s="131">
        <v>1.4639</v>
      </c>
      <c r="H8" s="131"/>
      <c r="I8" s="132">
        <f t="shared" si="0"/>
        <v>7.5824851424277639E-3</v>
      </c>
      <c r="J8" s="132">
        <v>-3.6146958124835371E-2</v>
      </c>
      <c r="K8" s="132">
        <v>-9.4399999999999998E-2</v>
      </c>
      <c r="L8" s="132">
        <v>-2.7099999999999999E-2</v>
      </c>
      <c r="M8" s="132">
        <v>0.2762</v>
      </c>
      <c r="N8" s="132">
        <v>0.31190000000000001</v>
      </c>
      <c r="O8" s="132">
        <v>-7.7800000000000008E-2</v>
      </c>
      <c r="P8" s="132">
        <f t="shared" si="1"/>
        <v>0.32111504784743006</v>
      </c>
      <c r="Q8" s="132">
        <f t="shared" si="2"/>
        <v>4.0922987669014255E-2</v>
      </c>
    </row>
    <row r="9" spans="1:18" x14ac:dyDescent="0.25">
      <c r="A9" s="128" t="s">
        <v>634</v>
      </c>
      <c r="B9" s="128" t="s">
        <v>636</v>
      </c>
      <c r="C9" s="126" t="s">
        <v>2356</v>
      </c>
      <c r="D9" s="127" t="s">
        <v>2368</v>
      </c>
      <c r="E9" s="129">
        <f>VLOOKUP(C9+0,'2'!H:I,2,FALSE)</f>
        <v>3.5762999999999998</v>
      </c>
      <c r="F9" s="130">
        <f>VLOOKUP(C9+0,'2'!H:J,3,FALSE)</f>
        <v>-1.9E-3</v>
      </c>
      <c r="G9" s="131">
        <v>3.1379999999999999</v>
      </c>
      <c r="H9" s="131"/>
      <c r="I9" s="132">
        <f t="shared" si="0"/>
        <v>0.13967495219885273</v>
      </c>
      <c r="J9" s="132">
        <v>-0.14379263301500689</v>
      </c>
      <c r="K9" s="132">
        <v>-0.20430000000000001</v>
      </c>
      <c r="L9" s="132">
        <v>-5.9400000000000001E-2</v>
      </c>
      <c r="M9" s="132">
        <v>0.60189999999999999</v>
      </c>
      <c r="N9" s="132">
        <v>0.44950000000000001</v>
      </c>
      <c r="O9" s="132">
        <v>-0.17030000000000001</v>
      </c>
      <c r="P9" s="132">
        <f t="shared" si="1"/>
        <v>0.40698350958135299</v>
      </c>
      <c r="Q9" s="132">
        <f t="shared" si="2"/>
        <v>5.0406683277856468E-2</v>
      </c>
    </row>
    <row r="10" spans="1:18" x14ac:dyDescent="0.25">
      <c r="A10" s="128" t="s">
        <v>1061</v>
      </c>
      <c r="B10" s="128" t="s">
        <v>1062</v>
      </c>
      <c r="C10" s="133" t="s">
        <v>2357</v>
      </c>
      <c r="D10" s="127" t="s">
        <v>1060</v>
      </c>
      <c r="E10" s="129">
        <f>VLOOKUP(C10+0,'2'!H:I,2,FALSE)</f>
        <v>15.490399999999999</v>
      </c>
      <c r="F10" s="130">
        <f>VLOOKUP(C10+0,'2'!H:J,3,FALSE)</f>
        <v>3.5999999999999999E-3</v>
      </c>
      <c r="G10" s="131">
        <v>15.013199999999999</v>
      </c>
      <c r="H10" s="131"/>
      <c r="I10" s="132">
        <f t="shared" si="0"/>
        <v>3.1785362214584501E-2</v>
      </c>
      <c r="J10" s="132">
        <v>-0.16958714987388823</v>
      </c>
      <c r="K10" s="132">
        <v>-0.13059999999999999</v>
      </c>
      <c r="L10" s="132">
        <v>-2.8399999999999998E-2</v>
      </c>
      <c r="M10" s="132">
        <v>0.65670000000000006</v>
      </c>
      <c r="N10" s="132">
        <v>0.52229999999999999</v>
      </c>
      <c r="O10" s="132">
        <v>-0.1085</v>
      </c>
      <c r="P10" s="132">
        <f t="shared" si="1"/>
        <v>0.62725656535539787</v>
      </c>
      <c r="Q10" s="132">
        <f t="shared" si="2"/>
        <v>7.2642923275066051E-2</v>
      </c>
    </row>
    <row r="11" spans="1:18" x14ac:dyDescent="0.25">
      <c r="A11" s="128" t="s">
        <v>1649</v>
      </c>
      <c r="B11" s="128" t="s">
        <v>1062</v>
      </c>
      <c r="C11" s="133" t="s">
        <v>2358</v>
      </c>
      <c r="D11" s="128" t="s">
        <v>2369</v>
      </c>
      <c r="E11" s="129">
        <f>VLOOKUP(C11+0,'2'!H:I,2,FALSE)</f>
        <v>1.2361</v>
      </c>
      <c r="F11" s="130">
        <f>VLOOKUP(C11+0,'2'!H:J,3,FALSE)</f>
        <v>2.0000000000000001E-4</v>
      </c>
      <c r="G11" s="131">
        <v>1.1665000000000001</v>
      </c>
      <c r="H11" s="131"/>
      <c r="I11" s="132">
        <f t="shared" si="0"/>
        <v>5.9665666523788907E-2</v>
      </c>
      <c r="J11" s="132">
        <v>-0.11123809523809514</v>
      </c>
      <c r="K11" s="132">
        <v>-9.1600000000000001E-2</v>
      </c>
      <c r="L11" s="132">
        <v>0.1837</v>
      </c>
      <c r="M11" s="132">
        <v>0.52670000000000006</v>
      </c>
      <c r="N11" s="132">
        <v>0.39600000000000002</v>
      </c>
      <c r="O11" s="132">
        <v>-0.1047</v>
      </c>
      <c r="P11" s="132">
        <f t="shared" si="1"/>
        <v>0.93232768367119423</v>
      </c>
      <c r="Q11" s="132">
        <f t="shared" si="2"/>
        <v>9.9519857127717826E-2</v>
      </c>
    </row>
    <row r="12" spans="1:18" x14ac:dyDescent="0.25">
      <c r="A12" s="128" t="s">
        <v>2403</v>
      </c>
      <c r="B12" s="128" t="s">
        <v>1062</v>
      </c>
      <c r="C12" s="133" t="s">
        <v>2415</v>
      </c>
      <c r="D12" s="128" t="s">
        <v>2402</v>
      </c>
      <c r="E12" s="129">
        <f>VLOOKUP(C12+0,'2'!H:I,2,FALSE)</f>
        <v>2.5644</v>
      </c>
      <c r="F12" s="130">
        <f>VLOOKUP(C12+0,'2'!H:J,3,FALSE)</f>
        <v>3.0999999999999999E-3</v>
      </c>
      <c r="G12" s="131">
        <v>2.3085</v>
      </c>
      <c r="H12" s="131"/>
      <c r="I12" s="132">
        <f>(E12+H12)/G12-1</f>
        <v>0.11085120207927224</v>
      </c>
      <c r="J12" s="132">
        <v>-0.21761675591405139</v>
      </c>
      <c r="K12" s="132">
        <v>0.11210000000000001</v>
      </c>
      <c r="L12" s="132">
        <v>0.23120000000000002</v>
      </c>
      <c r="M12" s="132">
        <v>0.62759999999999994</v>
      </c>
      <c r="N12" s="132">
        <v>0.42109999999999997</v>
      </c>
      <c r="O12" s="132">
        <v>-7.1800000000000003E-2</v>
      </c>
      <c r="P12" s="132">
        <f t="shared" si="1"/>
        <v>1.5548285600019738</v>
      </c>
      <c r="Q12" s="132">
        <f t="shared" si="2"/>
        <v>0.1446446835407571</v>
      </c>
      <c r="R12" s="14"/>
    </row>
    <row r="13" spans="1:18" x14ac:dyDescent="0.25">
      <c r="A13" s="128" t="s">
        <v>2615</v>
      </c>
      <c r="B13" s="128" t="s">
        <v>1062</v>
      </c>
      <c r="C13" s="133"/>
      <c r="D13" s="128" t="s">
        <v>2613</v>
      </c>
      <c r="E13" s="129"/>
      <c r="F13" s="130">
        <f>AVERAGE(F8:F12)</f>
        <v>1.7799999999999999E-3</v>
      </c>
      <c r="G13" s="131"/>
      <c r="H13" s="131"/>
      <c r="I13" s="132">
        <f>AVERAGE(I8:I12)</f>
        <v>6.9911933631785231E-2</v>
      </c>
      <c r="J13" s="132">
        <f t="shared" ref="J13:O13" si="4">AVERAGE(J8:J12)</f>
        <v>-0.1356763184331754</v>
      </c>
      <c r="K13" s="132">
        <f t="shared" si="4"/>
        <v>-8.1760000000000013E-2</v>
      </c>
      <c r="L13" s="132">
        <f t="shared" si="4"/>
        <v>6.0000000000000012E-2</v>
      </c>
      <c r="M13" s="132">
        <f t="shared" si="4"/>
        <v>0.53781999999999996</v>
      </c>
      <c r="N13" s="132">
        <f t="shared" si="4"/>
        <v>0.42015999999999998</v>
      </c>
      <c r="O13" s="132">
        <f t="shared" si="4"/>
        <v>-0.10662000000000001</v>
      </c>
      <c r="P13" s="132">
        <f t="shared" si="1"/>
        <v>0.75616583254443759</v>
      </c>
      <c r="Q13" s="132">
        <f t="shared" si="2"/>
        <v>8.448562621426503E-2</v>
      </c>
    </row>
    <row r="14" spans="1:18" x14ac:dyDescent="0.25">
      <c r="A14" s="4" t="s">
        <v>622</v>
      </c>
      <c r="B14" s="5" t="s">
        <v>637</v>
      </c>
      <c r="C14" s="97" t="s">
        <v>615</v>
      </c>
      <c r="D14" s="4" t="s">
        <v>2370</v>
      </c>
      <c r="E14" s="98">
        <f>VLOOKUP(C14+0,'2'!H:I,2,FALSE)</f>
        <v>1.8680000000000001</v>
      </c>
      <c r="F14" s="87">
        <f>VLOOKUP(C14+0,'2'!H:J,3,FALSE)</f>
        <v>5.0000000000000001E-4</v>
      </c>
      <c r="G14" s="99">
        <v>1.774</v>
      </c>
      <c r="H14" s="99"/>
      <c r="I14" s="24">
        <f t="shared" si="0"/>
        <v>5.29875986471251E-2</v>
      </c>
      <c r="J14" s="24">
        <v>9.1012514220705221E-3</v>
      </c>
      <c r="K14" s="24">
        <v>2.81E-2</v>
      </c>
      <c r="L14" s="24">
        <v>1.9699999999999999E-2</v>
      </c>
      <c r="M14" s="24">
        <v>7.0199999999999999E-2</v>
      </c>
      <c r="N14" s="24">
        <v>8.900000000000001E-2</v>
      </c>
      <c r="O14" s="24">
        <v>9.6099999999999991E-2</v>
      </c>
      <c r="P14" s="24">
        <f t="shared" si="1"/>
        <v>0.42301272520018873</v>
      </c>
      <c r="Q14" s="24">
        <f t="shared" si="2"/>
        <v>5.2121879616635169E-2</v>
      </c>
    </row>
    <row r="15" spans="1:18" x14ac:dyDescent="0.25">
      <c r="A15" s="4" t="s">
        <v>625</v>
      </c>
      <c r="B15" s="5" t="s">
        <v>637</v>
      </c>
      <c r="C15" s="97" t="s">
        <v>619</v>
      </c>
      <c r="D15" s="4" t="s">
        <v>2371</v>
      </c>
      <c r="E15" s="98">
        <f>VLOOKUP(C15+0,'2'!H:I,2,FALSE)</f>
        <v>3.1581000000000001</v>
      </c>
      <c r="F15" s="87">
        <f>VLOOKUP(C15+0,'2'!H:J,3,FALSE)</f>
        <v>4.0000000000000002E-4</v>
      </c>
      <c r="G15" s="99">
        <v>2.8420000000000001</v>
      </c>
      <c r="H15" s="99"/>
      <c r="I15" s="24">
        <f t="shared" si="0"/>
        <v>0.11122448979591848</v>
      </c>
      <c r="J15" s="24">
        <v>-4.3097643097643079E-2</v>
      </c>
      <c r="K15" s="24">
        <v>-0.13339999999999999</v>
      </c>
      <c r="L15" s="24">
        <v>8.5900000000000004E-2</v>
      </c>
      <c r="M15" s="24">
        <v>0.17280000000000001</v>
      </c>
      <c r="N15" s="24">
        <v>0.19969999999999999</v>
      </c>
      <c r="O15" s="24">
        <v>3.9399999999999998E-2</v>
      </c>
      <c r="P15" s="24">
        <f t="shared" si="1"/>
        <v>0.46338053765054554</v>
      </c>
      <c r="Q15" s="24">
        <f t="shared" si="2"/>
        <v>5.6369250616207012E-2</v>
      </c>
      <c r="R15" s="52"/>
    </row>
    <row r="16" spans="1:18" x14ac:dyDescent="0.25">
      <c r="A16" s="4" t="s">
        <v>1063</v>
      </c>
      <c r="B16" s="4" t="s">
        <v>1064</v>
      </c>
      <c r="C16" s="96" t="s">
        <v>2359</v>
      </c>
      <c r="D16" s="4" t="s">
        <v>2372</v>
      </c>
      <c r="E16" s="98">
        <f>VLOOKUP(C16+0,'2'!H:I,2,FALSE)</f>
        <v>1.8120000000000001</v>
      </c>
      <c r="F16" s="87">
        <f>VLOOKUP(C16+0,'2'!H:J,3,FALSE)</f>
        <v>1.1000000000000001E-3</v>
      </c>
      <c r="G16" s="99">
        <v>1.6779999999999999</v>
      </c>
      <c r="H16" s="99"/>
      <c r="I16" s="24">
        <f t="shared" si="0"/>
        <v>7.9856972586412445E-2</v>
      </c>
      <c r="J16" s="24">
        <v>1.5124016938898865E-2</v>
      </c>
      <c r="K16" s="24">
        <v>-4.0099999999999997E-2</v>
      </c>
      <c r="L16" s="24">
        <v>6.2199999999999998E-2</v>
      </c>
      <c r="M16" s="24">
        <v>0.12539999999999998</v>
      </c>
      <c r="N16" s="24">
        <v>0.1176</v>
      </c>
      <c r="O16" s="24">
        <v>4.3200000000000002E-2</v>
      </c>
      <c r="P16" s="24">
        <f t="shared" si="1"/>
        <v>0.46648799074568914</v>
      </c>
      <c r="Q16" s="24">
        <f t="shared" si="2"/>
        <v>5.6692032890190092E-2</v>
      </c>
    </row>
    <row r="17" spans="1:17" x14ac:dyDescent="0.25">
      <c r="A17" s="4" t="s">
        <v>1650</v>
      </c>
      <c r="B17" s="5" t="s">
        <v>1064</v>
      </c>
      <c r="C17" s="96" t="s">
        <v>2360</v>
      </c>
      <c r="D17" s="5" t="s">
        <v>2373</v>
      </c>
      <c r="E17" s="98">
        <f>VLOOKUP(C17+0,'2'!H:I,2,FALSE)</f>
        <v>1.5860000000000001</v>
      </c>
      <c r="F17" s="87">
        <f>VLOOKUP(C17+0,'2'!H:J,3,FALSE)</f>
        <v>3.2000000000000002E-3</v>
      </c>
      <c r="G17" s="99">
        <v>1.554</v>
      </c>
      <c r="H17" s="99">
        <v>4.5999999999999999E-2</v>
      </c>
      <c r="I17" s="24">
        <f t="shared" si="0"/>
        <v>5.0193050193050315E-2</v>
      </c>
      <c r="J17" s="24">
        <v>3.1187790311878016E-2</v>
      </c>
      <c r="K17" s="24">
        <v>-3.9100000000000003E-2</v>
      </c>
      <c r="L17" s="24">
        <v>9.5000000000000001E-2</v>
      </c>
      <c r="M17" s="24">
        <v>0.14810000000000001</v>
      </c>
      <c r="N17" s="24">
        <v>0.2324</v>
      </c>
      <c r="O17" s="24">
        <v>1.54E-2</v>
      </c>
      <c r="P17" s="24">
        <f t="shared" si="1"/>
        <v>0.63707199924522584</v>
      </c>
      <c r="Q17" s="24">
        <f t="shared" si="2"/>
        <v>7.3572384297674542E-2</v>
      </c>
    </row>
    <row r="18" spans="1:17" x14ac:dyDescent="0.25">
      <c r="A18" s="4" t="s">
        <v>2405</v>
      </c>
      <c r="B18" s="4" t="s">
        <v>1064</v>
      </c>
      <c r="C18" s="96">
        <v>107</v>
      </c>
      <c r="D18" s="5" t="s">
        <v>2404</v>
      </c>
      <c r="E18" s="98">
        <f>VLOOKUP(C18+0,'2'!H:I,2,FALSE)</f>
        <v>1.296</v>
      </c>
      <c r="F18" s="87">
        <f>VLOOKUP(C18+0,'2'!H:J,3,FALSE)</f>
        <v>2.3E-3</v>
      </c>
      <c r="G18" s="99">
        <v>1.2310000000000001</v>
      </c>
      <c r="H18" s="99">
        <v>5.1999999999999998E-2</v>
      </c>
      <c r="I18" s="24">
        <f t="shared" si="0"/>
        <v>9.5044679122664455E-2</v>
      </c>
      <c r="J18" s="24">
        <v>1.1032308904649568E-2</v>
      </c>
      <c r="K18" s="24">
        <v>1.3600000000000001E-2</v>
      </c>
      <c r="L18" s="24">
        <v>7.1900000000000006E-2</v>
      </c>
      <c r="M18" s="24">
        <v>4.5999999999999999E-2</v>
      </c>
      <c r="N18" s="24">
        <v>9.9100000000000008E-2</v>
      </c>
      <c r="O18" s="24">
        <v>3.85E-2</v>
      </c>
      <c r="P18" s="24">
        <f t="shared" si="1"/>
        <v>0.43612796676052112</v>
      </c>
      <c r="Q18" s="24">
        <f t="shared" si="2"/>
        <v>5.3513009864743166E-2</v>
      </c>
    </row>
    <row r="19" spans="1:17" x14ac:dyDescent="0.25">
      <c r="A19" s="5" t="s">
        <v>2616</v>
      </c>
      <c r="B19" s="4" t="s">
        <v>1064</v>
      </c>
      <c r="C19" s="96"/>
      <c r="D19" s="5" t="s">
        <v>2613</v>
      </c>
      <c r="E19" s="98"/>
      <c r="F19" s="87">
        <f>AVERAGE(F14:F18)</f>
        <v>1.5E-3</v>
      </c>
      <c r="G19" s="99"/>
      <c r="H19" s="99"/>
      <c r="I19" s="24">
        <f>AVERAGE(I14:I18)</f>
        <v>7.7861358069034159E-2</v>
      </c>
      <c r="J19" s="24">
        <f t="shared" ref="J19:O19" si="5">AVERAGE(J14:J18)</f>
        <v>4.6695448959707788E-3</v>
      </c>
      <c r="K19" s="24">
        <f t="shared" si="5"/>
        <v>-3.4179999999999995E-2</v>
      </c>
      <c r="L19" s="24">
        <f t="shared" si="5"/>
        <v>6.6940000000000013E-2</v>
      </c>
      <c r="M19" s="24">
        <f t="shared" si="5"/>
        <v>0.1125</v>
      </c>
      <c r="N19" s="24">
        <f t="shared" si="5"/>
        <v>0.14756</v>
      </c>
      <c r="O19" s="24">
        <f t="shared" si="5"/>
        <v>4.6519999999999992E-2</v>
      </c>
      <c r="P19" s="24">
        <f t="shared" si="1"/>
        <v>0.49088891501421528</v>
      </c>
      <c r="Q19" s="24">
        <f t="shared" si="2"/>
        <v>5.9206494808873078E-2</v>
      </c>
    </row>
    <row r="20" spans="1:17" x14ac:dyDescent="0.25">
      <c r="A20" s="127" t="s">
        <v>623</v>
      </c>
      <c r="B20" s="128" t="s">
        <v>638</v>
      </c>
      <c r="C20" s="126" t="s">
        <v>616</v>
      </c>
      <c r="D20" s="127" t="s">
        <v>2374</v>
      </c>
      <c r="E20" s="129">
        <f>VLOOKUP(C20+0,'2'!H:I,2,FALSE)</f>
        <v>1.8164</v>
      </c>
      <c r="F20" s="130">
        <f>VLOOKUP(C20+0,'2'!H:J,3,FALSE)</f>
        <v>1E-4</v>
      </c>
      <c r="G20" s="131">
        <v>1.7483</v>
      </c>
      <c r="H20" s="131"/>
      <c r="I20" s="132">
        <f t="shared" si="0"/>
        <v>3.8952124921352249E-2</v>
      </c>
      <c r="J20" s="132">
        <v>5.0030030030030037E-2</v>
      </c>
      <c r="K20" s="132">
        <v>2.5899999999999999E-2</v>
      </c>
      <c r="L20" s="132">
        <v>6.5000000000000002E-2</v>
      </c>
      <c r="M20" s="132">
        <v>4.1700000000000001E-2</v>
      </c>
      <c r="N20" s="132">
        <v>6.7099999999999993E-2</v>
      </c>
      <c r="O20" s="132">
        <v>8.6400000000000005E-2</v>
      </c>
      <c r="P20" s="132">
        <f t="shared" si="1"/>
        <v>0.4394263016214468</v>
      </c>
      <c r="Q20" s="132">
        <f t="shared" si="2"/>
        <v>5.3861151519755124E-2</v>
      </c>
    </row>
    <row r="21" spans="1:17" x14ac:dyDescent="0.25">
      <c r="A21" s="127" t="s">
        <v>626</v>
      </c>
      <c r="B21" s="128" t="s">
        <v>638</v>
      </c>
      <c r="C21" s="126" t="s">
        <v>620</v>
      </c>
      <c r="D21" s="127" t="s">
        <v>621</v>
      </c>
      <c r="E21" s="129">
        <f>VLOOKUP(C21+0,'2'!H:I,2,FALSE)</f>
        <v>1.1529</v>
      </c>
      <c r="F21" s="130">
        <f>VLOOKUP(C21+0,'2'!H:J,3,FALSE)</f>
        <v>2.8E-3</v>
      </c>
      <c r="G21" s="131">
        <v>1.105</v>
      </c>
      <c r="H21" s="131">
        <v>1.06E-2</v>
      </c>
      <c r="I21" s="132">
        <f t="shared" si="0"/>
        <v>5.2941176470588269E-2</v>
      </c>
      <c r="J21" s="132">
        <v>3.193430656934293E-2</v>
      </c>
      <c r="K21" s="132">
        <v>8.0000000000000002E-3</v>
      </c>
      <c r="L21" s="132">
        <v>6.1100000000000002E-2</v>
      </c>
      <c r="M21" s="132">
        <v>4.3400000000000001E-2</v>
      </c>
      <c r="N21" s="132">
        <v>9.7899999999999987E-2</v>
      </c>
      <c r="O21" s="132">
        <v>7.7699999999999991E-2</v>
      </c>
      <c r="P21" s="132">
        <f t="shared" si="1"/>
        <v>0.43477733429132992</v>
      </c>
      <c r="Q21" s="132">
        <f t="shared" si="2"/>
        <v>5.3370252080561231E-2</v>
      </c>
    </row>
    <row r="22" spans="1:17" x14ac:dyDescent="0.25">
      <c r="A22" s="127" t="s">
        <v>1065</v>
      </c>
      <c r="B22" s="127" t="s">
        <v>1066</v>
      </c>
      <c r="C22" s="134" t="s">
        <v>2361</v>
      </c>
      <c r="D22" s="127" t="s">
        <v>2375</v>
      </c>
      <c r="E22" s="129">
        <f>VLOOKUP(C22+0,'2'!H:I,2,FALSE)</f>
        <v>1.1906000000000001</v>
      </c>
      <c r="F22" s="130">
        <f>VLOOKUP(C22+0,'2'!H:J,3,FALSE)</f>
        <v>5.9999999999999995E-4</v>
      </c>
      <c r="G22" s="131">
        <v>1.1323000000000001</v>
      </c>
      <c r="H22" s="131"/>
      <c r="I22" s="132">
        <f t="shared" si="0"/>
        <v>5.1488121522564656E-2</v>
      </c>
      <c r="J22" s="132">
        <v>1.8072289156626509E-2</v>
      </c>
      <c r="K22" s="132">
        <v>9.1999999999999998E-3</v>
      </c>
      <c r="L22" s="132">
        <v>3.8199999999999998E-2</v>
      </c>
      <c r="M22" s="132">
        <v>6.3299999999999995E-2</v>
      </c>
      <c r="N22" s="132">
        <v>5.9400000000000001E-2</v>
      </c>
      <c r="O22" s="132">
        <v>6.3200000000000006E-2</v>
      </c>
      <c r="P22" s="132">
        <f t="shared" si="1"/>
        <v>0.34329687454059976</v>
      </c>
      <c r="Q22" s="132">
        <f t="shared" si="2"/>
        <v>4.3422276224091005E-2</v>
      </c>
    </row>
    <row r="23" spans="1:17" x14ac:dyDescent="0.25">
      <c r="A23" s="127" t="s">
        <v>1651</v>
      </c>
      <c r="B23" s="128" t="s">
        <v>1066</v>
      </c>
      <c r="C23" s="134" t="s">
        <v>2362</v>
      </c>
      <c r="D23" s="128" t="s">
        <v>2376</v>
      </c>
      <c r="E23" s="129">
        <f>VLOOKUP(C23+0,'2'!H:I,2,FALSE)</f>
        <v>1.1093</v>
      </c>
      <c r="F23" s="130">
        <f>VLOOKUP(C23+0,'2'!H:J,3,FALSE)</f>
        <v>1.2999999999999999E-3</v>
      </c>
      <c r="G23" s="131">
        <v>1.0773999999999999</v>
      </c>
      <c r="H23" s="131">
        <v>1.37E-2</v>
      </c>
      <c r="I23" s="132">
        <f t="shared" si="0"/>
        <v>4.2324113606831304E-2</v>
      </c>
      <c r="J23" s="132">
        <v>2.4410695984347308E-2</v>
      </c>
      <c r="K23" s="132">
        <v>1.0800000000000001E-2</v>
      </c>
      <c r="L23" s="132">
        <v>7.0099999999999996E-2</v>
      </c>
      <c r="M23" s="132">
        <v>3.6600000000000001E-2</v>
      </c>
      <c r="N23" s="132">
        <v>6.1900000000000004E-2</v>
      </c>
      <c r="O23" s="132">
        <v>7.4099999999999999E-2</v>
      </c>
      <c r="P23" s="132">
        <f t="shared" si="1"/>
        <v>0.36554503831021701</v>
      </c>
      <c r="Q23" s="132">
        <f t="shared" si="2"/>
        <v>4.5893802301069764E-2</v>
      </c>
    </row>
    <row r="24" spans="1:17" x14ac:dyDescent="0.25">
      <c r="A24" s="127" t="s">
        <v>2407</v>
      </c>
      <c r="B24" s="127" t="s">
        <v>1066</v>
      </c>
      <c r="C24" s="134">
        <v>217022</v>
      </c>
      <c r="D24" s="128" t="s">
        <v>2406</v>
      </c>
      <c r="E24" s="129">
        <f>VLOOKUP(C24+0,'2'!H:I,2,FALSE)</f>
        <v>1.8164</v>
      </c>
      <c r="F24" s="130">
        <f>VLOOKUP(C24+0,'2'!H:J,3,FALSE)</f>
        <v>1E-4</v>
      </c>
      <c r="G24" s="131">
        <v>1.7483</v>
      </c>
      <c r="H24" s="131"/>
      <c r="I24" s="132">
        <f>(E24+H24)/G24-1</f>
        <v>3.8952124921352249E-2</v>
      </c>
      <c r="J24" s="132">
        <v>5.0030030030030037E-2</v>
      </c>
      <c r="K24" s="132">
        <v>2.5899999999999999E-2</v>
      </c>
      <c r="L24" s="132">
        <v>6.5000000000000002E-2</v>
      </c>
      <c r="M24" s="132">
        <v>4.1700000000000001E-2</v>
      </c>
      <c r="N24" s="132">
        <v>6.7099999999999993E-2</v>
      </c>
      <c r="O24" s="132">
        <v>8.6400000000000005E-2</v>
      </c>
      <c r="P24" s="132">
        <f t="shared" si="1"/>
        <v>0.4394263016214468</v>
      </c>
      <c r="Q24" s="132">
        <f t="shared" si="2"/>
        <v>5.3861151519755124E-2</v>
      </c>
    </row>
    <row r="25" spans="1:17" x14ac:dyDescent="0.25">
      <c r="A25" s="128" t="s">
        <v>2617</v>
      </c>
      <c r="B25" s="127" t="s">
        <v>1066</v>
      </c>
      <c r="C25" s="134"/>
      <c r="D25" s="128" t="s">
        <v>2613</v>
      </c>
      <c r="E25" s="129"/>
      <c r="F25" s="130">
        <f>AVERAGE(F20:F24)</f>
        <v>9.7999999999999997E-4</v>
      </c>
      <c r="G25" s="131"/>
      <c r="H25" s="131"/>
      <c r="I25" s="132">
        <f>AVERAGE(I20:I24)</f>
        <v>4.4931532288537746E-2</v>
      </c>
      <c r="J25" s="132">
        <f t="shared" ref="J25:O25" si="6">AVERAGE(J20:J24)</f>
        <v>3.4895470354075364E-2</v>
      </c>
      <c r="K25" s="132">
        <f t="shared" si="6"/>
        <v>1.5960000000000002E-2</v>
      </c>
      <c r="L25" s="132">
        <f t="shared" si="6"/>
        <v>5.9880000000000003E-2</v>
      </c>
      <c r="M25" s="132">
        <f t="shared" si="6"/>
        <v>4.5340000000000005E-2</v>
      </c>
      <c r="N25" s="132">
        <f t="shared" si="6"/>
        <v>7.0679999999999993E-2</v>
      </c>
      <c r="O25" s="132">
        <f t="shared" si="6"/>
        <v>7.7560000000000004E-2</v>
      </c>
      <c r="P25" s="132">
        <f t="shared" si="1"/>
        <v>0.40435320022818133</v>
      </c>
      <c r="Q25" s="132">
        <f t="shared" si="2"/>
        <v>5.0123632717429256E-2</v>
      </c>
    </row>
    <row r="26" spans="1:17" x14ac:dyDescent="0.25">
      <c r="A26" s="4" t="s">
        <v>624</v>
      </c>
      <c r="B26" s="5" t="s">
        <v>639</v>
      </c>
      <c r="C26" s="97" t="s">
        <v>617</v>
      </c>
      <c r="D26" s="4" t="s">
        <v>2377</v>
      </c>
      <c r="E26" s="98">
        <f>VLOOKUP(C26+0,'2'!H:I,2,FALSE)</f>
        <v>1.1388</v>
      </c>
      <c r="F26" s="87">
        <f>VLOOKUP(C26+0,'2'!H:J,3,FALSE)</f>
        <v>-2.0000000000000001E-4</v>
      </c>
      <c r="G26" s="99">
        <v>1.1271</v>
      </c>
      <c r="H26" s="99">
        <v>2.5999999999999999E-2</v>
      </c>
      <c r="I26" s="24">
        <f t="shared" si="0"/>
        <v>3.3448673587082034E-2</v>
      </c>
      <c r="J26" s="24">
        <v>3.907605222313526E-2</v>
      </c>
      <c r="K26" s="24">
        <v>1.77E-2</v>
      </c>
      <c r="L26" s="24">
        <v>4.9400000000000006E-2</v>
      </c>
      <c r="M26" s="24">
        <v>2.63E-2</v>
      </c>
      <c r="N26" s="24">
        <v>4.6900000000000004E-2</v>
      </c>
      <c r="O26" s="24">
        <v>8.3499999999999991E-2</v>
      </c>
      <c r="P26" s="24">
        <f t="shared" si="1"/>
        <v>0.33507457891242676</v>
      </c>
      <c r="Q26" s="24">
        <f t="shared" si="2"/>
        <v>4.2499996390071182E-2</v>
      </c>
    </row>
    <row r="27" spans="1:17" x14ac:dyDescent="0.25">
      <c r="A27" s="4" t="s">
        <v>627</v>
      </c>
      <c r="B27" s="5" t="s">
        <v>639</v>
      </c>
      <c r="C27" s="97" t="s">
        <v>618</v>
      </c>
      <c r="D27" s="4" t="s">
        <v>2378</v>
      </c>
      <c r="E27" s="98">
        <f>VLOOKUP(C27+0,'2'!H:I,2,FALSE)</f>
        <v>1.3098000000000001</v>
      </c>
      <c r="F27" s="87">
        <f>VLOOKUP(C27+0,'2'!H:J,3,FALSE)</f>
        <v>2.0000000000000001E-4</v>
      </c>
      <c r="G27" s="99">
        <v>1.2573000000000001</v>
      </c>
      <c r="H27" s="99"/>
      <c r="I27" s="24">
        <f t="shared" si="0"/>
        <v>4.1756144118348937E-2</v>
      </c>
      <c r="J27" s="24">
        <v>4.6703296703296759E-2</v>
      </c>
      <c r="K27" s="24">
        <v>1.9E-2</v>
      </c>
      <c r="L27" s="24">
        <v>5.5999999999999994E-2</v>
      </c>
      <c r="M27" s="24">
        <v>3.0699999999999998E-2</v>
      </c>
      <c r="N27" s="24">
        <v>5.6600000000000004E-2</v>
      </c>
      <c r="O27" s="24">
        <v>7.7499999999999999E-2</v>
      </c>
      <c r="P27" s="24">
        <f t="shared" si="1"/>
        <v>0.37685411217907205</v>
      </c>
      <c r="Q27" s="24">
        <f t="shared" si="2"/>
        <v>4.7136928920539889E-2</v>
      </c>
    </row>
    <row r="28" spans="1:17" x14ac:dyDescent="0.25">
      <c r="A28" s="4" t="s">
        <v>1068</v>
      </c>
      <c r="B28" s="4" t="s">
        <v>1067</v>
      </c>
      <c r="C28" s="96" t="s">
        <v>2363</v>
      </c>
      <c r="D28" s="4" t="s">
        <v>2379</v>
      </c>
      <c r="E28" s="98">
        <f>VLOOKUP(C28+0,'2'!H:I,2,FALSE)</f>
        <v>1.0974999999999999</v>
      </c>
      <c r="F28" s="87">
        <f>VLOOKUP(C28+0,'2'!H:J,3,FALSE)</f>
        <v>1E-4</v>
      </c>
      <c r="G28" s="99">
        <v>1.0946</v>
      </c>
      <c r="H28" s="99">
        <v>4.4999999999999998E-2</v>
      </c>
      <c r="I28" s="24">
        <f t="shared" si="0"/>
        <v>4.37602777270234E-2</v>
      </c>
      <c r="J28" s="24">
        <v>2.6218611521418023E-2</v>
      </c>
      <c r="K28" s="24">
        <v>-8.1000000000000013E-3</v>
      </c>
      <c r="L28" s="24">
        <v>4.4299999999999999E-2</v>
      </c>
      <c r="M28" s="24">
        <v>3.1800000000000002E-2</v>
      </c>
      <c r="N28" s="24">
        <v>5.2499999999999998E-2</v>
      </c>
      <c r="O28" s="24">
        <v>8.0799999999999997E-2</v>
      </c>
      <c r="P28" s="24">
        <f t="shared" si="1"/>
        <v>0.30225725025220407</v>
      </c>
      <c r="Q28" s="24">
        <f t="shared" si="2"/>
        <v>3.8769816619957265E-2</v>
      </c>
    </row>
    <row r="29" spans="1:17" x14ac:dyDescent="0.25">
      <c r="A29" s="4" t="s">
        <v>1653</v>
      </c>
      <c r="B29" s="5" t="s">
        <v>1067</v>
      </c>
      <c r="C29" s="105" t="s">
        <v>2364</v>
      </c>
      <c r="D29" s="4" t="s">
        <v>2380</v>
      </c>
      <c r="E29" s="98">
        <f>VLOOKUP(C29+0,'2'!H:I,2,FALSE)</f>
        <v>1.0642</v>
      </c>
      <c r="F29" s="87">
        <f>VLOOKUP(C29+0,'2'!H:J,3,FALSE)</f>
        <v>2.0000000000000001E-4</v>
      </c>
      <c r="G29" s="99">
        <v>1.0437000000000001</v>
      </c>
      <c r="H29" s="99">
        <v>3.3399999999999999E-2</v>
      </c>
      <c r="I29" s="24">
        <f t="shared" si="0"/>
        <v>5.164319248826299E-2</v>
      </c>
      <c r="J29" s="24">
        <v>1.7350618968710485E-2</v>
      </c>
      <c r="K29" s="24">
        <v>3.3099999999999997E-2</v>
      </c>
      <c r="L29" s="24">
        <v>5.5800000000000002E-2</v>
      </c>
      <c r="M29" s="24">
        <v>6.0400000000000002E-2</v>
      </c>
      <c r="N29" s="24">
        <v>7.5800000000000006E-2</v>
      </c>
      <c r="O29" s="24">
        <v>7.8600000000000003E-2</v>
      </c>
      <c r="P29" s="24">
        <f t="shared" si="1"/>
        <v>0.43590187536004166</v>
      </c>
      <c r="Q29" s="24">
        <f t="shared" si="2"/>
        <v>5.3489120695519476E-2</v>
      </c>
    </row>
    <row r="30" spans="1:17" x14ac:dyDescent="0.25">
      <c r="A30" s="4" t="s">
        <v>2417</v>
      </c>
      <c r="B30" s="5" t="s">
        <v>1067</v>
      </c>
      <c r="C30" s="105" t="s">
        <v>2416</v>
      </c>
      <c r="D30" s="4" t="s">
        <v>2408</v>
      </c>
      <c r="E30" s="98">
        <f>VLOOKUP(C30+0,'2'!H:I,2,FALSE)</f>
        <v>1.2003999999999999</v>
      </c>
      <c r="F30" s="87">
        <f>VLOOKUP(C30+0,'2'!H:J,3,FALSE)</f>
        <v>2.0000000000000001E-4</v>
      </c>
      <c r="G30" s="99">
        <v>1.1673</v>
      </c>
      <c r="H30" s="99"/>
      <c r="I30" s="24">
        <f t="shared" si="0"/>
        <v>2.8356035295125315E-2</v>
      </c>
      <c r="J30" s="24">
        <v>2.5047340333964607E-2</v>
      </c>
      <c r="K30" s="24">
        <v>2.81E-2</v>
      </c>
      <c r="L30" s="24">
        <v>6.4600000000000005E-2</v>
      </c>
      <c r="M30" s="24">
        <v>2.58E-2</v>
      </c>
      <c r="N30" s="24">
        <v>4.8300000000000003E-2</v>
      </c>
      <c r="O30" s="24">
        <v>7.9500000000000001E-2</v>
      </c>
      <c r="P30" s="24">
        <f t="shared" si="1"/>
        <v>0.33930710427860378</v>
      </c>
      <c r="Q30" s="24">
        <f t="shared" si="2"/>
        <v>4.2975356322158209E-2</v>
      </c>
    </row>
    <row r="31" spans="1:17" x14ac:dyDescent="0.25">
      <c r="A31" s="4" t="s">
        <v>2618</v>
      </c>
      <c r="B31" s="5" t="s">
        <v>1067</v>
      </c>
      <c r="C31" s="135"/>
      <c r="D31" s="4" t="s">
        <v>2613</v>
      </c>
      <c r="E31" s="98"/>
      <c r="F31" s="87">
        <f>AVERAGE(F26:F30)</f>
        <v>1E-4</v>
      </c>
      <c r="G31" s="99"/>
      <c r="H31" s="99"/>
      <c r="I31" s="24">
        <f>AVERAGE(I26:I30)</f>
        <v>3.9792864643168536E-2</v>
      </c>
      <c r="J31" s="24">
        <f t="shared" ref="J31:O31" si="7">AVERAGE(J26:J30)</f>
        <v>3.0879183950105027E-2</v>
      </c>
      <c r="K31" s="24">
        <f t="shared" si="7"/>
        <v>1.7959999999999997E-2</v>
      </c>
      <c r="L31" s="24">
        <f t="shared" si="7"/>
        <v>5.4019999999999999E-2</v>
      </c>
      <c r="M31" s="24">
        <f t="shared" si="7"/>
        <v>3.4999999999999996E-2</v>
      </c>
      <c r="N31" s="24">
        <f t="shared" si="7"/>
        <v>5.602E-2</v>
      </c>
      <c r="O31" s="24">
        <f t="shared" si="7"/>
        <v>7.9979999999999996E-2</v>
      </c>
      <c r="P31" s="24">
        <f t="shared" si="1"/>
        <v>0.3575704428282831</v>
      </c>
      <c r="Q31" s="24">
        <f t="shared" si="2"/>
        <v>4.501190250564413E-2</v>
      </c>
    </row>
    <row r="32" spans="1:17" x14ac:dyDescent="0.25">
      <c r="B32" s="15"/>
      <c r="C32" s="83"/>
      <c r="E32" s="82"/>
      <c r="F32" s="82"/>
      <c r="G32" s="22"/>
      <c r="H32" s="22"/>
      <c r="I32" s="14"/>
      <c r="J32" s="14"/>
    </row>
    <row r="33" spans="1:10" x14ac:dyDescent="0.25">
      <c r="A33" s="13">
        <v>43101</v>
      </c>
      <c r="B33" s="15"/>
      <c r="C33" s="83"/>
      <c r="E33" s="82"/>
      <c r="F33" s="82"/>
      <c r="G33" s="22"/>
      <c r="H33" s="22"/>
      <c r="I33" s="14"/>
      <c r="J33" s="14"/>
    </row>
    <row r="34" spans="1:10" s="52" customFormat="1" x14ac:dyDescent="0.25">
      <c r="A34" s="13">
        <f>轮动业绩!AK2</f>
        <v>45637</v>
      </c>
    </row>
    <row r="35" spans="1:10" x14ac:dyDescent="0.25">
      <c r="A35" s="20">
        <f>(A34-A33)/365.25</f>
        <v>6.9431895961670085</v>
      </c>
    </row>
    <row r="36" spans="1:10" x14ac:dyDescent="0.25">
      <c r="C36" s="123" t="s">
        <v>2454</v>
      </c>
      <c r="D36" s="156" t="s">
        <v>4348</v>
      </c>
    </row>
    <row r="37" spans="1:10" x14ac:dyDescent="0.25">
      <c r="C37" s="83"/>
    </row>
  </sheetData>
  <phoneticPr fontId="420" type="noConversion"/>
  <hyperlinks>
    <hyperlink ref="D36" r:id="rId1" xr:uid="{E90BAD9F-1AE2-46F8-8F89-A1FD9767DA3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963AD-0927-4DBA-9192-16617DCDE7C0}">
  <dimension ref="A1:O1370"/>
  <sheetViews>
    <sheetView workbookViewId="0">
      <pane ySplit="21" topLeftCell="A830" activePane="bottomLeft" state="frozen"/>
      <selection pane="bottomLeft" activeCell="J834" sqref="J834"/>
    </sheetView>
  </sheetViews>
  <sheetFormatPr defaultRowHeight="14.4" x14ac:dyDescent="0.25"/>
  <cols>
    <col min="1" max="10" width="8.88671875" style="124"/>
    <col min="11" max="11" width="8.88671875" style="52"/>
    <col min="13" max="14" width="8.88671875" style="52"/>
    <col min="15" max="15" width="8.88671875" style="76"/>
  </cols>
  <sheetData>
    <row r="1" spans="1:14" x14ac:dyDescent="0.25">
      <c r="A1" s="170" t="s">
        <v>1558</v>
      </c>
      <c r="B1" s="170" t="s">
        <v>1559</v>
      </c>
      <c r="C1" s="170" t="s">
        <v>1560</v>
      </c>
      <c r="D1" s="170" t="s">
        <v>1561</v>
      </c>
      <c r="E1" s="170" t="s">
        <v>1781</v>
      </c>
      <c r="F1" s="170" t="s">
        <v>1782</v>
      </c>
      <c r="G1" s="170" t="s">
        <v>1783</v>
      </c>
      <c r="H1" s="170" t="s">
        <v>3629</v>
      </c>
      <c r="I1" s="170" t="s">
        <v>3630</v>
      </c>
      <c r="J1" s="170" t="s">
        <v>3631</v>
      </c>
      <c r="K1" s="158" t="s">
        <v>4503</v>
      </c>
    </row>
    <row r="2" spans="1:14" x14ac:dyDescent="0.25">
      <c r="A2" s="124" t="s">
        <v>3682</v>
      </c>
      <c r="B2" s="124" t="s">
        <v>2976</v>
      </c>
      <c r="C2" s="124" t="s">
        <v>1563</v>
      </c>
      <c r="D2" s="124" t="s">
        <v>1563</v>
      </c>
      <c r="E2" s="124">
        <v>4.0599999999999996</v>
      </c>
      <c r="F2" s="124">
        <v>20929.71</v>
      </c>
      <c r="G2" s="124">
        <v>-7.3000000000000001E-3</v>
      </c>
      <c r="H2" s="124">
        <v>0.20730000000000001</v>
      </c>
      <c r="I2" s="124">
        <v>5.1900000000000002E-2</v>
      </c>
      <c r="J2" s="124">
        <v>8.5199999999999998E-2</v>
      </c>
      <c r="K2" s="157">
        <v>1</v>
      </c>
    </row>
    <row r="3" spans="1:14" x14ac:dyDescent="0.25">
      <c r="A3" s="124" t="s">
        <v>3650</v>
      </c>
      <c r="B3" s="124" t="s">
        <v>2940</v>
      </c>
      <c r="C3" s="124" t="s">
        <v>1563</v>
      </c>
      <c r="D3" s="124" t="s">
        <v>1563</v>
      </c>
      <c r="E3" s="124">
        <v>8.67</v>
      </c>
      <c r="F3" s="124">
        <v>6779.45</v>
      </c>
      <c r="G3" s="124">
        <v>-8.0000000000000002E-3</v>
      </c>
      <c r="H3" s="124">
        <v>0.21920000000000001</v>
      </c>
      <c r="I3" s="124">
        <v>9.4600000000000004E-2</v>
      </c>
      <c r="J3" s="124">
        <v>8.5400000000000004E-2</v>
      </c>
      <c r="K3" s="157">
        <v>2</v>
      </c>
    </row>
    <row r="4" spans="1:14" x14ac:dyDescent="0.25">
      <c r="A4" s="124" t="s">
        <v>3652</v>
      </c>
      <c r="B4" s="124" t="s">
        <v>2943</v>
      </c>
      <c r="C4" s="124" t="s">
        <v>1563</v>
      </c>
      <c r="D4" s="124" t="s">
        <v>1563</v>
      </c>
      <c r="E4" s="124">
        <v>10.52</v>
      </c>
      <c r="F4" s="124">
        <v>5252.72</v>
      </c>
      <c r="G4" s="124">
        <v>-4.7000000000000002E-3</v>
      </c>
      <c r="H4" s="124">
        <v>0.21590000000000001</v>
      </c>
      <c r="I4" s="124">
        <v>0.1142</v>
      </c>
      <c r="J4" s="124">
        <v>8.1799999999999998E-2</v>
      </c>
      <c r="K4" s="157">
        <v>3</v>
      </c>
    </row>
    <row r="5" spans="1:14" x14ac:dyDescent="0.25">
      <c r="A5" s="124" t="s">
        <v>3643</v>
      </c>
      <c r="B5" s="124" t="s">
        <v>2936</v>
      </c>
      <c r="C5" s="124" t="s">
        <v>1585</v>
      </c>
      <c r="D5" s="124" t="s">
        <v>1586</v>
      </c>
      <c r="E5" s="124">
        <v>8.33</v>
      </c>
      <c r="F5" s="124">
        <v>3266.82</v>
      </c>
      <c r="G5" s="124">
        <v>2.3300000000000001E-2</v>
      </c>
      <c r="H5" s="124">
        <v>0.2281</v>
      </c>
      <c r="I5" s="124">
        <v>8.2500000000000004E-2</v>
      </c>
      <c r="J5" s="124">
        <v>8.4000000000000005E-2</v>
      </c>
      <c r="K5" s="157">
        <v>4</v>
      </c>
    </row>
    <row r="6" spans="1:14" x14ac:dyDescent="0.25">
      <c r="A6" s="124" t="s">
        <v>3672</v>
      </c>
      <c r="B6" s="124" t="s">
        <v>2961</v>
      </c>
      <c r="C6" s="124" t="s">
        <v>1563</v>
      </c>
      <c r="D6" s="124" t="s">
        <v>1563</v>
      </c>
      <c r="E6" s="124">
        <v>9.17</v>
      </c>
      <c r="F6" s="124">
        <v>11669.84</v>
      </c>
      <c r="G6" s="124">
        <v>-7.6E-3</v>
      </c>
      <c r="H6" s="124">
        <v>0.24360000000000001</v>
      </c>
      <c r="I6" s="124">
        <v>0.12189999999999999</v>
      </c>
      <c r="J6" s="124">
        <v>8.4599999999999995E-2</v>
      </c>
      <c r="K6" s="157">
        <v>5</v>
      </c>
    </row>
    <row r="7" spans="1:14" x14ac:dyDescent="0.25">
      <c r="A7" s="124" t="s">
        <v>3659</v>
      </c>
      <c r="B7" s="124" t="s">
        <v>2954</v>
      </c>
      <c r="C7" s="124" t="s">
        <v>1563</v>
      </c>
      <c r="D7" s="124" t="s">
        <v>1563</v>
      </c>
      <c r="E7" s="124">
        <v>7.33</v>
      </c>
      <c r="F7" s="124">
        <v>21519.48</v>
      </c>
      <c r="G7" s="124">
        <v>-2.2700000000000001E-2</v>
      </c>
      <c r="H7" s="124">
        <v>0.22470000000000001</v>
      </c>
      <c r="I7" s="124">
        <v>8.4199999999999997E-2</v>
      </c>
      <c r="J7" s="124">
        <v>7.5999999999999998E-2</v>
      </c>
      <c r="K7" s="157">
        <v>6</v>
      </c>
      <c r="N7" s="157"/>
    </row>
    <row r="8" spans="1:14" x14ac:dyDescent="0.25">
      <c r="A8" s="124" t="s">
        <v>3664</v>
      </c>
      <c r="B8" s="124" t="s">
        <v>2952</v>
      </c>
      <c r="C8" s="124" t="s">
        <v>1563</v>
      </c>
      <c r="D8" s="124" t="s">
        <v>1563</v>
      </c>
      <c r="E8" s="124">
        <v>5.82</v>
      </c>
      <c r="F8" s="124">
        <v>11727.95</v>
      </c>
      <c r="G8" s="124">
        <v>-1.52E-2</v>
      </c>
      <c r="H8" s="124">
        <v>0.22159999999999999</v>
      </c>
      <c r="I8" s="124">
        <v>7.85E-2</v>
      </c>
      <c r="J8" s="124">
        <v>7.5600000000000001E-2</v>
      </c>
      <c r="K8" s="157">
        <v>7</v>
      </c>
    </row>
    <row r="9" spans="1:14" x14ac:dyDescent="0.25">
      <c r="A9" s="124" t="s">
        <v>3662</v>
      </c>
      <c r="B9" s="124" t="s">
        <v>2947</v>
      </c>
      <c r="C9" s="124" t="s">
        <v>1563</v>
      </c>
      <c r="D9" s="124" t="s">
        <v>1563</v>
      </c>
      <c r="E9" s="124">
        <v>3.69</v>
      </c>
      <c r="F9" s="124">
        <v>19613.96</v>
      </c>
      <c r="G9" s="124">
        <v>-1.6E-2</v>
      </c>
      <c r="H9" s="124">
        <v>0.21190000000000001</v>
      </c>
      <c r="I9" s="124">
        <v>7.4399999999999994E-2</v>
      </c>
      <c r="J9" s="124">
        <v>7.51E-2</v>
      </c>
      <c r="K9" s="157">
        <v>8</v>
      </c>
    </row>
    <row r="10" spans="1:14" x14ac:dyDescent="0.25">
      <c r="A10" s="124" t="s">
        <v>3669</v>
      </c>
      <c r="B10" s="124" t="s">
        <v>2960</v>
      </c>
      <c r="C10" s="124" t="s">
        <v>1563</v>
      </c>
      <c r="D10" s="124" t="s">
        <v>1563</v>
      </c>
      <c r="E10" s="124">
        <v>5.78</v>
      </c>
      <c r="F10" s="124">
        <v>3342.97</v>
      </c>
      <c r="G10" s="124">
        <v>0</v>
      </c>
      <c r="H10" s="124">
        <v>0.24690000000000001</v>
      </c>
      <c r="I10" s="124">
        <v>8.5199999999999998E-2</v>
      </c>
      <c r="J10" s="124">
        <v>7.9600000000000004E-2</v>
      </c>
      <c r="K10" s="157">
        <v>9</v>
      </c>
    </row>
    <row r="11" spans="1:14" x14ac:dyDescent="0.25">
      <c r="A11" s="124" t="s">
        <v>1597</v>
      </c>
      <c r="B11" s="124" t="s">
        <v>1598</v>
      </c>
      <c r="C11" s="124" t="s">
        <v>1599</v>
      </c>
      <c r="D11" s="124" t="s">
        <v>1600</v>
      </c>
      <c r="E11" s="124">
        <v>6.88</v>
      </c>
      <c r="F11" s="124">
        <v>6952.72</v>
      </c>
      <c r="G11" s="124">
        <v>-2.8999999999999998E-3</v>
      </c>
      <c r="H11" s="124">
        <v>0.17249999999999999</v>
      </c>
      <c r="I11" s="124">
        <v>6.7100000000000007E-2</v>
      </c>
      <c r="J11" s="124">
        <v>7.3899999999999993E-2</v>
      </c>
      <c r="K11" s="157">
        <v>10</v>
      </c>
    </row>
    <row r="12" spans="1:14" x14ac:dyDescent="0.25">
      <c r="A12" s="124" t="s">
        <v>3699</v>
      </c>
      <c r="B12" s="124" t="s">
        <v>3005</v>
      </c>
      <c r="C12" s="124" t="s">
        <v>1563</v>
      </c>
      <c r="D12" s="124" t="s">
        <v>1563</v>
      </c>
      <c r="E12" s="124">
        <v>5.47</v>
      </c>
      <c r="F12" s="124">
        <v>15366.53</v>
      </c>
      <c r="G12" s="124">
        <v>-2.1499999999999998E-2</v>
      </c>
      <c r="H12" s="124">
        <v>0.2208</v>
      </c>
      <c r="I12" s="124">
        <v>8.9099999999999999E-2</v>
      </c>
      <c r="J12" s="124">
        <v>7.4700000000000003E-2</v>
      </c>
      <c r="K12" s="157">
        <v>11</v>
      </c>
    </row>
    <row r="13" spans="1:14" x14ac:dyDescent="0.25">
      <c r="A13" s="124" t="s">
        <v>3657</v>
      </c>
      <c r="B13" s="124" t="s">
        <v>3165</v>
      </c>
      <c r="C13" s="124" t="s">
        <v>1563</v>
      </c>
      <c r="D13" s="124" t="s">
        <v>1563</v>
      </c>
      <c r="E13" s="124">
        <v>11.73</v>
      </c>
      <c r="F13" s="124">
        <v>9676.91</v>
      </c>
      <c r="G13" s="124">
        <v>-5.1000000000000004E-3</v>
      </c>
      <c r="H13" s="124">
        <v>0.25990000000000002</v>
      </c>
      <c r="I13" s="124">
        <v>9.7699999999999995E-2</v>
      </c>
      <c r="J13" s="124">
        <v>8.2299999999999998E-2</v>
      </c>
      <c r="K13" s="157">
        <v>12</v>
      </c>
    </row>
    <row r="14" spans="1:14" x14ac:dyDescent="0.25">
      <c r="A14" s="124" t="s">
        <v>3668</v>
      </c>
      <c r="B14" s="124" t="s">
        <v>2964</v>
      </c>
      <c r="C14" s="124" t="s">
        <v>1563</v>
      </c>
      <c r="D14" s="124" t="s">
        <v>1563</v>
      </c>
      <c r="E14" s="124">
        <v>8.2100000000000009</v>
      </c>
      <c r="F14" s="124">
        <v>12403.56</v>
      </c>
      <c r="G14" s="124">
        <v>-1.9099999999999999E-2</v>
      </c>
      <c r="H14" s="124">
        <v>0.20230000000000001</v>
      </c>
      <c r="I14" s="124">
        <v>0.1045</v>
      </c>
      <c r="J14" s="124">
        <v>7.2700000000000001E-2</v>
      </c>
      <c r="K14" s="157">
        <v>13</v>
      </c>
    </row>
    <row r="15" spans="1:14" x14ac:dyDescent="0.25">
      <c r="A15" s="124" t="s">
        <v>3654</v>
      </c>
      <c r="B15" s="124" t="s">
        <v>2945</v>
      </c>
      <c r="C15" s="124" t="s">
        <v>1563</v>
      </c>
      <c r="D15" s="124" t="s">
        <v>1563</v>
      </c>
      <c r="E15" s="124">
        <v>5.69</v>
      </c>
      <c r="F15" s="124">
        <v>8731.9599999999991</v>
      </c>
      <c r="G15" s="124">
        <v>-1.2200000000000001E-2</v>
      </c>
      <c r="H15" s="124">
        <v>0.2722</v>
      </c>
      <c r="I15" s="124">
        <v>9.1800000000000007E-2</v>
      </c>
      <c r="J15" s="124">
        <v>8.4900000000000003E-2</v>
      </c>
      <c r="K15" s="157">
        <v>14</v>
      </c>
    </row>
    <row r="16" spans="1:14" x14ac:dyDescent="0.25">
      <c r="A16" s="124" t="s">
        <v>3660</v>
      </c>
      <c r="B16" s="124" t="s">
        <v>2956</v>
      </c>
      <c r="C16" s="124" t="s">
        <v>1563</v>
      </c>
      <c r="D16" s="124" t="s">
        <v>1563</v>
      </c>
      <c r="E16" s="124">
        <v>6.31</v>
      </c>
      <c r="F16" s="124">
        <v>38700.03</v>
      </c>
      <c r="G16" s="124">
        <v>-1.7100000000000001E-2</v>
      </c>
      <c r="H16" s="124">
        <v>0.19520000000000001</v>
      </c>
      <c r="I16" s="124">
        <v>9.6299999999999997E-2</v>
      </c>
      <c r="J16" s="124">
        <v>7.1300000000000002E-2</v>
      </c>
      <c r="K16" s="157">
        <v>15</v>
      </c>
    </row>
    <row r="17" spans="1:11" x14ac:dyDescent="0.25">
      <c r="A17" s="124" t="s">
        <v>3666</v>
      </c>
      <c r="B17" s="124" t="s">
        <v>2955</v>
      </c>
      <c r="C17" s="124" t="s">
        <v>1804</v>
      </c>
      <c r="D17" s="124" t="s">
        <v>2798</v>
      </c>
      <c r="E17" s="124">
        <v>13.96</v>
      </c>
      <c r="F17" s="124">
        <v>358.9</v>
      </c>
      <c r="G17" s="124">
        <v>2.7199999999999998E-2</v>
      </c>
      <c r="H17" s="124">
        <v>0.2651</v>
      </c>
      <c r="I17" s="124">
        <v>0.1227</v>
      </c>
      <c r="J17" s="124">
        <v>7.7399999999999997E-2</v>
      </c>
      <c r="K17" s="157">
        <v>16</v>
      </c>
    </row>
    <row r="18" spans="1:11" x14ac:dyDescent="0.25">
      <c r="A18" s="124" t="s">
        <v>3681</v>
      </c>
      <c r="B18" s="124" t="s">
        <v>2977</v>
      </c>
      <c r="C18" s="124" t="s">
        <v>1563</v>
      </c>
      <c r="D18" s="124" t="s">
        <v>1563</v>
      </c>
      <c r="E18" s="124">
        <v>4.97</v>
      </c>
      <c r="F18" s="124">
        <v>46950.43</v>
      </c>
      <c r="G18" s="124">
        <v>-1.5800000000000002E-2</v>
      </c>
      <c r="H18" s="124">
        <v>0.20760000000000001</v>
      </c>
      <c r="I18" s="124">
        <v>9.4200000000000006E-2</v>
      </c>
      <c r="J18" s="124">
        <v>6.9900000000000004E-2</v>
      </c>
      <c r="K18" s="157">
        <v>17</v>
      </c>
    </row>
    <row r="19" spans="1:11" x14ac:dyDescent="0.25">
      <c r="A19" s="124" t="s">
        <v>3694</v>
      </c>
      <c r="B19" s="124" t="s">
        <v>2999</v>
      </c>
      <c r="C19" s="124" t="s">
        <v>1563</v>
      </c>
      <c r="D19" s="124" t="s">
        <v>1563</v>
      </c>
      <c r="E19" s="124">
        <v>5.13</v>
      </c>
      <c r="F19" s="124">
        <v>19151.86</v>
      </c>
      <c r="G19" s="124">
        <v>-1.54E-2</v>
      </c>
      <c r="H19" s="124">
        <v>0.20469999999999999</v>
      </c>
      <c r="I19" s="124">
        <v>8.9899999999999994E-2</v>
      </c>
      <c r="J19" s="124">
        <v>6.9599999999999995E-2</v>
      </c>
      <c r="K19" s="157">
        <v>18</v>
      </c>
    </row>
    <row r="20" spans="1:11" x14ac:dyDescent="0.25">
      <c r="A20" s="124" t="s">
        <v>3687</v>
      </c>
      <c r="B20" s="124" t="s">
        <v>2974</v>
      </c>
      <c r="C20" s="124" t="s">
        <v>1572</v>
      </c>
      <c r="D20" s="124" t="s">
        <v>1823</v>
      </c>
      <c r="E20" s="124">
        <v>11.68</v>
      </c>
      <c r="F20" s="124">
        <v>1010.71</v>
      </c>
      <c r="G20" s="124">
        <v>6.0000000000000001E-3</v>
      </c>
      <c r="H20" s="124">
        <v>0.30020000000000002</v>
      </c>
      <c r="I20" s="124">
        <v>0.14630000000000001</v>
      </c>
      <c r="J20" s="124">
        <v>0.10929999999999999</v>
      </c>
      <c r="K20" s="157">
        <v>19</v>
      </c>
    </row>
    <row r="21" spans="1:11" x14ac:dyDescent="0.25">
      <c r="A21" s="124" t="s">
        <v>3710</v>
      </c>
      <c r="B21" s="124" t="s">
        <v>3007</v>
      </c>
      <c r="C21" s="124" t="s">
        <v>1563</v>
      </c>
      <c r="D21" s="124" t="s">
        <v>1563</v>
      </c>
      <c r="E21" s="124">
        <v>7.94</v>
      </c>
      <c r="F21" s="124">
        <v>3678.62</v>
      </c>
      <c r="G21" s="124">
        <v>-7.4999999999999997E-3</v>
      </c>
      <c r="H21" s="124">
        <v>0.26529999999999998</v>
      </c>
      <c r="I21" s="124">
        <v>0.1079</v>
      </c>
      <c r="J21" s="124">
        <v>7.2999999999999995E-2</v>
      </c>
      <c r="K21" s="157">
        <v>20</v>
      </c>
    </row>
    <row r="22" spans="1:11" x14ac:dyDescent="0.25">
      <c r="A22" s="124" t="s">
        <v>3644</v>
      </c>
      <c r="B22" s="124" t="s">
        <v>2935</v>
      </c>
      <c r="C22" s="124" t="s">
        <v>1592</v>
      </c>
      <c r="D22" s="124" t="s">
        <v>1593</v>
      </c>
      <c r="E22" s="124">
        <v>6.78</v>
      </c>
      <c r="F22" s="124">
        <v>5031.68</v>
      </c>
      <c r="G22" s="124">
        <v>3.2000000000000001E-2</v>
      </c>
      <c r="H22" s="124">
        <v>0.30859999999999999</v>
      </c>
      <c r="I22" s="124">
        <v>0.109</v>
      </c>
      <c r="J22" s="124">
        <v>0.11799999999999999</v>
      </c>
      <c r="K22" s="157">
        <v>21</v>
      </c>
    </row>
    <row r="23" spans="1:11" x14ac:dyDescent="0.25">
      <c r="A23" s="124" t="s">
        <v>3665</v>
      </c>
      <c r="B23" s="124" t="s">
        <v>2957</v>
      </c>
      <c r="C23" s="124" t="s">
        <v>1804</v>
      </c>
      <c r="D23" s="124" t="s">
        <v>2851</v>
      </c>
      <c r="E23" s="124">
        <v>6.85</v>
      </c>
      <c r="F23" s="124">
        <v>2629.63</v>
      </c>
      <c r="G23" s="124">
        <v>2.8999999999999998E-3</v>
      </c>
      <c r="H23" s="124">
        <v>0.27260000000000001</v>
      </c>
      <c r="I23" s="124">
        <v>1.8499999999999999E-2</v>
      </c>
      <c r="J23" s="124">
        <v>7.4200000000000002E-2</v>
      </c>
      <c r="K23" s="157">
        <v>22</v>
      </c>
    </row>
    <row r="24" spans="1:11" x14ac:dyDescent="0.25">
      <c r="A24" s="124" t="s">
        <v>3673</v>
      </c>
      <c r="B24" s="124" t="s">
        <v>2965</v>
      </c>
      <c r="C24" s="124" t="s">
        <v>1563</v>
      </c>
      <c r="D24" s="124" t="s">
        <v>1563</v>
      </c>
      <c r="E24" s="124">
        <v>8.1300000000000008</v>
      </c>
      <c r="F24" s="124">
        <v>3725.83</v>
      </c>
      <c r="G24" s="124">
        <v>-1.1999999999999999E-3</v>
      </c>
      <c r="H24" s="124">
        <v>0.28079999999999999</v>
      </c>
      <c r="I24" s="124">
        <v>0.1055</v>
      </c>
      <c r="J24" s="124">
        <v>7.5999999999999998E-2</v>
      </c>
      <c r="K24" s="157">
        <v>23</v>
      </c>
    </row>
    <row r="25" spans="1:11" x14ac:dyDescent="0.25">
      <c r="A25" s="124" t="s">
        <v>3677</v>
      </c>
      <c r="B25" s="124" t="s">
        <v>2969</v>
      </c>
      <c r="C25" s="124" t="s">
        <v>1589</v>
      </c>
      <c r="D25" s="124" t="s">
        <v>1589</v>
      </c>
      <c r="E25" s="124">
        <v>4.54</v>
      </c>
      <c r="F25" s="124">
        <v>5940.83</v>
      </c>
      <c r="G25" s="124">
        <v>2.4799999999999999E-2</v>
      </c>
      <c r="H25" s="124">
        <v>0.29039999999999999</v>
      </c>
      <c r="I25" s="124">
        <v>7.6200000000000004E-2</v>
      </c>
      <c r="J25" s="124">
        <v>7.7100000000000002E-2</v>
      </c>
      <c r="K25" s="157">
        <v>24</v>
      </c>
    </row>
    <row r="26" spans="1:11" x14ac:dyDescent="0.25">
      <c r="A26" s="124" t="s">
        <v>3763</v>
      </c>
      <c r="B26" s="124" t="s">
        <v>3072</v>
      </c>
      <c r="C26" s="124" t="s">
        <v>1563</v>
      </c>
      <c r="D26" s="124" t="s">
        <v>1563</v>
      </c>
      <c r="E26" s="124">
        <v>14.22</v>
      </c>
      <c r="F26" s="124">
        <v>2264.8200000000002</v>
      </c>
      <c r="G26" s="124">
        <v>-4.8999999999999998E-3</v>
      </c>
      <c r="H26" s="124">
        <v>0.2296</v>
      </c>
      <c r="I26" s="124">
        <v>0.1424</v>
      </c>
      <c r="J26" s="124">
        <v>6.2199999999999998E-2</v>
      </c>
      <c r="K26" s="157">
        <v>25</v>
      </c>
    </row>
    <row r="27" spans="1:11" x14ac:dyDescent="0.25">
      <c r="A27" s="124" t="s">
        <v>3651</v>
      </c>
      <c r="B27" s="124" t="s">
        <v>2944</v>
      </c>
      <c r="C27" s="124" t="s">
        <v>1563</v>
      </c>
      <c r="D27" s="124" t="s">
        <v>1563</v>
      </c>
      <c r="E27" s="124">
        <v>7.72</v>
      </c>
      <c r="F27" s="124">
        <v>5634.28</v>
      </c>
      <c r="G27" s="124">
        <v>-1.2800000000000001E-2</v>
      </c>
      <c r="H27" s="124">
        <v>0.2351</v>
      </c>
      <c r="I27" s="124">
        <v>8.48E-2</v>
      </c>
      <c r="J27" s="124">
        <v>6.2700000000000006E-2</v>
      </c>
      <c r="K27" s="157">
        <v>26</v>
      </c>
    </row>
    <row r="28" spans="1:11" x14ac:dyDescent="0.25">
      <c r="A28" s="124" t="s">
        <v>3894</v>
      </c>
      <c r="B28" s="124" t="s">
        <v>3189</v>
      </c>
      <c r="C28" s="124" t="s">
        <v>1802</v>
      </c>
      <c r="D28" s="124" t="s">
        <v>2692</v>
      </c>
      <c r="E28" s="124">
        <v>7.27</v>
      </c>
      <c r="F28" s="124">
        <v>1893.17</v>
      </c>
      <c r="G28" s="124">
        <v>0</v>
      </c>
      <c r="H28" s="124">
        <v>0.29880000000000001</v>
      </c>
      <c r="I28" s="124">
        <v>7.0199999999999999E-2</v>
      </c>
      <c r="J28" s="124">
        <v>7.7799999999999994E-2</v>
      </c>
      <c r="K28" s="157">
        <v>27</v>
      </c>
    </row>
    <row r="29" spans="1:11" x14ac:dyDescent="0.25">
      <c r="A29" s="124" t="s">
        <v>3648</v>
      </c>
      <c r="B29" s="124" t="s">
        <v>2941</v>
      </c>
      <c r="C29" s="124" t="s">
        <v>1572</v>
      </c>
      <c r="D29" s="124" t="s">
        <v>1823</v>
      </c>
      <c r="E29" s="124">
        <v>3.77</v>
      </c>
      <c r="F29" s="124">
        <v>1335.22</v>
      </c>
      <c r="G29" s="124">
        <v>1.34E-2</v>
      </c>
      <c r="H29" s="124">
        <v>0.2253</v>
      </c>
      <c r="I29" s="124">
        <v>7.7700000000000005E-2</v>
      </c>
      <c r="J29" s="124">
        <v>5.8400000000000001E-2</v>
      </c>
      <c r="K29" s="157">
        <v>28</v>
      </c>
    </row>
    <row r="30" spans="1:11" x14ac:dyDescent="0.25">
      <c r="A30" s="124" t="s">
        <v>4240</v>
      </c>
      <c r="B30" s="124" t="s">
        <v>3342</v>
      </c>
      <c r="C30" s="124" t="s">
        <v>1581</v>
      </c>
      <c r="D30" s="124" t="s">
        <v>1582</v>
      </c>
      <c r="E30" s="124">
        <v>7.79</v>
      </c>
      <c r="F30" s="124">
        <v>1141.1300000000001</v>
      </c>
      <c r="G30" s="124">
        <v>7.7999999999999996E-3</v>
      </c>
      <c r="H30" s="124">
        <v>0.26469999999999999</v>
      </c>
      <c r="I30" s="124">
        <v>4.3799999999999999E-2</v>
      </c>
      <c r="J30" s="124">
        <v>6.3E-2</v>
      </c>
      <c r="K30" s="157">
        <v>29</v>
      </c>
    </row>
    <row r="31" spans="1:11" x14ac:dyDescent="0.25">
      <c r="A31" s="124" t="s">
        <v>4218</v>
      </c>
      <c r="B31" s="124" t="s">
        <v>3531</v>
      </c>
      <c r="C31" s="124" t="s">
        <v>1811</v>
      </c>
      <c r="D31" s="124" t="s">
        <v>1812</v>
      </c>
      <c r="E31" s="124">
        <v>18.25</v>
      </c>
      <c r="F31" s="124">
        <v>560.08000000000004</v>
      </c>
      <c r="G31" s="124">
        <v>-1.1000000000000001E-3</v>
      </c>
      <c r="H31" s="124">
        <v>0.27560000000000001</v>
      </c>
      <c r="I31" s="124">
        <v>9.2999999999999999E-2</v>
      </c>
      <c r="J31" s="124">
        <v>6.5199999999999994E-2</v>
      </c>
      <c r="K31" s="157">
        <v>30</v>
      </c>
    </row>
    <row r="32" spans="1:11" x14ac:dyDescent="0.25">
      <c r="A32" s="124" t="s">
        <v>3680</v>
      </c>
      <c r="B32" s="124" t="s">
        <v>2971</v>
      </c>
      <c r="C32" s="124" t="s">
        <v>1791</v>
      </c>
      <c r="D32" s="124" t="s">
        <v>1792</v>
      </c>
      <c r="E32" s="124">
        <v>8.6199999999999992</v>
      </c>
      <c r="F32" s="124">
        <v>751.05</v>
      </c>
      <c r="G32" s="124">
        <v>2.01E-2</v>
      </c>
      <c r="H32" s="124">
        <v>0.28949999999999998</v>
      </c>
      <c r="I32" s="124">
        <v>9.9199999999999997E-2</v>
      </c>
      <c r="J32" s="124">
        <v>6.9800000000000001E-2</v>
      </c>
      <c r="K32" s="157">
        <v>31</v>
      </c>
    </row>
    <row r="33" spans="1:11" x14ac:dyDescent="0.25">
      <c r="A33" s="124" t="s">
        <v>3661</v>
      </c>
      <c r="B33" s="124" t="s">
        <v>2948</v>
      </c>
      <c r="C33" s="124" t="s">
        <v>1563</v>
      </c>
      <c r="D33" s="124" t="s">
        <v>1563</v>
      </c>
      <c r="E33" s="124">
        <v>2.97</v>
      </c>
      <c r="F33" s="124">
        <v>12516.03</v>
      </c>
      <c r="G33" s="124">
        <v>-6.7000000000000002E-3</v>
      </c>
      <c r="H33" s="124">
        <v>0.18990000000000001</v>
      </c>
      <c r="I33" s="124">
        <v>8.2000000000000003E-2</v>
      </c>
      <c r="J33" s="124">
        <v>5.5199999999999999E-2</v>
      </c>
      <c r="K33" s="157">
        <v>32</v>
      </c>
    </row>
    <row r="34" spans="1:11" x14ac:dyDescent="0.25">
      <c r="A34" s="124" t="s">
        <v>3730</v>
      </c>
      <c r="B34" s="124" t="s">
        <v>3018</v>
      </c>
      <c r="C34" s="124" t="s">
        <v>1592</v>
      </c>
      <c r="D34" s="124" t="s">
        <v>1593</v>
      </c>
      <c r="E34" s="124">
        <v>8.5299999999999994</v>
      </c>
      <c r="F34" s="124">
        <v>9173.65</v>
      </c>
      <c r="G34" s="124">
        <v>3.5200000000000002E-2</v>
      </c>
      <c r="H34" s="124">
        <v>0.32890000000000003</v>
      </c>
      <c r="I34" s="124">
        <v>0.1019</v>
      </c>
      <c r="J34" s="124">
        <v>9.3799999999999994E-2</v>
      </c>
      <c r="K34" s="157">
        <v>33</v>
      </c>
    </row>
    <row r="35" spans="1:11" x14ac:dyDescent="0.25">
      <c r="A35" s="124" t="s">
        <v>3827</v>
      </c>
      <c r="B35" s="124" t="s">
        <v>3120</v>
      </c>
      <c r="C35" s="124" t="s">
        <v>1793</v>
      </c>
      <c r="D35" s="124" t="s">
        <v>1817</v>
      </c>
      <c r="E35" s="124">
        <v>58.09</v>
      </c>
      <c r="F35" s="124">
        <v>698.59</v>
      </c>
      <c r="G35" s="124">
        <v>7.1000000000000004E-3</v>
      </c>
      <c r="H35" s="124">
        <v>0.2369</v>
      </c>
      <c r="I35" s="124">
        <v>0.1077</v>
      </c>
      <c r="J35" s="124">
        <v>5.6599999999999998E-2</v>
      </c>
      <c r="K35" s="157">
        <v>34</v>
      </c>
    </row>
    <row r="36" spans="1:11" x14ac:dyDescent="0.25">
      <c r="A36" s="124" t="s">
        <v>3741</v>
      </c>
      <c r="B36" s="124" t="s">
        <v>3034</v>
      </c>
      <c r="C36" s="124" t="s">
        <v>1803</v>
      </c>
      <c r="D36" s="124" t="s">
        <v>2325</v>
      </c>
      <c r="E36" s="124">
        <v>10.35</v>
      </c>
      <c r="F36" s="124">
        <v>6502.33</v>
      </c>
      <c r="G36" s="124">
        <v>4.4400000000000002E-2</v>
      </c>
      <c r="H36" s="124">
        <v>0.31840000000000002</v>
      </c>
      <c r="I36" s="124">
        <v>0.1595</v>
      </c>
      <c r="J36" s="124">
        <v>8.0199999999999994E-2</v>
      </c>
      <c r="K36" s="157">
        <v>35</v>
      </c>
    </row>
    <row r="37" spans="1:11" x14ac:dyDescent="0.25">
      <c r="A37" s="124" t="s">
        <v>3698</v>
      </c>
      <c r="B37" s="124" t="s">
        <v>2980</v>
      </c>
      <c r="C37" s="124" t="s">
        <v>1791</v>
      </c>
      <c r="D37" s="124" t="s">
        <v>1792</v>
      </c>
      <c r="E37" s="124">
        <v>12.51</v>
      </c>
      <c r="F37" s="124">
        <v>324.45999999999998</v>
      </c>
      <c r="G37" s="124">
        <v>1.54E-2</v>
      </c>
      <c r="H37" s="124">
        <v>0.28149999999999997</v>
      </c>
      <c r="I37" s="124">
        <v>9.6799999999999997E-2</v>
      </c>
      <c r="J37" s="124">
        <v>6.3799999999999996E-2</v>
      </c>
      <c r="K37" s="157">
        <v>36</v>
      </c>
    </row>
    <row r="38" spans="1:11" x14ac:dyDescent="0.25">
      <c r="A38" s="124" t="s">
        <v>3675</v>
      </c>
      <c r="B38" s="124" t="s">
        <v>2966</v>
      </c>
      <c r="C38" s="124" t="s">
        <v>1563</v>
      </c>
      <c r="D38" s="124" t="s">
        <v>1563</v>
      </c>
      <c r="E38" s="124">
        <v>9.39</v>
      </c>
      <c r="F38" s="124">
        <v>1762.82</v>
      </c>
      <c r="G38" s="124">
        <v>7.4999999999999997E-3</v>
      </c>
      <c r="H38" s="124">
        <v>0.27300000000000002</v>
      </c>
      <c r="I38" s="124">
        <v>9.1300000000000006E-2</v>
      </c>
      <c r="J38" s="124">
        <v>6.1100000000000002E-2</v>
      </c>
      <c r="K38" s="157">
        <v>37</v>
      </c>
    </row>
    <row r="39" spans="1:11" x14ac:dyDescent="0.25">
      <c r="A39" s="124" t="s">
        <v>3671</v>
      </c>
      <c r="B39" s="124" t="s">
        <v>2962</v>
      </c>
      <c r="C39" s="124" t="s">
        <v>1563</v>
      </c>
      <c r="D39" s="124" t="s">
        <v>1563</v>
      </c>
      <c r="E39" s="124">
        <v>16.05</v>
      </c>
      <c r="F39" s="124">
        <v>4296.3500000000004</v>
      </c>
      <c r="G39" s="124">
        <v>-2.2499999999999999E-2</v>
      </c>
      <c r="H39" s="124">
        <v>0.2457</v>
      </c>
      <c r="I39" s="124">
        <v>0.17430000000000001</v>
      </c>
      <c r="J39" s="124">
        <v>5.5899999999999998E-2</v>
      </c>
      <c r="K39" s="157">
        <v>38</v>
      </c>
    </row>
    <row r="40" spans="1:11" x14ac:dyDescent="0.25">
      <c r="A40" s="124" t="s">
        <v>3645</v>
      </c>
      <c r="B40" s="124" t="s">
        <v>2937</v>
      </c>
      <c r="C40" s="124" t="s">
        <v>1563</v>
      </c>
      <c r="D40" s="124" t="s">
        <v>1563</v>
      </c>
      <c r="E40" s="124">
        <v>18.55</v>
      </c>
      <c r="F40" s="124">
        <v>6267.47</v>
      </c>
      <c r="G40" s="124">
        <v>-7.0000000000000001E-3</v>
      </c>
      <c r="H40" s="124">
        <v>0.24929999999999999</v>
      </c>
      <c r="I40" s="124">
        <v>9.1600000000000001E-2</v>
      </c>
      <c r="J40" s="124">
        <v>5.6099999999999997E-2</v>
      </c>
      <c r="K40" s="157">
        <v>39</v>
      </c>
    </row>
    <row r="41" spans="1:11" x14ac:dyDescent="0.25">
      <c r="A41" s="124" t="s">
        <v>3746</v>
      </c>
      <c r="B41" s="124" t="s">
        <v>3046</v>
      </c>
      <c r="C41" s="124" t="s">
        <v>1563</v>
      </c>
      <c r="D41" s="124" t="s">
        <v>1563</v>
      </c>
      <c r="E41" s="124">
        <v>6.94</v>
      </c>
      <c r="F41" s="124">
        <v>9976.65</v>
      </c>
      <c r="G41" s="124">
        <v>-2.6599999999999999E-2</v>
      </c>
      <c r="H41" s="124">
        <v>0.311</v>
      </c>
      <c r="I41" s="124">
        <v>8.9399999999999993E-2</v>
      </c>
      <c r="J41" s="124">
        <v>7.2700000000000001E-2</v>
      </c>
      <c r="K41" s="157">
        <v>40</v>
      </c>
    </row>
    <row r="42" spans="1:11" x14ac:dyDescent="0.25">
      <c r="A42" s="124" t="s">
        <v>3977</v>
      </c>
      <c r="B42" s="124" t="s">
        <v>3288</v>
      </c>
      <c r="C42" s="124" t="s">
        <v>1794</v>
      </c>
      <c r="D42" s="124" t="s">
        <v>1813</v>
      </c>
      <c r="E42" s="124">
        <v>13.54</v>
      </c>
      <c r="F42" s="124">
        <v>880.63</v>
      </c>
      <c r="G42" s="124">
        <v>3.2800000000000003E-2</v>
      </c>
      <c r="H42" s="124">
        <v>0.33810000000000001</v>
      </c>
      <c r="I42" s="124">
        <v>0.14430000000000001</v>
      </c>
      <c r="J42" s="124">
        <v>8.8900000000000007E-2</v>
      </c>
      <c r="K42" s="157">
        <v>41</v>
      </c>
    </row>
    <row r="43" spans="1:11" x14ac:dyDescent="0.25">
      <c r="A43" s="124" t="s">
        <v>3711</v>
      </c>
      <c r="B43" s="124" t="s">
        <v>3006</v>
      </c>
      <c r="C43" s="124" t="s">
        <v>1818</v>
      </c>
      <c r="D43" s="124" t="s">
        <v>1819</v>
      </c>
      <c r="E43" s="124">
        <v>15.23</v>
      </c>
      <c r="F43" s="124">
        <v>718.08</v>
      </c>
      <c r="G43" s="124">
        <v>3.1099999999999999E-2</v>
      </c>
      <c r="H43" s="124">
        <v>0.30209999999999998</v>
      </c>
      <c r="I43" s="124">
        <v>0.1416</v>
      </c>
      <c r="J43" s="124">
        <v>6.5699999999999995E-2</v>
      </c>
      <c r="K43" s="157">
        <v>42</v>
      </c>
    </row>
    <row r="44" spans="1:11" x14ac:dyDescent="0.25">
      <c r="A44" s="124" t="s">
        <v>3684</v>
      </c>
      <c r="B44" s="124" t="s">
        <v>2973</v>
      </c>
      <c r="C44" s="124" t="s">
        <v>1807</v>
      </c>
      <c r="D44" s="124" t="s">
        <v>1808</v>
      </c>
      <c r="E44" s="124">
        <v>8.1300000000000008</v>
      </c>
      <c r="F44" s="124">
        <v>965.25</v>
      </c>
      <c r="G44" s="124">
        <v>1.6299999999999999E-2</v>
      </c>
      <c r="H44" s="124">
        <v>0.34089999999999998</v>
      </c>
      <c r="I44" s="124">
        <v>0.1067</v>
      </c>
      <c r="J44" s="124">
        <v>9.2299999999999993E-2</v>
      </c>
      <c r="K44" s="157">
        <v>43</v>
      </c>
    </row>
    <row r="45" spans="1:11" x14ac:dyDescent="0.25">
      <c r="A45" s="124" t="s">
        <v>3649</v>
      </c>
      <c r="B45" s="124" t="s">
        <v>2942</v>
      </c>
      <c r="C45" s="124" t="s">
        <v>1818</v>
      </c>
      <c r="D45" s="124" t="s">
        <v>1819</v>
      </c>
      <c r="E45" s="124">
        <v>25.75</v>
      </c>
      <c r="F45" s="124">
        <v>1661.12</v>
      </c>
      <c r="G45" s="124">
        <v>1.38E-2</v>
      </c>
      <c r="H45" s="124">
        <v>0.2359</v>
      </c>
      <c r="I45" s="124">
        <v>0.21540000000000001</v>
      </c>
      <c r="J45" s="124">
        <v>5.28E-2</v>
      </c>
      <c r="K45" s="157">
        <v>44</v>
      </c>
    </row>
    <row r="46" spans="1:11" x14ac:dyDescent="0.25">
      <c r="A46" s="124" t="s">
        <v>3706</v>
      </c>
      <c r="B46" s="124" t="s">
        <v>2994</v>
      </c>
      <c r="C46" s="124" t="s">
        <v>1818</v>
      </c>
      <c r="D46" s="124" t="s">
        <v>1862</v>
      </c>
      <c r="E46" s="124">
        <v>22.35</v>
      </c>
      <c r="F46" s="124">
        <v>526.46</v>
      </c>
      <c r="G46" s="124">
        <v>2.5700000000000001E-2</v>
      </c>
      <c r="H46" s="124">
        <v>0.3175</v>
      </c>
      <c r="I46" s="124">
        <v>0.13089999999999999</v>
      </c>
      <c r="J46" s="124">
        <v>7.1499999999999994E-2</v>
      </c>
      <c r="K46" s="157">
        <v>45</v>
      </c>
    </row>
    <row r="47" spans="1:11" x14ac:dyDescent="0.25">
      <c r="A47" s="124" t="s">
        <v>3756</v>
      </c>
      <c r="B47" s="124" t="s">
        <v>3059</v>
      </c>
      <c r="C47" s="124" t="s">
        <v>1803</v>
      </c>
      <c r="D47" s="124" t="s">
        <v>2325</v>
      </c>
      <c r="E47" s="124">
        <v>10.91</v>
      </c>
      <c r="F47" s="124">
        <v>4195.78</v>
      </c>
      <c r="G47" s="124">
        <v>3.3099999999999997E-2</v>
      </c>
      <c r="H47" s="124">
        <v>0.2611</v>
      </c>
      <c r="I47" s="124">
        <v>0.2104</v>
      </c>
      <c r="J47" s="124">
        <v>5.45E-2</v>
      </c>
      <c r="K47" s="157">
        <v>46</v>
      </c>
    </row>
    <row r="48" spans="1:11" x14ac:dyDescent="0.25">
      <c r="A48" s="124" t="s">
        <v>3658</v>
      </c>
      <c r="B48" s="124" t="s">
        <v>2951</v>
      </c>
      <c r="C48" s="124" t="s">
        <v>1592</v>
      </c>
      <c r="D48" s="124" t="s">
        <v>2841</v>
      </c>
      <c r="E48" s="124">
        <v>10.199999999999999</v>
      </c>
      <c r="F48" s="124">
        <v>1535.82</v>
      </c>
      <c r="G48" s="124">
        <v>1.29E-2</v>
      </c>
      <c r="H48" s="124">
        <v>0.33350000000000002</v>
      </c>
      <c r="I48" s="124">
        <v>9.8199999999999996E-2</v>
      </c>
      <c r="J48" s="124">
        <v>7.8399999999999997E-2</v>
      </c>
      <c r="K48" s="157">
        <v>47</v>
      </c>
    </row>
    <row r="49" spans="1:11" x14ac:dyDescent="0.25">
      <c r="A49" s="124" t="s">
        <v>1567</v>
      </c>
      <c r="B49" s="124" t="s">
        <v>1568</v>
      </c>
      <c r="C49" s="124" t="s">
        <v>1569</v>
      </c>
      <c r="D49" s="124" t="s">
        <v>1570</v>
      </c>
      <c r="E49" s="124">
        <v>6.44</v>
      </c>
      <c r="F49" s="124">
        <v>10310.51</v>
      </c>
      <c r="G49" s="124">
        <v>0</v>
      </c>
      <c r="H49" s="124">
        <v>0.25409999999999999</v>
      </c>
      <c r="I49" s="124">
        <v>6.08E-2</v>
      </c>
      <c r="J49" s="124">
        <v>5.3800000000000001E-2</v>
      </c>
      <c r="K49" s="157">
        <v>48</v>
      </c>
    </row>
    <row r="50" spans="1:11" x14ac:dyDescent="0.25">
      <c r="A50" s="124" t="s">
        <v>3721</v>
      </c>
      <c r="B50" s="124" t="s">
        <v>3027</v>
      </c>
      <c r="C50" s="124" t="s">
        <v>1592</v>
      </c>
      <c r="D50" s="124" t="s">
        <v>1593</v>
      </c>
      <c r="E50" s="124">
        <v>7.66</v>
      </c>
      <c r="F50" s="124">
        <v>4814.6000000000004</v>
      </c>
      <c r="G50" s="124">
        <v>1.8599999999999998E-2</v>
      </c>
      <c r="H50" s="124">
        <v>0.3473</v>
      </c>
      <c r="I50" s="124">
        <v>9.8100000000000007E-2</v>
      </c>
      <c r="J50" s="124">
        <v>9.3700000000000006E-2</v>
      </c>
      <c r="K50" s="157">
        <v>49</v>
      </c>
    </row>
    <row r="51" spans="1:11" x14ac:dyDescent="0.25">
      <c r="A51" s="124" t="s">
        <v>1562</v>
      </c>
      <c r="B51" s="124" t="s">
        <v>1554</v>
      </c>
      <c r="C51" s="124" t="s">
        <v>1563</v>
      </c>
      <c r="D51" s="124" t="s">
        <v>1563</v>
      </c>
      <c r="E51" s="124">
        <v>38.299999999999997</v>
      </c>
      <c r="F51" s="124">
        <v>5177.09</v>
      </c>
      <c r="G51" s="124">
        <v>-7.7999999999999996E-3</v>
      </c>
      <c r="H51" s="124">
        <v>0.24460000000000001</v>
      </c>
      <c r="I51" s="124">
        <v>0.1353</v>
      </c>
      <c r="J51" s="124">
        <v>5.1499999999999997E-2</v>
      </c>
      <c r="K51" s="157">
        <v>50</v>
      </c>
    </row>
    <row r="52" spans="1:11" x14ac:dyDescent="0.25">
      <c r="A52" s="124" t="s">
        <v>3903</v>
      </c>
      <c r="B52" s="124" t="s">
        <v>3216</v>
      </c>
      <c r="C52" s="124" t="s">
        <v>1807</v>
      </c>
      <c r="D52" s="124" t="s">
        <v>1808</v>
      </c>
      <c r="E52" s="124">
        <v>43.31</v>
      </c>
      <c r="F52" s="124">
        <v>3260.87</v>
      </c>
      <c r="G52" s="124">
        <v>7.7000000000000002E-3</v>
      </c>
      <c r="H52" s="124">
        <v>0.27039999999999997</v>
      </c>
      <c r="I52" s="124">
        <v>0.2429</v>
      </c>
      <c r="J52" s="124">
        <v>5.4199999999999998E-2</v>
      </c>
      <c r="K52" s="157">
        <v>51</v>
      </c>
    </row>
    <row r="53" spans="1:11" x14ac:dyDescent="0.25">
      <c r="A53" s="124" t="s">
        <v>3945</v>
      </c>
      <c r="B53" s="124" t="s">
        <v>3241</v>
      </c>
      <c r="C53" s="124" t="s">
        <v>1793</v>
      </c>
      <c r="D53" s="124" t="s">
        <v>2685</v>
      </c>
      <c r="E53" s="124">
        <v>26.58</v>
      </c>
      <c r="F53" s="124">
        <v>563.42999999999995</v>
      </c>
      <c r="G53" s="124">
        <v>1.9E-3</v>
      </c>
      <c r="H53" s="124">
        <v>0.35189999999999999</v>
      </c>
      <c r="I53" s="124">
        <v>0.21560000000000001</v>
      </c>
      <c r="J53" s="124">
        <v>9.4100000000000003E-2</v>
      </c>
      <c r="K53" s="157">
        <v>52</v>
      </c>
    </row>
    <row r="54" spans="1:11" x14ac:dyDescent="0.25">
      <c r="A54" s="124" t="s">
        <v>1590</v>
      </c>
      <c r="B54" s="124" t="s">
        <v>1591</v>
      </c>
      <c r="C54" s="124" t="s">
        <v>1592</v>
      </c>
      <c r="D54" s="124" t="s">
        <v>1593</v>
      </c>
      <c r="E54" s="124">
        <v>25.25</v>
      </c>
      <c r="F54" s="124">
        <v>3820.19</v>
      </c>
      <c r="G54" s="124">
        <v>2.5999999999999999E-2</v>
      </c>
      <c r="H54" s="124">
        <v>0.30070000000000002</v>
      </c>
      <c r="I54" s="124">
        <v>0.27179999999999999</v>
      </c>
      <c r="J54" s="124">
        <v>6.0499999999999998E-2</v>
      </c>
      <c r="K54" s="157">
        <v>53</v>
      </c>
    </row>
    <row r="55" spans="1:11" x14ac:dyDescent="0.25">
      <c r="A55" s="124" t="s">
        <v>3670</v>
      </c>
      <c r="B55" s="124" t="s">
        <v>2958</v>
      </c>
      <c r="C55" s="124" t="s">
        <v>1572</v>
      </c>
      <c r="D55" s="124" t="s">
        <v>1573</v>
      </c>
      <c r="E55" s="124">
        <v>12.87</v>
      </c>
      <c r="F55" s="124">
        <v>314.39</v>
      </c>
      <c r="G55" s="124">
        <v>1.18E-2</v>
      </c>
      <c r="H55" s="124">
        <v>0.27700000000000002</v>
      </c>
      <c r="I55" s="124">
        <v>0.15010000000000001</v>
      </c>
      <c r="J55" s="124">
        <v>5.4399999999999997E-2</v>
      </c>
      <c r="K55" s="157">
        <v>54</v>
      </c>
    </row>
    <row r="56" spans="1:11" x14ac:dyDescent="0.25">
      <c r="A56" s="124" t="s">
        <v>3801</v>
      </c>
      <c r="B56" s="124" t="s">
        <v>3085</v>
      </c>
      <c r="C56" s="124" t="s">
        <v>1585</v>
      </c>
      <c r="D56" s="124" t="s">
        <v>1586</v>
      </c>
      <c r="E56" s="124">
        <v>23.37</v>
      </c>
      <c r="F56" s="124">
        <v>613.97</v>
      </c>
      <c r="G56" s="124">
        <v>2.3199999999999998E-2</v>
      </c>
      <c r="H56" s="124">
        <v>0.2883</v>
      </c>
      <c r="I56" s="124">
        <v>0.13339999999999999</v>
      </c>
      <c r="J56" s="124">
        <v>5.5599999999999997E-2</v>
      </c>
      <c r="K56" s="157">
        <v>55</v>
      </c>
    </row>
    <row r="57" spans="1:11" x14ac:dyDescent="0.25">
      <c r="A57" s="124" t="s">
        <v>3656</v>
      </c>
      <c r="B57" s="124" t="s">
        <v>2953</v>
      </c>
      <c r="C57" s="124" t="s">
        <v>1592</v>
      </c>
      <c r="D57" s="124" t="s">
        <v>1593</v>
      </c>
      <c r="E57" s="124">
        <v>43.38</v>
      </c>
      <c r="F57" s="124">
        <v>2909.01</v>
      </c>
      <c r="G57" s="124">
        <v>1.9699999999999999E-2</v>
      </c>
      <c r="H57" s="124">
        <v>0.26740000000000003</v>
      </c>
      <c r="I57" s="124">
        <v>0.13980000000000001</v>
      </c>
      <c r="J57" s="124">
        <v>5.21E-2</v>
      </c>
      <c r="K57" s="157">
        <v>56</v>
      </c>
    </row>
    <row r="58" spans="1:11" x14ac:dyDescent="0.25">
      <c r="A58" s="124" t="s">
        <v>3776</v>
      </c>
      <c r="B58" s="124" t="s">
        <v>3078</v>
      </c>
      <c r="C58" s="124" t="s">
        <v>1791</v>
      </c>
      <c r="D58" s="124" t="s">
        <v>1792</v>
      </c>
      <c r="E58" s="124">
        <v>6.39</v>
      </c>
      <c r="F58" s="124">
        <v>10412.91</v>
      </c>
      <c r="G58" s="124">
        <v>4.07E-2</v>
      </c>
      <c r="H58" s="124">
        <v>0.35980000000000001</v>
      </c>
      <c r="I58" s="124">
        <v>0.14369999999999999</v>
      </c>
      <c r="J58" s="124">
        <v>0.1236</v>
      </c>
      <c r="K58" s="157">
        <v>57</v>
      </c>
    </row>
    <row r="59" spans="1:11" x14ac:dyDescent="0.25">
      <c r="A59" s="124" t="s">
        <v>4042</v>
      </c>
      <c r="B59" s="124" t="s">
        <v>3347</v>
      </c>
      <c r="C59" s="124" t="s">
        <v>1807</v>
      </c>
      <c r="D59" s="124" t="s">
        <v>1808</v>
      </c>
      <c r="E59" s="124">
        <v>23.2</v>
      </c>
      <c r="F59" s="124">
        <v>536.37</v>
      </c>
      <c r="G59" s="124">
        <v>3.0000000000000001E-3</v>
      </c>
      <c r="H59" s="124">
        <v>0.31919999999999998</v>
      </c>
      <c r="I59" s="124">
        <v>0.14199999999999999</v>
      </c>
      <c r="J59" s="124">
        <v>6.4699999999999994E-2</v>
      </c>
      <c r="K59" s="157">
        <v>58</v>
      </c>
    </row>
    <row r="60" spans="1:11" x14ac:dyDescent="0.25">
      <c r="A60" s="124" t="s">
        <v>3761</v>
      </c>
      <c r="B60" s="124" t="s">
        <v>3060</v>
      </c>
      <c r="C60" s="124" t="s">
        <v>1563</v>
      </c>
      <c r="D60" s="124" t="s">
        <v>1563</v>
      </c>
      <c r="E60" s="124">
        <v>3</v>
      </c>
      <c r="F60" s="124">
        <v>9846.6299999999992</v>
      </c>
      <c r="G60" s="124">
        <v>3.3E-3</v>
      </c>
      <c r="H60" s="124">
        <v>0.25069999999999998</v>
      </c>
      <c r="I60" s="124">
        <v>8.6699999999999999E-2</v>
      </c>
      <c r="J60" s="124">
        <v>0.05</v>
      </c>
      <c r="K60" s="157">
        <v>59</v>
      </c>
    </row>
    <row r="61" spans="1:11" x14ac:dyDescent="0.25">
      <c r="A61" s="124" t="s">
        <v>3771</v>
      </c>
      <c r="B61" s="124" t="s">
        <v>3061</v>
      </c>
      <c r="C61" s="124" t="s">
        <v>1592</v>
      </c>
      <c r="D61" s="124" t="s">
        <v>1593</v>
      </c>
      <c r="E61" s="124">
        <v>15.11</v>
      </c>
      <c r="F61" s="124">
        <v>2763.97</v>
      </c>
      <c r="G61" s="124">
        <v>1.21E-2</v>
      </c>
      <c r="H61" s="124">
        <v>0.35620000000000002</v>
      </c>
      <c r="I61" s="124">
        <v>0.19270000000000001</v>
      </c>
      <c r="J61" s="124">
        <v>9.11E-2</v>
      </c>
      <c r="K61" s="157">
        <v>60</v>
      </c>
    </row>
    <row r="62" spans="1:11" x14ac:dyDescent="0.25">
      <c r="A62" s="124" t="s">
        <v>4259</v>
      </c>
      <c r="B62" s="124" t="s">
        <v>3571</v>
      </c>
      <c r="C62" s="124" t="s">
        <v>1572</v>
      </c>
      <c r="D62" s="124" t="s">
        <v>1573</v>
      </c>
      <c r="E62" s="124">
        <v>4.7300000000000004</v>
      </c>
      <c r="F62" s="124">
        <v>3552.98</v>
      </c>
      <c r="G62" s="124">
        <v>1.0699999999999999E-2</v>
      </c>
      <c r="H62" s="124">
        <v>0.31869999999999998</v>
      </c>
      <c r="I62" s="124">
        <v>6.93E-2</v>
      </c>
      <c r="J62" s="124">
        <v>6.3399999999999998E-2</v>
      </c>
      <c r="K62" s="157">
        <v>61</v>
      </c>
    </row>
    <row r="63" spans="1:11" x14ac:dyDescent="0.25">
      <c r="A63" s="124" t="s">
        <v>3984</v>
      </c>
      <c r="B63" s="124" t="s">
        <v>3280</v>
      </c>
      <c r="C63" s="124" t="s">
        <v>1803</v>
      </c>
      <c r="D63" s="124" t="s">
        <v>2325</v>
      </c>
      <c r="E63" s="124">
        <v>7.97</v>
      </c>
      <c r="F63" s="124">
        <v>1128.6199999999999</v>
      </c>
      <c r="G63" s="124">
        <v>1.5299999999999999E-2</v>
      </c>
      <c r="H63" s="124">
        <v>0.30509999999999998</v>
      </c>
      <c r="I63" s="124">
        <v>0.1132</v>
      </c>
      <c r="J63" s="124">
        <v>5.7700000000000001E-2</v>
      </c>
      <c r="K63" s="157">
        <v>62</v>
      </c>
    </row>
    <row r="64" spans="1:11" x14ac:dyDescent="0.25">
      <c r="A64" s="124" t="s">
        <v>3888</v>
      </c>
      <c r="B64" s="124" t="s">
        <v>3198</v>
      </c>
      <c r="C64" s="124" t="s">
        <v>1797</v>
      </c>
      <c r="D64" s="124" t="s">
        <v>1798</v>
      </c>
      <c r="E64" s="124">
        <v>21.28</v>
      </c>
      <c r="F64" s="124">
        <v>67.73</v>
      </c>
      <c r="G64" s="124">
        <v>8.5000000000000006E-3</v>
      </c>
      <c r="H64" s="124">
        <v>0.33629999999999999</v>
      </c>
      <c r="I64" s="124">
        <v>0.13400000000000001</v>
      </c>
      <c r="J64" s="124">
        <v>7.0599999999999996E-2</v>
      </c>
      <c r="K64" s="157">
        <v>63</v>
      </c>
    </row>
    <row r="65" spans="1:11" x14ac:dyDescent="0.25">
      <c r="A65" s="124" t="s">
        <v>3744</v>
      </c>
      <c r="B65" s="124" t="s">
        <v>3042</v>
      </c>
      <c r="C65" s="124" t="s">
        <v>1577</v>
      </c>
      <c r="D65" s="124" t="s">
        <v>1596</v>
      </c>
      <c r="E65" s="124">
        <v>5.04</v>
      </c>
      <c r="F65" s="124">
        <v>2371.46</v>
      </c>
      <c r="G65" s="124">
        <v>0.01</v>
      </c>
      <c r="H65" s="124">
        <v>0.27589999999999998</v>
      </c>
      <c r="I65" s="124">
        <v>7.9200000000000007E-2</v>
      </c>
      <c r="J65" s="124">
        <v>5.16E-2</v>
      </c>
      <c r="K65" s="157">
        <v>64</v>
      </c>
    </row>
    <row r="66" spans="1:11" x14ac:dyDescent="0.25">
      <c r="A66" s="124" t="s">
        <v>3718</v>
      </c>
      <c r="B66" s="124" t="s">
        <v>3013</v>
      </c>
      <c r="C66" s="124" t="s">
        <v>1807</v>
      </c>
      <c r="D66" s="124" t="s">
        <v>1808</v>
      </c>
      <c r="E66" s="124">
        <v>53.97</v>
      </c>
      <c r="F66" s="124">
        <v>295.8</v>
      </c>
      <c r="G66" s="124">
        <v>3.8999999999999998E-3</v>
      </c>
      <c r="H66" s="124">
        <v>0.26519999999999999</v>
      </c>
      <c r="I66" s="124">
        <v>0.376</v>
      </c>
      <c r="J66" s="124">
        <v>5.0299999999999997E-2</v>
      </c>
      <c r="K66" s="157">
        <v>65</v>
      </c>
    </row>
    <row r="67" spans="1:11" x14ac:dyDescent="0.25">
      <c r="A67" s="124" t="s">
        <v>3686</v>
      </c>
      <c r="B67" s="124" t="s">
        <v>2975</v>
      </c>
      <c r="C67" s="124" t="s">
        <v>1794</v>
      </c>
      <c r="D67" s="124" t="s">
        <v>2818</v>
      </c>
      <c r="E67" s="124">
        <v>10.37</v>
      </c>
      <c r="F67" s="124">
        <v>352.06</v>
      </c>
      <c r="G67" s="124">
        <v>1.5699999999999999E-2</v>
      </c>
      <c r="H67" s="124">
        <v>0.28720000000000001</v>
      </c>
      <c r="I67" s="124">
        <v>0.17879999999999999</v>
      </c>
      <c r="J67" s="124">
        <v>5.2999999999999999E-2</v>
      </c>
      <c r="K67" s="157">
        <v>66</v>
      </c>
    </row>
    <row r="68" spans="1:11" x14ac:dyDescent="0.25">
      <c r="A68" s="124" t="s">
        <v>3704</v>
      </c>
      <c r="B68" s="124" t="s">
        <v>2986</v>
      </c>
      <c r="C68" s="124" t="s">
        <v>1599</v>
      </c>
      <c r="D68" s="124" t="s">
        <v>1796</v>
      </c>
      <c r="E68" s="124">
        <v>10.19</v>
      </c>
      <c r="F68" s="124">
        <v>3527.64</v>
      </c>
      <c r="G68" s="124">
        <v>1.9E-2</v>
      </c>
      <c r="H68" s="124">
        <v>0.33929999999999999</v>
      </c>
      <c r="I68" s="124">
        <v>1.9699999999999999E-2</v>
      </c>
      <c r="J68" s="124">
        <v>7.0000000000000007E-2</v>
      </c>
      <c r="K68" s="157">
        <v>67</v>
      </c>
    </row>
    <row r="69" spans="1:11" x14ac:dyDescent="0.25">
      <c r="A69" s="124" t="s">
        <v>3667</v>
      </c>
      <c r="B69" s="124" t="s">
        <v>2959</v>
      </c>
      <c r="C69" s="124" t="s">
        <v>1563</v>
      </c>
      <c r="D69" s="124" t="s">
        <v>1563</v>
      </c>
      <c r="E69" s="124">
        <v>6.12</v>
      </c>
      <c r="F69" s="124">
        <v>4963.8</v>
      </c>
      <c r="G69" s="124">
        <v>-4.8999999999999998E-3</v>
      </c>
      <c r="H69" s="124">
        <v>0.23050000000000001</v>
      </c>
      <c r="I69" s="124">
        <v>8.3099999999999993E-2</v>
      </c>
      <c r="J69" s="124">
        <v>4.7399999999999998E-2</v>
      </c>
      <c r="K69" s="157">
        <v>68</v>
      </c>
    </row>
    <row r="70" spans="1:11" x14ac:dyDescent="0.25">
      <c r="A70" s="124" t="s">
        <v>3804</v>
      </c>
      <c r="B70" s="124" t="s">
        <v>3094</v>
      </c>
      <c r="C70" s="124" t="s">
        <v>1797</v>
      </c>
      <c r="D70" s="124" t="s">
        <v>1798</v>
      </c>
      <c r="E70" s="124">
        <v>8.9700000000000006</v>
      </c>
      <c r="F70" s="124">
        <v>1076.72</v>
      </c>
      <c r="G70" s="124">
        <v>1.24E-2</v>
      </c>
      <c r="H70" s="124">
        <v>0.32740000000000002</v>
      </c>
      <c r="I70" s="124">
        <v>0.1144</v>
      </c>
      <c r="J70" s="124">
        <v>6.3500000000000001E-2</v>
      </c>
      <c r="K70" s="157">
        <v>69</v>
      </c>
    </row>
    <row r="71" spans="1:11" x14ac:dyDescent="0.25">
      <c r="A71" s="124" t="s">
        <v>3689</v>
      </c>
      <c r="B71" s="124" t="s">
        <v>2979</v>
      </c>
      <c r="C71" s="124" t="s">
        <v>1592</v>
      </c>
      <c r="D71" s="124" t="s">
        <v>1593</v>
      </c>
      <c r="E71" s="124">
        <v>9.7899999999999991</v>
      </c>
      <c r="F71" s="124">
        <v>1675.23</v>
      </c>
      <c r="G71" s="124">
        <v>1.8700000000000001E-2</v>
      </c>
      <c r="H71" s="124">
        <v>0.36080000000000001</v>
      </c>
      <c r="I71" s="124">
        <v>0.106</v>
      </c>
      <c r="J71" s="124">
        <v>8.6800000000000002E-2</v>
      </c>
      <c r="K71" s="157">
        <v>70</v>
      </c>
    </row>
    <row r="72" spans="1:11" x14ac:dyDescent="0.25">
      <c r="A72" s="124" t="s">
        <v>3794</v>
      </c>
      <c r="B72" s="124" t="s">
        <v>3090</v>
      </c>
      <c r="C72" s="124" t="s">
        <v>1788</v>
      </c>
      <c r="D72" s="124" t="s">
        <v>2684</v>
      </c>
      <c r="E72" s="124">
        <v>6.99</v>
      </c>
      <c r="F72" s="124">
        <v>12183.08</v>
      </c>
      <c r="G72" s="124">
        <v>-8.5000000000000006E-3</v>
      </c>
      <c r="H72" s="124">
        <v>0.32250000000000001</v>
      </c>
      <c r="I72" s="124">
        <v>0.29239999999999999</v>
      </c>
      <c r="J72" s="124">
        <v>6.1499999999999999E-2</v>
      </c>
      <c r="K72" s="157">
        <v>71</v>
      </c>
    </row>
    <row r="73" spans="1:11" x14ac:dyDescent="0.25">
      <c r="A73" s="124" t="s">
        <v>3911</v>
      </c>
      <c r="B73" s="124" t="s">
        <v>3218</v>
      </c>
      <c r="C73" s="124" t="s">
        <v>1793</v>
      </c>
      <c r="D73" s="124" t="s">
        <v>1817</v>
      </c>
      <c r="E73" s="124">
        <v>21.17</v>
      </c>
      <c r="F73" s="124">
        <v>1112.79</v>
      </c>
      <c r="G73" s="124">
        <v>1.15E-2</v>
      </c>
      <c r="H73" s="124">
        <v>0.34210000000000002</v>
      </c>
      <c r="I73" s="124">
        <v>0.1802</v>
      </c>
      <c r="J73" s="124">
        <v>7.0900000000000005E-2</v>
      </c>
      <c r="K73" s="157">
        <v>72</v>
      </c>
    </row>
    <row r="74" spans="1:11" x14ac:dyDescent="0.25">
      <c r="A74" s="124" t="s">
        <v>3855</v>
      </c>
      <c r="B74" s="124" t="s">
        <v>3161</v>
      </c>
      <c r="C74" s="124" t="s">
        <v>1791</v>
      </c>
      <c r="D74" s="124" t="s">
        <v>1800</v>
      </c>
      <c r="E74" s="124">
        <v>12.65</v>
      </c>
      <c r="F74" s="124">
        <v>963.66</v>
      </c>
      <c r="G74" s="124">
        <v>-1.17E-2</v>
      </c>
      <c r="H74" s="124">
        <v>0.28499999999999998</v>
      </c>
      <c r="I74" s="124">
        <v>0.1492</v>
      </c>
      <c r="J74" s="124">
        <v>5.1400000000000001E-2</v>
      </c>
      <c r="K74" s="157">
        <v>73</v>
      </c>
    </row>
    <row r="75" spans="1:11" x14ac:dyDescent="0.25">
      <c r="A75" s="124" t="s">
        <v>3747</v>
      </c>
      <c r="B75" s="124" t="s">
        <v>3033</v>
      </c>
      <c r="C75" s="124" t="s">
        <v>1569</v>
      </c>
      <c r="D75" s="124" t="s">
        <v>1570</v>
      </c>
      <c r="E75" s="124">
        <v>7.16</v>
      </c>
      <c r="F75" s="124">
        <v>7780.18</v>
      </c>
      <c r="G75" s="124">
        <v>5.5999999999999999E-3</v>
      </c>
      <c r="H75" s="124">
        <v>0.36870000000000003</v>
      </c>
      <c r="I75" s="124">
        <v>7.5800000000000006E-2</v>
      </c>
      <c r="J75" s="124">
        <v>9.6699999999999994E-2</v>
      </c>
      <c r="K75" s="157">
        <v>74</v>
      </c>
    </row>
    <row r="76" spans="1:11" x14ac:dyDescent="0.25">
      <c r="A76" s="124" t="s">
        <v>3655</v>
      </c>
      <c r="B76" s="124" t="s">
        <v>2950</v>
      </c>
      <c r="C76" s="124" t="s">
        <v>1577</v>
      </c>
      <c r="D76" s="124" t="s">
        <v>1596</v>
      </c>
      <c r="E76" s="124">
        <v>7.62</v>
      </c>
      <c r="F76" s="124">
        <v>2577</v>
      </c>
      <c r="G76" s="124">
        <v>-3.8999999999999998E-3</v>
      </c>
      <c r="H76" s="124">
        <v>0.35199999999999998</v>
      </c>
      <c r="I76" s="124">
        <v>0.12039999999999999</v>
      </c>
      <c r="J76" s="124">
        <v>7.2700000000000001E-2</v>
      </c>
      <c r="K76" s="157">
        <v>75</v>
      </c>
    </row>
    <row r="77" spans="1:11" x14ac:dyDescent="0.25">
      <c r="A77" s="124" t="s">
        <v>4112</v>
      </c>
      <c r="B77" s="124" t="s">
        <v>3413</v>
      </c>
      <c r="C77" s="124" t="s">
        <v>1818</v>
      </c>
      <c r="D77" s="124" t="s">
        <v>1862</v>
      </c>
      <c r="E77" s="124">
        <v>1535.6</v>
      </c>
      <c r="F77" s="124">
        <v>296.70999999999998</v>
      </c>
      <c r="G77" s="124">
        <v>-7.1000000000000004E-3</v>
      </c>
      <c r="H77" s="124">
        <v>0.27339999999999998</v>
      </c>
      <c r="I77" s="124">
        <v>0.37059999999999998</v>
      </c>
      <c r="J77" s="124">
        <v>4.8099999999999997E-2</v>
      </c>
      <c r="K77" s="157">
        <v>76</v>
      </c>
    </row>
    <row r="78" spans="1:11" x14ac:dyDescent="0.25">
      <c r="A78" s="124" t="s">
        <v>4713</v>
      </c>
      <c r="B78" s="124" t="s">
        <v>4714</v>
      </c>
      <c r="C78" s="124" t="s">
        <v>1807</v>
      </c>
      <c r="D78" s="124" t="s">
        <v>1808</v>
      </c>
      <c r="E78" s="124">
        <v>11.86</v>
      </c>
      <c r="F78" s="124">
        <v>417.25</v>
      </c>
      <c r="G78" s="124">
        <v>1.2800000000000001E-2</v>
      </c>
      <c r="H78" s="124">
        <v>0.36980000000000002</v>
      </c>
      <c r="I78" s="124">
        <v>0.18509999999999999</v>
      </c>
      <c r="J78" s="124">
        <v>8.9099999999999999E-2</v>
      </c>
      <c r="K78" s="157">
        <v>77</v>
      </c>
    </row>
    <row r="79" spans="1:11" x14ac:dyDescent="0.25">
      <c r="A79" s="124" t="s">
        <v>3712</v>
      </c>
      <c r="B79" s="124" t="s">
        <v>3002</v>
      </c>
      <c r="C79" s="124" t="s">
        <v>1572</v>
      </c>
      <c r="D79" s="124" t="s">
        <v>1823</v>
      </c>
      <c r="E79" s="124">
        <v>8.43</v>
      </c>
      <c r="F79" s="124">
        <v>1105.3800000000001</v>
      </c>
      <c r="G79" s="124">
        <v>7.1999999999999998E-3</v>
      </c>
      <c r="H79" s="124">
        <v>0.26679999999999998</v>
      </c>
      <c r="I79" s="124">
        <v>0.112</v>
      </c>
      <c r="J79" s="124">
        <v>4.7399999999999998E-2</v>
      </c>
      <c r="K79" s="157">
        <v>78</v>
      </c>
    </row>
    <row r="80" spans="1:11" x14ac:dyDescent="0.25">
      <c r="A80" s="124" t="s">
        <v>3722</v>
      </c>
      <c r="B80" s="124" t="s">
        <v>3010</v>
      </c>
      <c r="C80" s="124" t="s">
        <v>1599</v>
      </c>
      <c r="D80" s="124" t="s">
        <v>2882</v>
      </c>
      <c r="E80" s="124">
        <v>3.71</v>
      </c>
      <c r="F80" s="124">
        <v>2079.19</v>
      </c>
      <c r="G80" s="124">
        <v>5.4000000000000003E-3</v>
      </c>
      <c r="H80" s="124">
        <v>0.24440000000000001</v>
      </c>
      <c r="I80" s="124">
        <v>8.3000000000000004E-2</v>
      </c>
      <c r="J80" s="124">
        <v>4.58E-2</v>
      </c>
      <c r="K80" s="157">
        <v>79</v>
      </c>
    </row>
    <row r="81" spans="1:11" x14ac:dyDescent="0.25">
      <c r="A81" s="124" t="s">
        <v>3808</v>
      </c>
      <c r="B81" s="124" t="s">
        <v>3124</v>
      </c>
      <c r="C81" s="124" t="s">
        <v>1811</v>
      </c>
      <c r="D81" s="124" t="s">
        <v>1812</v>
      </c>
      <c r="E81" s="124">
        <v>13.09</v>
      </c>
      <c r="F81" s="124">
        <v>2213.2399999999998</v>
      </c>
      <c r="G81" s="124">
        <v>1.5E-3</v>
      </c>
      <c r="H81" s="124">
        <v>0.3417</v>
      </c>
      <c r="I81" s="124">
        <v>0.18740000000000001</v>
      </c>
      <c r="J81" s="124">
        <v>6.4199999999999993E-2</v>
      </c>
      <c r="K81" s="157">
        <v>80</v>
      </c>
    </row>
    <row r="82" spans="1:11" x14ac:dyDescent="0.25">
      <c r="A82" s="124" t="s">
        <v>4017</v>
      </c>
      <c r="B82" s="124" t="s">
        <v>3332</v>
      </c>
      <c r="C82" s="124" t="s">
        <v>1797</v>
      </c>
      <c r="D82" s="124" t="s">
        <v>1798</v>
      </c>
      <c r="E82" s="124">
        <v>24.16</v>
      </c>
      <c r="F82" s="124">
        <v>104.93</v>
      </c>
      <c r="G82" s="124">
        <v>-5.7999999999999996E-3</v>
      </c>
      <c r="H82" s="124">
        <v>0.33750000000000002</v>
      </c>
      <c r="I82" s="124">
        <v>0.20760000000000001</v>
      </c>
      <c r="J82" s="124">
        <v>6.1699999999999998E-2</v>
      </c>
      <c r="K82" s="157">
        <v>81</v>
      </c>
    </row>
    <row r="83" spans="1:11" x14ac:dyDescent="0.25">
      <c r="A83" s="124" t="s">
        <v>3862</v>
      </c>
      <c r="B83" s="124" t="s">
        <v>3179</v>
      </c>
      <c r="C83" s="124" t="s">
        <v>1793</v>
      </c>
      <c r="D83" s="124" t="s">
        <v>1817</v>
      </c>
      <c r="E83" s="124">
        <v>20.98</v>
      </c>
      <c r="F83" s="124">
        <v>889.02</v>
      </c>
      <c r="G83" s="124">
        <v>1.6E-2</v>
      </c>
      <c r="H83" s="124">
        <v>0.32540000000000002</v>
      </c>
      <c r="I83" s="124">
        <v>0.1787</v>
      </c>
      <c r="J83" s="124">
        <v>5.7200000000000001E-2</v>
      </c>
      <c r="K83" s="157">
        <v>82</v>
      </c>
    </row>
    <row r="84" spans="1:11" x14ac:dyDescent="0.25">
      <c r="A84" s="124" t="s">
        <v>3793</v>
      </c>
      <c r="B84" s="124" t="s">
        <v>3076</v>
      </c>
      <c r="C84" s="124" t="s">
        <v>1818</v>
      </c>
      <c r="D84" s="124" t="s">
        <v>1862</v>
      </c>
      <c r="E84" s="124">
        <v>85.84</v>
      </c>
      <c r="F84" s="124">
        <v>785.72</v>
      </c>
      <c r="G84" s="124">
        <v>2.3E-3</v>
      </c>
      <c r="H84" s="124">
        <v>0.31619999999999998</v>
      </c>
      <c r="I84" s="124">
        <v>0.15559999999999999</v>
      </c>
      <c r="J84" s="124">
        <v>5.4300000000000001E-2</v>
      </c>
      <c r="K84" s="157">
        <v>83</v>
      </c>
    </row>
    <row r="85" spans="1:11" x14ac:dyDescent="0.25">
      <c r="A85" s="124" t="s">
        <v>2901</v>
      </c>
      <c r="B85" s="124" t="s">
        <v>2902</v>
      </c>
      <c r="C85" s="124" t="s">
        <v>1791</v>
      </c>
      <c r="D85" s="124" t="s">
        <v>1792</v>
      </c>
      <c r="E85" s="124">
        <v>7.26</v>
      </c>
      <c r="F85" s="124">
        <v>350.39</v>
      </c>
      <c r="G85" s="124">
        <v>1.11E-2</v>
      </c>
      <c r="H85" s="124">
        <v>0.32069999999999999</v>
      </c>
      <c r="I85" s="124">
        <v>5.4199999999999998E-2</v>
      </c>
      <c r="J85" s="124">
        <v>5.5100000000000003E-2</v>
      </c>
      <c r="K85" s="157">
        <v>84</v>
      </c>
    </row>
    <row r="86" spans="1:11" x14ac:dyDescent="0.25">
      <c r="A86" s="124" t="s">
        <v>3646</v>
      </c>
      <c r="B86" s="124" t="s">
        <v>2938</v>
      </c>
      <c r="C86" s="124" t="s">
        <v>1569</v>
      </c>
      <c r="D86" s="124" t="s">
        <v>1799</v>
      </c>
      <c r="E86" s="124">
        <v>8.18</v>
      </c>
      <c r="F86" s="124">
        <v>1645.21</v>
      </c>
      <c r="G86" s="124">
        <v>3.7000000000000002E-3</v>
      </c>
      <c r="H86" s="124">
        <v>0.2787</v>
      </c>
      <c r="I86" s="124">
        <v>0.10639999999999999</v>
      </c>
      <c r="J86" s="124">
        <v>4.8000000000000001E-2</v>
      </c>
      <c r="K86" s="157">
        <v>85</v>
      </c>
    </row>
    <row r="87" spans="1:11" x14ac:dyDescent="0.25">
      <c r="A87" s="124" t="s">
        <v>3823</v>
      </c>
      <c r="B87" s="124" t="s">
        <v>3121</v>
      </c>
      <c r="C87" s="124" t="s">
        <v>1794</v>
      </c>
      <c r="D87" s="124" t="s">
        <v>1795</v>
      </c>
      <c r="E87" s="124">
        <v>14</v>
      </c>
      <c r="F87" s="124">
        <v>1605.31</v>
      </c>
      <c r="G87" s="124">
        <v>4.0099999999999997E-2</v>
      </c>
      <c r="H87" s="124">
        <v>0.34839999999999999</v>
      </c>
      <c r="I87" s="124">
        <v>0.16800000000000001</v>
      </c>
      <c r="J87" s="124">
        <v>6.7199999999999996E-2</v>
      </c>
      <c r="K87" s="157">
        <v>86</v>
      </c>
    </row>
    <row r="88" spans="1:11" x14ac:dyDescent="0.25">
      <c r="A88" s="124" t="s">
        <v>3879</v>
      </c>
      <c r="B88" s="124" t="s">
        <v>3178</v>
      </c>
      <c r="C88" s="124" t="s">
        <v>1581</v>
      </c>
      <c r="D88" s="124" t="s">
        <v>1816</v>
      </c>
      <c r="E88" s="124">
        <v>11.95</v>
      </c>
      <c r="F88" s="124">
        <v>1002.4</v>
      </c>
      <c r="G88" s="124">
        <v>3.3999999999999998E-3</v>
      </c>
      <c r="H88" s="124">
        <v>0.35089999999999999</v>
      </c>
      <c r="I88" s="124">
        <v>0.22750000000000001</v>
      </c>
      <c r="J88" s="124">
        <v>6.9000000000000006E-2</v>
      </c>
      <c r="K88" s="157">
        <v>87</v>
      </c>
    </row>
    <row r="89" spans="1:11" x14ac:dyDescent="0.25">
      <c r="A89" s="124" t="s">
        <v>3869</v>
      </c>
      <c r="B89" s="124" t="s">
        <v>3172</v>
      </c>
      <c r="C89" s="124" t="s">
        <v>1794</v>
      </c>
      <c r="D89" s="124" t="s">
        <v>1795</v>
      </c>
      <c r="E89" s="124">
        <v>9.08</v>
      </c>
      <c r="F89" s="124">
        <v>3703.94</v>
      </c>
      <c r="G89" s="124">
        <v>2.0199999999999999E-2</v>
      </c>
      <c r="H89" s="124">
        <v>0.29389999999999999</v>
      </c>
      <c r="I89" s="124">
        <v>0.1318</v>
      </c>
      <c r="J89" s="124">
        <v>4.9599999999999998E-2</v>
      </c>
      <c r="K89" s="157">
        <v>88</v>
      </c>
    </row>
    <row r="90" spans="1:11" x14ac:dyDescent="0.25">
      <c r="A90" s="124" t="s">
        <v>4194</v>
      </c>
      <c r="B90" s="124" t="s">
        <v>3500</v>
      </c>
      <c r="C90" s="124" t="s">
        <v>1599</v>
      </c>
      <c r="D90" s="124" t="s">
        <v>1796</v>
      </c>
      <c r="E90" s="124">
        <v>41.04</v>
      </c>
      <c r="F90" s="124">
        <v>1612.8</v>
      </c>
      <c r="G90" s="124">
        <v>-7.3000000000000001E-3</v>
      </c>
      <c r="H90" s="124">
        <v>0.26960000000000001</v>
      </c>
      <c r="I90" s="124">
        <v>9.4700000000000006E-2</v>
      </c>
      <c r="J90" s="124">
        <v>4.6899999999999997E-2</v>
      </c>
      <c r="K90" s="157">
        <v>89</v>
      </c>
    </row>
    <row r="91" spans="1:11" x14ac:dyDescent="0.25">
      <c r="A91" s="124" t="s">
        <v>3692</v>
      </c>
      <c r="B91" s="124" t="s">
        <v>2982</v>
      </c>
      <c r="C91" s="124" t="s">
        <v>1791</v>
      </c>
      <c r="D91" s="124" t="s">
        <v>1800</v>
      </c>
      <c r="E91" s="124">
        <v>5.61</v>
      </c>
      <c r="F91" s="124">
        <v>1529</v>
      </c>
      <c r="G91" s="124">
        <v>1.26E-2</v>
      </c>
      <c r="H91" s="124">
        <v>0.31709999999999999</v>
      </c>
      <c r="I91" s="124">
        <v>3.7400000000000003E-2</v>
      </c>
      <c r="J91" s="124">
        <v>5.3100000000000001E-2</v>
      </c>
      <c r="K91" s="157">
        <v>90</v>
      </c>
    </row>
    <row r="92" spans="1:11" x14ac:dyDescent="0.25">
      <c r="A92" s="124" t="s">
        <v>3723</v>
      </c>
      <c r="B92" s="124" t="s">
        <v>3029</v>
      </c>
      <c r="C92" s="124" t="s">
        <v>1599</v>
      </c>
      <c r="D92" s="124" t="s">
        <v>2882</v>
      </c>
      <c r="E92" s="124">
        <v>12.14</v>
      </c>
      <c r="F92" s="124">
        <v>1411.69</v>
      </c>
      <c r="G92" s="124">
        <v>7.4999999999999997E-3</v>
      </c>
      <c r="H92" s="124">
        <v>0.2432</v>
      </c>
      <c r="I92" s="124">
        <v>0.17829999999999999</v>
      </c>
      <c r="J92" s="124">
        <v>4.5100000000000001E-2</v>
      </c>
      <c r="K92" s="157">
        <v>91</v>
      </c>
    </row>
    <row r="93" spans="1:11" x14ac:dyDescent="0.25">
      <c r="A93" s="124" t="s">
        <v>3913</v>
      </c>
      <c r="B93" s="124" t="s">
        <v>3220</v>
      </c>
      <c r="C93" s="124" t="s">
        <v>1572</v>
      </c>
      <c r="D93" s="124" t="s">
        <v>1823</v>
      </c>
      <c r="E93" s="124">
        <v>18.77</v>
      </c>
      <c r="F93" s="124">
        <v>818.3</v>
      </c>
      <c r="G93" s="124">
        <v>3.7000000000000002E-3</v>
      </c>
      <c r="H93" s="124">
        <v>0.28670000000000001</v>
      </c>
      <c r="I93" s="124">
        <v>0.218</v>
      </c>
      <c r="J93" s="124">
        <v>4.82E-2</v>
      </c>
      <c r="K93" s="157">
        <v>92</v>
      </c>
    </row>
    <row r="94" spans="1:11" x14ac:dyDescent="0.25">
      <c r="A94" s="124" t="s">
        <v>3739</v>
      </c>
      <c r="B94" s="124" t="s">
        <v>3032</v>
      </c>
      <c r="C94" s="124" t="s">
        <v>1791</v>
      </c>
      <c r="D94" s="124" t="s">
        <v>1792</v>
      </c>
      <c r="E94" s="124">
        <v>9.32</v>
      </c>
      <c r="F94" s="124">
        <v>1045.8699999999999</v>
      </c>
      <c r="G94" s="124">
        <v>3.3300000000000003E-2</v>
      </c>
      <c r="H94" s="124">
        <v>0.35630000000000001</v>
      </c>
      <c r="I94" s="124">
        <v>0.13819999999999999</v>
      </c>
      <c r="J94" s="124">
        <v>6.9599999999999995E-2</v>
      </c>
      <c r="K94" s="157">
        <v>93</v>
      </c>
    </row>
    <row r="95" spans="1:11" x14ac:dyDescent="0.25">
      <c r="A95" s="124" t="s">
        <v>3676</v>
      </c>
      <c r="B95" s="124" t="s">
        <v>2967</v>
      </c>
      <c r="C95" s="124" t="s">
        <v>1577</v>
      </c>
      <c r="D95" s="124" t="s">
        <v>1596</v>
      </c>
      <c r="E95" s="124">
        <v>7.15</v>
      </c>
      <c r="F95" s="124">
        <v>4437.43</v>
      </c>
      <c r="G95" s="124">
        <v>2.4400000000000002E-2</v>
      </c>
      <c r="H95" s="124">
        <v>0.26919999999999999</v>
      </c>
      <c r="I95" s="124">
        <v>9.0399999999999994E-2</v>
      </c>
      <c r="J95" s="124">
        <v>4.6199999999999998E-2</v>
      </c>
      <c r="K95" s="157">
        <v>94</v>
      </c>
    </row>
    <row r="96" spans="1:11" x14ac:dyDescent="0.25">
      <c r="A96" s="124" t="s">
        <v>3777</v>
      </c>
      <c r="B96" s="124" t="s">
        <v>3058</v>
      </c>
      <c r="C96" s="124" t="s">
        <v>1805</v>
      </c>
      <c r="D96" s="124" t="s">
        <v>2002</v>
      </c>
      <c r="E96" s="124">
        <v>4.1100000000000003</v>
      </c>
      <c r="F96" s="124">
        <v>18009.349999999999</v>
      </c>
      <c r="G96" s="124">
        <v>1.9900000000000001E-2</v>
      </c>
      <c r="H96" s="124">
        <v>0.3</v>
      </c>
      <c r="I96" s="124">
        <v>0.1082</v>
      </c>
      <c r="J96" s="124">
        <v>4.8899999999999999E-2</v>
      </c>
      <c r="K96" s="157">
        <v>95</v>
      </c>
    </row>
    <row r="97" spans="1:11" x14ac:dyDescent="0.25">
      <c r="A97" s="124" t="s">
        <v>3821</v>
      </c>
      <c r="B97" s="124" t="s">
        <v>3109</v>
      </c>
      <c r="C97" s="124" t="s">
        <v>1572</v>
      </c>
      <c r="D97" s="124" t="s">
        <v>1573</v>
      </c>
      <c r="E97" s="124">
        <v>6.25</v>
      </c>
      <c r="F97" s="124">
        <v>558.72</v>
      </c>
      <c r="G97" s="124">
        <v>1.6299999999999999E-2</v>
      </c>
      <c r="H97" s="124">
        <v>0.30609999999999998</v>
      </c>
      <c r="I97" s="124">
        <v>6.1199999999999997E-2</v>
      </c>
      <c r="J97" s="124">
        <v>4.99E-2</v>
      </c>
      <c r="K97" s="157">
        <v>96</v>
      </c>
    </row>
    <row r="98" spans="1:11" x14ac:dyDescent="0.25">
      <c r="A98" s="124" t="s">
        <v>3695</v>
      </c>
      <c r="B98" s="124" t="s">
        <v>2987</v>
      </c>
      <c r="C98" s="124" t="s">
        <v>1569</v>
      </c>
      <c r="D98" s="124" t="s">
        <v>1799</v>
      </c>
      <c r="E98" s="124">
        <v>4.87</v>
      </c>
      <c r="F98" s="124">
        <v>1938.69</v>
      </c>
      <c r="G98" s="124">
        <v>1.2500000000000001E-2</v>
      </c>
      <c r="H98" s="124">
        <v>0.26719999999999999</v>
      </c>
      <c r="I98" s="124">
        <v>2.3300000000000001E-2</v>
      </c>
      <c r="J98" s="124">
        <v>4.5100000000000001E-2</v>
      </c>
      <c r="K98" s="157">
        <v>97</v>
      </c>
    </row>
    <row r="99" spans="1:11" x14ac:dyDescent="0.25">
      <c r="A99" s="124" t="s">
        <v>4740</v>
      </c>
      <c r="B99" s="124" t="s">
        <v>4741</v>
      </c>
      <c r="C99" s="124" t="s">
        <v>1599</v>
      </c>
      <c r="D99" s="124" t="s">
        <v>2848</v>
      </c>
      <c r="E99" s="124">
        <v>8.5399999999999991</v>
      </c>
      <c r="F99" s="124">
        <v>1794.64</v>
      </c>
      <c r="G99" s="124">
        <v>-8.0999999999999996E-3</v>
      </c>
      <c r="H99" s="124">
        <v>0.2903</v>
      </c>
      <c r="I99" s="124">
        <v>0.12509999999999999</v>
      </c>
      <c r="J99" s="124">
        <v>4.7600000000000003E-2</v>
      </c>
      <c r="K99" s="157">
        <v>98</v>
      </c>
    </row>
    <row r="100" spans="1:11" x14ac:dyDescent="0.25">
      <c r="A100" s="124" t="s">
        <v>3860</v>
      </c>
      <c r="B100" s="124" t="s">
        <v>3166</v>
      </c>
      <c r="C100" s="124" t="s">
        <v>1581</v>
      </c>
      <c r="D100" s="124" t="s">
        <v>3167</v>
      </c>
      <c r="E100" s="124">
        <v>5.64</v>
      </c>
      <c r="F100" s="124">
        <v>2161.87</v>
      </c>
      <c r="G100" s="124">
        <v>7.1000000000000004E-3</v>
      </c>
      <c r="H100" s="124">
        <v>0.24740000000000001</v>
      </c>
      <c r="I100" s="124">
        <v>5.9200000000000003E-2</v>
      </c>
      <c r="J100" s="124">
        <v>4.4299999999999999E-2</v>
      </c>
      <c r="K100" s="157">
        <v>99</v>
      </c>
    </row>
    <row r="101" spans="1:11" x14ac:dyDescent="0.25">
      <c r="A101" s="124" t="s">
        <v>4069</v>
      </c>
      <c r="B101" s="124" t="s">
        <v>3388</v>
      </c>
      <c r="C101" s="124" t="s">
        <v>1599</v>
      </c>
      <c r="D101" s="124" t="s">
        <v>2883</v>
      </c>
      <c r="E101" s="124">
        <v>8.9</v>
      </c>
      <c r="F101" s="124">
        <v>1201.8800000000001</v>
      </c>
      <c r="G101" s="124">
        <v>1.6E-2</v>
      </c>
      <c r="H101" s="124">
        <v>0.3826</v>
      </c>
      <c r="I101" s="124">
        <v>8.6800000000000002E-2</v>
      </c>
      <c r="J101" s="124">
        <v>8.9899999999999994E-2</v>
      </c>
      <c r="K101" s="157">
        <v>100</v>
      </c>
    </row>
    <row r="102" spans="1:11" x14ac:dyDescent="0.25">
      <c r="A102" s="124" t="s">
        <v>3735</v>
      </c>
      <c r="B102" s="124" t="s">
        <v>3019</v>
      </c>
      <c r="C102" s="124" t="s">
        <v>1592</v>
      </c>
      <c r="D102" s="124" t="s">
        <v>1593</v>
      </c>
      <c r="E102" s="124">
        <v>15.63</v>
      </c>
      <c r="F102" s="124">
        <v>4819.6899999999996</v>
      </c>
      <c r="G102" s="124">
        <v>4.2000000000000003E-2</v>
      </c>
      <c r="H102" s="124">
        <v>0.38719999999999999</v>
      </c>
      <c r="I102" s="124">
        <v>9.2100000000000001E-2</v>
      </c>
      <c r="J102" s="124">
        <v>0.1017</v>
      </c>
      <c r="K102" s="157">
        <v>101</v>
      </c>
    </row>
    <row r="103" spans="1:11" x14ac:dyDescent="0.25">
      <c r="A103" s="124" t="s">
        <v>3936</v>
      </c>
      <c r="B103" s="124" t="s">
        <v>3239</v>
      </c>
      <c r="C103" s="124" t="s">
        <v>1599</v>
      </c>
      <c r="D103" s="124" t="s">
        <v>2848</v>
      </c>
      <c r="E103" s="124">
        <v>7.84</v>
      </c>
      <c r="F103" s="124">
        <v>1446.49</v>
      </c>
      <c r="G103" s="124">
        <v>6.4000000000000003E-3</v>
      </c>
      <c r="H103" s="124">
        <v>0.24360000000000001</v>
      </c>
      <c r="I103" s="124">
        <v>7.8600000000000003E-2</v>
      </c>
      <c r="J103" s="124">
        <v>4.4200000000000003E-2</v>
      </c>
      <c r="K103" s="157">
        <v>102</v>
      </c>
    </row>
    <row r="104" spans="1:11" x14ac:dyDescent="0.25">
      <c r="A104" s="124" t="s">
        <v>3717</v>
      </c>
      <c r="B104" s="124" t="s">
        <v>3021</v>
      </c>
      <c r="C104" s="124" t="s">
        <v>1563</v>
      </c>
      <c r="D104" s="124" t="s">
        <v>1563</v>
      </c>
      <c r="E104" s="124">
        <v>4.3499999999999996</v>
      </c>
      <c r="F104" s="124">
        <v>4485.1899999999996</v>
      </c>
      <c r="G104" s="124">
        <v>6.8999999999999999E-3</v>
      </c>
      <c r="H104" s="124">
        <v>0.2412</v>
      </c>
      <c r="I104" s="124">
        <v>0.12139999999999999</v>
      </c>
      <c r="J104" s="124">
        <v>4.3700000000000003E-2</v>
      </c>
      <c r="K104" s="157">
        <v>103</v>
      </c>
    </row>
    <row r="105" spans="1:11" x14ac:dyDescent="0.25">
      <c r="A105" s="124" t="s">
        <v>3725</v>
      </c>
      <c r="B105" s="124" t="s">
        <v>3000</v>
      </c>
      <c r="C105" s="124" t="s">
        <v>1797</v>
      </c>
      <c r="D105" s="124" t="s">
        <v>1798</v>
      </c>
      <c r="E105" s="124">
        <v>18.170000000000002</v>
      </c>
      <c r="F105" s="124">
        <v>317.32</v>
      </c>
      <c r="G105" s="124">
        <v>1.5100000000000001E-2</v>
      </c>
      <c r="H105" s="124">
        <v>0.33710000000000001</v>
      </c>
      <c r="I105" s="124">
        <v>0.19719999999999999</v>
      </c>
      <c r="J105" s="124">
        <v>5.5E-2</v>
      </c>
      <c r="K105" s="157">
        <v>104</v>
      </c>
    </row>
    <row r="106" spans="1:11" x14ac:dyDescent="0.25">
      <c r="A106" s="124" t="s">
        <v>3886</v>
      </c>
      <c r="B106" s="124" t="s">
        <v>3186</v>
      </c>
      <c r="C106" s="124" t="s">
        <v>1577</v>
      </c>
      <c r="D106" s="124" t="s">
        <v>1596</v>
      </c>
      <c r="E106" s="124">
        <v>6.62</v>
      </c>
      <c r="F106" s="124">
        <v>2709.22</v>
      </c>
      <c r="G106" s="124">
        <v>2.9499999999999998E-2</v>
      </c>
      <c r="H106" s="124">
        <v>0.34210000000000002</v>
      </c>
      <c r="I106" s="124">
        <v>7.1999999999999995E-2</v>
      </c>
      <c r="J106" s="124">
        <v>5.7700000000000001E-2</v>
      </c>
      <c r="K106" s="157">
        <v>105</v>
      </c>
    </row>
    <row r="107" spans="1:11" x14ac:dyDescent="0.25">
      <c r="A107" s="124" t="s">
        <v>3708</v>
      </c>
      <c r="B107" s="124" t="s">
        <v>2996</v>
      </c>
      <c r="C107" s="124" t="s">
        <v>1565</v>
      </c>
      <c r="D107" s="124" t="s">
        <v>2997</v>
      </c>
      <c r="E107" s="124">
        <v>5.14</v>
      </c>
      <c r="F107" s="124">
        <v>4298.74</v>
      </c>
      <c r="G107" s="124">
        <v>-7.7000000000000002E-3</v>
      </c>
      <c r="H107" s="124">
        <v>0.29120000000000001</v>
      </c>
      <c r="I107" s="124">
        <v>0.1575</v>
      </c>
      <c r="J107" s="124">
        <v>4.7E-2</v>
      </c>
      <c r="K107" s="157">
        <v>106</v>
      </c>
    </row>
    <row r="108" spans="1:11" x14ac:dyDescent="0.25">
      <c r="A108" s="124" t="s">
        <v>3816</v>
      </c>
      <c r="B108" s="124" t="s">
        <v>3134</v>
      </c>
      <c r="C108" s="124" t="s">
        <v>2824</v>
      </c>
      <c r="D108" s="124" t="s">
        <v>3135</v>
      </c>
      <c r="E108" s="124">
        <v>106.58</v>
      </c>
      <c r="F108" s="124">
        <v>877.62</v>
      </c>
      <c r="G108" s="124">
        <v>-3.0000000000000001E-3</v>
      </c>
      <c r="H108" s="124">
        <v>0.21290000000000001</v>
      </c>
      <c r="I108" s="124">
        <v>0.10390000000000001</v>
      </c>
      <c r="J108" s="124">
        <v>4.2700000000000002E-2</v>
      </c>
      <c r="K108" s="157">
        <v>107</v>
      </c>
    </row>
    <row r="109" spans="1:11" x14ac:dyDescent="0.25">
      <c r="A109" s="124" t="s">
        <v>3813</v>
      </c>
      <c r="B109" s="124" t="s">
        <v>3110</v>
      </c>
      <c r="C109" s="124" t="s">
        <v>1592</v>
      </c>
      <c r="D109" s="124" t="s">
        <v>3111</v>
      </c>
      <c r="E109" s="124">
        <v>8.4499999999999993</v>
      </c>
      <c r="F109" s="124">
        <v>15039.09</v>
      </c>
      <c r="G109" s="124">
        <v>1.0800000000000001E-2</v>
      </c>
      <c r="H109" s="124">
        <v>0.33200000000000002</v>
      </c>
      <c r="I109" s="124">
        <v>0.1106</v>
      </c>
      <c r="J109" s="124">
        <v>5.33E-2</v>
      </c>
      <c r="K109" s="157">
        <v>108</v>
      </c>
    </row>
    <row r="110" spans="1:11" x14ac:dyDescent="0.25">
      <c r="A110" s="124" t="s">
        <v>3729</v>
      </c>
      <c r="B110" s="124" t="s">
        <v>3001</v>
      </c>
      <c r="C110" s="124" t="s">
        <v>1805</v>
      </c>
      <c r="D110" s="124" t="s">
        <v>2002</v>
      </c>
      <c r="E110" s="124">
        <v>6.44</v>
      </c>
      <c r="F110" s="124">
        <v>3898.73</v>
      </c>
      <c r="G110" s="124">
        <v>5.57E-2</v>
      </c>
      <c r="H110" s="124">
        <v>0.37240000000000001</v>
      </c>
      <c r="I110" s="124">
        <v>9.1600000000000001E-2</v>
      </c>
      <c r="J110" s="124">
        <v>7.4399999999999994E-2</v>
      </c>
      <c r="K110" s="157">
        <v>109</v>
      </c>
    </row>
    <row r="111" spans="1:11" x14ac:dyDescent="0.25">
      <c r="A111" s="124" t="s">
        <v>3752</v>
      </c>
      <c r="B111" s="124" t="s">
        <v>3040</v>
      </c>
      <c r="C111" s="124" t="s">
        <v>1585</v>
      </c>
      <c r="D111" s="124" t="s">
        <v>1586</v>
      </c>
      <c r="E111" s="124">
        <v>4.57</v>
      </c>
      <c r="F111" s="124">
        <v>4209.34</v>
      </c>
      <c r="G111" s="124">
        <v>2.01E-2</v>
      </c>
      <c r="H111" s="124">
        <v>0.33829999999999999</v>
      </c>
      <c r="I111" s="124">
        <v>5.0799999999999998E-2</v>
      </c>
      <c r="J111" s="124">
        <v>5.4699999999999999E-2</v>
      </c>
      <c r="K111" s="157">
        <v>110</v>
      </c>
    </row>
    <row r="112" spans="1:11" x14ac:dyDescent="0.25">
      <c r="A112" s="124" t="s">
        <v>3798</v>
      </c>
      <c r="B112" s="124" t="s">
        <v>3091</v>
      </c>
      <c r="C112" s="124" t="s">
        <v>1804</v>
      </c>
      <c r="D112" s="124" t="s">
        <v>2851</v>
      </c>
      <c r="E112" s="124">
        <v>7.88</v>
      </c>
      <c r="F112" s="124">
        <v>1714.67</v>
      </c>
      <c r="G112" s="124">
        <v>8.9999999999999993E-3</v>
      </c>
      <c r="H112" s="124">
        <v>0.32119999999999999</v>
      </c>
      <c r="I112" s="124">
        <v>0.1002</v>
      </c>
      <c r="J112" s="124">
        <v>5.0799999999999998E-2</v>
      </c>
      <c r="K112" s="157">
        <v>111</v>
      </c>
    </row>
    <row r="113" spans="1:11" x14ac:dyDescent="0.25">
      <c r="A113" s="124" t="s">
        <v>3693</v>
      </c>
      <c r="B113" s="124" t="s">
        <v>2991</v>
      </c>
      <c r="C113" s="124" t="s">
        <v>1599</v>
      </c>
      <c r="D113" s="124" t="s">
        <v>2882</v>
      </c>
      <c r="E113" s="124">
        <v>12.12</v>
      </c>
      <c r="F113" s="124">
        <v>754.08</v>
      </c>
      <c r="G113" s="124">
        <v>-4.8999999999999998E-3</v>
      </c>
      <c r="H113" s="124">
        <v>0.28470000000000001</v>
      </c>
      <c r="I113" s="124">
        <v>8.4000000000000005E-2</v>
      </c>
      <c r="J113" s="124">
        <v>4.5400000000000003E-2</v>
      </c>
      <c r="K113" s="157">
        <v>112</v>
      </c>
    </row>
    <row r="114" spans="1:11" x14ac:dyDescent="0.25">
      <c r="A114" s="124" t="s">
        <v>3877</v>
      </c>
      <c r="B114" s="124" t="s">
        <v>3177</v>
      </c>
      <c r="C114" s="124" t="s">
        <v>1592</v>
      </c>
      <c r="D114" s="124" t="s">
        <v>1593</v>
      </c>
      <c r="E114" s="124">
        <v>13.16</v>
      </c>
      <c r="F114" s="124">
        <v>2713.62</v>
      </c>
      <c r="G114" s="124">
        <v>1.9400000000000001E-2</v>
      </c>
      <c r="H114" s="124">
        <v>0.3503</v>
      </c>
      <c r="I114" s="124">
        <v>0.1242</v>
      </c>
      <c r="J114" s="124">
        <v>5.8999999999999997E-2</v>
      </c>
      <c r="K114" s="157">
        <v>113</v>
      </c>
    </row>
    <row r="115" spans="1:11" x14ac:dyDescent="0.25">
      <c r="A115" s="124" t="s">
        <v>1587</v>
      </c>
      <c r="B115" s="124" t="s">
        <v>1588</v>
      </c>
      <c r="C115" s="124" t="s">
        <v>1589</v>
      </c>
      <c r="D115" s="124" t="s">
        <v>1589</v>
      </c>
      <c r="E115" s="124">
        <v>6.99</v>
      </c>
      <c r="F115" s="124">
        <v>7816.45</v>
      </c>
      <c r="G115" s="124">
        <v>1.1599999999999999E-2</v>
      </c>
      <c r="H115" s="124">
        <v>0.25969999999999999</v>
      </c>
      <c r="I115" s="124">
        <v>4.99E-2</v>
      </c>
      <c r="J115" s="124">
        <v>4.36E-2</v>
      </c>
      <c r="K115" s="157">
        <v>114</v>
      </c>
    </row>
    <row r="116" spans="1:11" x14ac:dyDescent="0.25">
      <c r="A116" s="124" t="s">
        <v>3734</v>
      </c>
      <c r="B116" s="124" t="s">
        <v>3022</v>
      </c>
      <c r="C116" s="124" t="s">
        <v>1794</v>
      </c>
      <c r="D116" s="124" t="s">
        <v>2818</v>
      </c>
      <c r="E116" s="124">
        <v>3.58</v>
      </c>
      <c r="F116" s="124">
        <v>2098.1799999999998</v>
      </c>
      <c r="G116" s="124">
        <v>3.4700000000000002E-2</v>
      </c>
      <c r="H116" s="124">
        <v>0.3805</v>
      </c>
      <c r="I116" s="124">
        <v>7.0599999999999996E-2</v>
      </c>
      <c r="J116" s="124">
        <v>7.6799999999999993E-2</v>
      </c>
      <c r="K116" s="157">
        <v>115</v>
      </c>
    </row>
    <row r="117" spans="1:11" x14ac:dyDescent="0.25">
      <c r="A117" s="124" t="s">
        <v>3726</v>
      </c>
      <c r="B117" s="124" t="s">
        <v>3020</v>
      </c>
      <c r="C117" s="124" t="s">
        <v>1563</v>
      </c>
      <c r="D117" s="124" t="s">
        <v>1563</v>
      </c>
      <c r="E117" s="124">
        <v>8.7799999999999994</v>
      </c>
      <c r="F117" s="124">
        <v>2065.14</v>
      </c>
      <c r="G117" s="124">
        <v>-3.3999999999999998E-3</v>
      </c>
      <c r="H117" s="124">
        <v>0.25669999999999998</v>
      </c>
      <c r="I117" s="124">
        <v>0.1164</v>
      </c>
      <c r="J117" s="124">
        <v>4.3299999999999998E-2</v>
      </c>
      <c r="K117" s="157">
        <v>116</v>
      </c>
    </row>
    <row r="118" spans="1:11" x14ac:dyDescent="0.25">
      <c r="A118" s="124" t="s">
        <v>3935</v>
      </c>
      <c r="B118" s="124" t="s">
        <v>3219</v>
      </c>
      <c r="C118" s="124" t="s">
        <v>1794</v>
      </c>
      <c r="D118" s="124" t="s">
        <v>1795</v>
      </c>
      <c r="E118" s="124">
        <v>11.82</v>
      </c>
      <c r="F118" s="124">
        <v>1039.58</v>
      </c>
      <c r="G118" s="124">
        <v>2.52E-2</v>
      </c>
      <c r="H118" s="124">
        <v>0.3548</v>
      </c>
      <c r="I118" s="124">
        <v>0.17749999999999999</v>
      </c>
      <c r="J118" s="124">
        <v>5.9200000000000003E-2</v>
      </c>
      <c r="K118" s="157">
        <v>117</v>
      </c>
    </row>
    <row r="119" spans="1:11" x14ac:dyDescent="0.25">
      <c r="A119" s="124" t="s">
        <v>3838</v>
      </c>
      <c r="B119" s="124" t="s">
        <v>3136</v>
      </c>
      <c r="C119" s="124" t="s">
        <v>1569</v>
      </c>
      <c r="D119" s="124" t="s">
        <v>1799</v>
      </c>
      <c r="E119" s="124">
        <v>10.68</v>
      </c>
      <c r="F119" s="124">
        <v>4310.38</v>
      </c>
      <c r="G119" s="124">
        <v>2.5899999999999999E-2</v>
      </c>
      <c r="H119" s="124">
        <v>0.24229999999999999</v>
      </c>
      <c r="I119" s="124">
        <v>6.4199999999999993E-2</v>
      </c>
      <c r="J119" s="124">
        <v>4.2099999999999999E-2</v>
      </c>
      <c r="K119" s="157">
        <v>118</v>
      </c>
    </row>
    <row r="120" spans="1:11" x14ac:dyDescent="0.25">
      <c r="A120" s="124" t="s">
        <v>3943</v>
      </c>
      <c r="B120" s="124" t="s">
        <v>3238</v>
      </c>
      <c r="C120" s="124" t="s">
        <v>1794</v>
      </c>
      <c r="D120" s="124" t="s">
        <v>1795</v>
      </c>
      <c r="E120" s="124">
        <v>38.42</v>
      </c>
      <c r="F120" s="124">
        <v>131.82</v>
      </c>
      <c r="G120" s="124">
        <v>2.7E-2</v>
      </c>
      <c r="H120" s="124">
        <v>0.2964</v>
      </c>
      <c r="I120" s="124">
        <v>0.17510000000000001</v>
      </c>
      <c r="J120" s="124">
        <v>4.5199999999999997E-2</v>
      </c>
      <c r="K120" s="157">
        <v>119</v>
      </c>
    </row>
    <row r="121" spans="1:11" x14ac:dyDescent="0.25">
      <c r="A121" s="124" t="s">
        <v>3690</v>
      </c>
      <c r="B121" s="124" t="s">
        <v>2984</v>
      </c>
      <c r="C121" s="124" t="s">
        <v>1811</v>
      </c>
      <c r="D121" s="124" t="s">
        <v>1812</v>
      </c>
      <c r="E121" s="124">
        <v>17.329999999999998</v>
      </c>
      <c r="F121" s="124">
        <v>1457.83</v>
      </c>
      <c r="G121" s="124">
        <v>7.0000000000000001E-3</v>
      </c>
      <c r="H121" s="124">
        <v>0.2671</v>
      </c>
      <c r="I121" s="124">
        <v>0.1273</v>
      </c>
      <c r="J121" s="124">
        <v>4.3299999999999998E-2</v>
      </c>
      <c r="K121" s="157">
        <v>120</v>
      </c>
    </row>
    <row r="122" spans="1:11" x14ac:dyDescent="0.25">
      <c r="A122" s="124" t="s">
        <v>3908</v>
      </c>
      <c r="B122" s="124" t="s">
        <v>3192</v>
      </c>
      <c r="C122" s="124" t="s">
        <v>1818</v>
      </c>
      <c r="D122" s="124" t="s">
        <v>1862</v>
      </c>
      <c r="E122" s="124">
        <v>65.77</v>
      </c>
      <c r="F122" s="124">
        <v>730.78</v>
      </c>
      <c r="G122" s="124">
        <v>2.1000000000000001E-2</v>
      </c>
      <c r="H122" s="124">
        <v>0.36890000000000001</v>
      </c>
      <c r="I122" s="124">
        <v>0.61629999999999996</v>
      </c>
      <c r="J122" s="124">
        <v>6.54E-2</v>
      </c>
      <c r="K122" s="157">
        <v>121</v>
      </c>
    </row>
    <row r="123" spans="1:11" x14ac:dyDescent="0.25">
      <c r="A123" s="124" t="s">
        <v>3720</v>
      </c>
      <c r="B123" s="124" t="s">
        <v>3025</v>
      </c>
      <c r="C123" s="124" t="s">
        <v>1599</v>
      </c>
      <c r="D123" s="124" t="s">
        <v>2882</v>
      </c>
      <c r="E123" s="124">
        <v>9.4600000000000009</v>
      </c>
      <c r="F123" s="124">
        <v>1699.22</v>
      </c>
      <c r="G123" s="124">
        <v>-3.3700000000000001E-2</v>
      </c>
      <c r="H123" s="124">
        <v>0.2848</v>
      </c>
      <c r="I123" s="124">
        <v>7.3200000000000001E-2</v>
      </c>
      <c r="J123" s="124">
        <v>4.4299999999999999E-2</v>
      </c>
      <c r="K123" s="157">
        <v>122</v>
      </c>
    </row>
    <row r="124" spans="1:11" x14ac:dyDescent="0.25">
      <c r="A124" s="124" t="s">
        <v>3912</v>
      </c>
      <c r="B124" s="124" t="s">
        <v>3213</v>
      </c>
      <c r="C124" s="124" t="s">
        <v>1599</v>
      </c>
      <c r="D124" s="124" t="s">
        <v>1796</v>
      </c>
      <c r="E124" s="124">
        <v>5.32</v>
      </c>
      <c r="F124" s="124">
        <v>2272.4</v>
      </c>
      <c r="G124" s="124">
        <v>7.6E-3</v>
      </c>
      <c r="H124" s="124">
        <v>0.34849999999999998</v>
      </c>
      <c r="I124" s="124">
        <v>0.10440000000000001</v>
      </c>
      <c r="J124" s="124">
        <v>5.4300000000000001E-2</v>
      </c>
      <c r="K124" s="157">
        <v>123</v>
      </c>
    </row>
    <row r="125" spans="1:11" x14ac:dyDescent="0.25">
      <c r="A125" s="124" t="s">
        <v>3786</v>
      </c>
      <c r="B125" s="124" t="s">
        <v>3037</v>
      </c>
      <c r="C125" s="124" t="s">
        <v>1589</v>
      </c>
      <c r="D125" s="124" t="s">
        <v>1589</v>
      </c>
      <c r="E125" s="124">
        <v>12.23</v>
      </c>
      <c r="F125" s="124">
        <v>1326.83</v>
      </c>
      <c r="G125" s="124">
        <v>1.24E-2</v>
      </c>
      <c r="H125" s="124">
        <v>0.30759999999999998</v>
      </c>
      <c r="I125" s="124">
        <v>0.13020000000000001</v>
      </c>
      <c r="J125" s="124">
        <v>4.6199999999999998E-2</v>
      </c>
      <c r="K125" s="157">
        <v>124</v>
      </c>
    </row>
    <row r="126" spans="1:11" x14ac:dyDescent="0.25">
      <c r="A126" s="124" t="s">
        <v>3865</v>
      </c>
      <c r="B126" s="124" t="s">
        <v>3127</v>
      </c>
      <c r="C126" s="124" t="s">
        <v>1807</v>
      </c>
      <c r="D126" s="124" t="s">
        <v>1808</v>
      </c>
      <c r="E126" s="124">
        <v>23.47</v>
      </c>
      <c r="F126" s="124">
        <v>198.21</v>
      </c>
      <c r="G126" s="124">
        <v>-5.4999999999999997E-3</v>
      </c>
      <c r="H126" s="124">
        <v>0.36840000000000001</v>
      </c>
      <c r="I126" s="124">
        <v>0.25869999999999999</v>
      </c>
      <c r="J126" s="124">
        <v>6.3899999999999998E-2</v>
      </c>
      <c r="K126" s="157">
        <v>125</v>
      </c>
    </row>
    <row r="127" spans="1:11" x14ac:dyDescent="0.25">
      <c r="A127" s="124" t="s">
        <v>3688</v>
      </c>
      <c r="B127" s="124" t="s">
        <v>2985</v>
      </c>
      <c r="C127" s="124" t="s">
        <v>1563</v>
      </c>
      <c r="D127" s="124" t="s">
        <v>1563</v>
      </c>
      <c r="E127" s="124">
        <v>3.81</v>
      </c>
      <c r="F127" s="124">
        <v>3381.04</v>
      </c>
      <c r="G127" s="124">
        <v>-7.7999999999999996E-3</v>
      </c>
      <c r="H127" s="124">
        <v>0.24740000000000001</v>
      </c>
      <c r="I127" s="124">
        <v>0.1012</v>
      </c>
      <c r="J127" s="124">
        <v>4.2000000000000003E-2</v>
      </c>
      <c r="K127" s="157">
        <v>126</v>
      </c>
    </row>
    <row r="128" spans="1:11" x14ac:dyDescent="0.25">
      <c r="A128" s="124" t="s">
        <v>4138</v>
      </c>
      <c r="B128" s="124" t="s">
        <v>3448</v>
      </c>
      <c r="C128" s="124" t="s">
        <v>1806</v>
      </c>
      <c r="D128" s="124" t="s">
        <v>2738</v>
      </c>
      <c r="E128" s="124">
        <v>8.91</v>
      </c>
      <c r="F128" s="124">
        <v>2262.17</v>
      </c>
      <c r="G128" s="124">
        <v>1.7100000000000001E-2</v>
      </c>
      <c r="H128" s="124">
        <v>0.39100000000000001</v>
      </c>
      <c r="I128" s="124">
        <v>3.32E-2</v>
      </c>
      <c r="J128" s="124">
        <v>7.8299999999999995E-2</v>
      </c>
      <c r="K128" s="157">
        <v>127</v>
      </c>
    </row>
    <row r="129" spans="1:11" x14ac:dyDescent="0.25">
      <c r="A129" s="124" t="s">
        <v>3976</v>
      </c>
      <c r="B129" s="124" t="s">
        <v>3291</v>
      </c>
      <c r="C129" s="124" t="s">
        <v>1572</v>
      </c>
      <c r="D129" s="124" t="s">
        <v>1573</v>
      </c>
      <c r="E129" s="124">
        <v>8.85</v>
      </c>
      <c r="F129" s="124">
        <v>2342.2600000000002</v>
      </c>
      <c r="G129" s="124">
        <v>1.14E-2</v>
      </c>
      <c r="H129" s="124">
        <v>0.30370000000000003</v>
      </c>
      <c r="I129" s="124">
        <v>0.1225</v>
      </c>
      <c r="J129" s="124">
        <v>4.5199999999999997E-2</v>
      </c>
      <c r="K129" s="157">
        <v>128</v>
      </c>
    </row>
    <row r="130" spans="1:11" x14ac:dyDescent="0.25">
      <c r="A130" s="124" t="s">
        <v>4086</v>
      </c>
      <c r="B130" s="124" t="s">
        <v>3384</v>
      </c>
      <c r="C130" s="124" t="s">
        <v>1599</v>
      </c>
      <c r="D130" s="124" t="s">
        <v>2883</v>
      </c>
      <c r="E130" s="124">
        <v>9.89</v>
      </c>
      <c r="F130" s="124">
        <v>2726.84</v>
      </c>
      <c r="G130" s="124">
        <v>4.8800000000000003E-2</v>
      </c>
      <c r="H130" s="124">
        <v>0.38329999999999997</v>
      </c>
      <c r="I130" s="124">
        <v>0.15570000000000001</v>
      </c>
      <c r="J130" s="124">
        <v>7.2800000000000004E-2</v>
      </c>
      <c r="K130" s="157">
        <v>129</v>
      </c>
    </row>
    <row r="131" spans="1:11" x14ac:dyDescent="0.25">
      <c r="A131" s="124" t="s">
        <v>3742</v>
      </c>
      <c r="B131" s="124" t="s">
        <v>3038</v>
      </c>
      <c r="C131" s="124" t="s">
        <v>1569</v>
      </c>
      <c r="D131" s="124" t="s">
        <v>1799</v>
      </c>
      <c r="E131" s="124">
        <v>18.27</v>
      </c>
      <c r="F131" s="124">
        <v>1754.47</v>
      </c>
      <c r="G131" s="124">
        <v>0.01</v>
      </c>
      <c r="H131" s="124">
        <v>0.32890000000000003</v>
      </c>
      <c r="I131" s="124">
        <v>0.1366</v>
      </c>
      <c r="J131" s="124">
        <v>4.9200000000000001E-2</v>
      </c>
      <c r="K131" s="157">
        <v>130</v>
      </c>
    </row>
    <row r="132" spans="1:11" x14ac:dyDescent="0.25">
      <c r="A132" s="124" t="s">
        <v>1575</v>
      </c>
      <c r="B132" s="124" t="s">
        <v>1576</v>
      </c>
      <c r="C132" s="124" t="s">
        <v>1577</v>
      </c>
      <c r="D132" s="124" t="s">
        <v>1578</v>
      </c>
      <c r="E132" s="124">
        <v>6.11</v>
      </c>
      <c r="F132" s="124">
        <v>16096.4</v>
      </c>
      <c r="G132" s="124">
        <v>-1.6000000000000001E-3</v>
      </c>
      <c r="H132" s="124">
        <v>0.29399999999999998</v>
      </c>
      <c r="I132" s="124">
        <v>9.3200000000000005E-2</v>
      </c>
      <c r="J132" s="124">
        <v>4.4400000000000002E-2</v>
      </c>
      <c r="K132" s="157">
        <v>131</v>
      </c>
    </row>
    <row r="133" spans="1:11" x14ac:dyDescent="0.25">
      <c r="A133" s="124" t="s">
        <v>3642</v>
      </c>
      <c r="B133" s="124" t="s">
        <v>2934</v>
      </c>
      <c r="C133" s="124" t="s">
        <v>1599</v>
      </c>
      <c r="D133" s="124" t="s">
        <v>2883</v>
      </c>
      <c r="E133" s="124">
        <v>14.22</v>
      </c>
      <c r="F133" s="124">
        <v>7657.68</v>
      </c>
      <c r="G133" s="124">
        <v>9.1999999999999998E-3</v>
      </c>
      <c r="H133" s="124">
        <v>0.34549999999999997</v>
      </c>
      <c r="I133" s="124">
        <v>0.1825</v>
      </c>
      <c r="J133" s="124">
        <v>5.2699999999999997E-2</v>
      </c>
      <c r="K133" s="157">
        <v>132</v>
      </c>
    </row>
    <row r="134" spans="1:11" x14ac:dyDescent="0.25">
      <c r="A134" s="124" t="s">
        <v>4072</v>
      </c>
      <c r="B134" s="124" t="s">
        <v>3387</v>
      </c>
      <c r="C134" s="124" t="s">
        <v>1793</v>
      </c>
      <c r="D134" s="124" t="s">
        <v>1817</v>
      </c>
      <c r="E134" s="124">
        <v>58.62</v>
      </c>
      <c r="F134" s="124">
        <v>352.81</v>
      </c>
      <c r="G134" s="124">
        <v>8.8000000000000005E-3</v>
      </c>
      <c r="H134" s="124">
        <v>0.3362</v>
      </c>
      <c r="I134" s="124">
        <v>0.14330000000000001</v>
      </c>
      <c r="J134" s="124">
        <v>4.99E-2</v>
      </c>
      <c r="K134" s="157">
        <v>133</v>
      </c>
    </row>
    <row r="135" spans="1:11" x14ac:dyDescent="0.25">
      <c r="A135" s="124" t="s">
        <v>4167</v>
      </c>
      <c r="B135" s="124" t="s">
        <v>3472</v>
      </c>
      <c r="C135" s="124" t="s">
        <v>1572</v>
      </c>
      <c r="D135" s="124" t="s">
        <v>1790</v>
      </c>
      <c r="E135" s="124">
        <v>5.72</v>
      </c>
      <c r="F135" s="124">
        <v>4771.88</v>
      </c>
      <c r="G135" s="124">
        <v>2.5100000000000001E-2</v>
      </c>
      <c r="H135" s="124">
        <v>0.38829999999999998</v>
      </c>
      <c r="I135" s="124">
        <v>4.53E-2</v>
      </c>
      <c r="J135" s="124">
        <v>7.5300000000000006E-2</v>
      </c>
      <c r="K135" s="157">
        <v>134</v>
      </c>
    </row>
    <row r="136" spans="1:11" x14ac:dyDescent="0.25">
      <c r="A136" s="124" t="s">
        <v>3701</v>
      </c>
      <c r="B136" s="124" t="s">
        <v>3003</v>
      </c>
      <c r="C136" s="124" t="s">
        <v>1592</v>
      </c>
      <c r="D136" s="124" t="s">
        <v>1593</v>
      </c>
      <c r="E136" s="124">
        <v>15.03</v>
      </c>
      <c r="F136" s="124">
        <v>2613.06</v>
      </c>
      <c r="G136" s="124">
        <v>1.01E-2</v>
      </c>
      <c r="H136" s="124">
        <v>0.37569999999999998</v>
      </c>
      <c r="I136" s="124">
        <v>0.1173</v>
      </c>
      <c r="J136" s="124">
        <v>6.6500000000000004E-2</v>
      </c>
      <c r="K136" s="157">
        <v>135</v>
      </c>
    </row>
    <row r="137" spans="1:11" x14ac:dyDescent="0.25">
      <c r="A137" s="124" t="s">
        <v>3753</v>
      </c>
      <c r="B137" s="124" t="s">
        <v>3036</v>
      </c>
      <c r="C137" s="124" t="s">
        <v>1569</v>
      </c>
      <c r="D137" s="124" t="s">
        <v>1799</v>
      </c>
      <c r="E137" s="124">
        <v>11.83</v>
      </c>
      <c r="F137" s="124">
        <v>891</v>
      </c>
      <c r="G137" s="124">
        <v>3.3999999999999998E-3</v>
      </c>
      <c r="H137" s="124">
        <v>0.34060000000000001</v>
      </c>
      <c r="I137" s="124">
        <v>6.9599999999999995E-2</v>
      </c>
      <c r="J137" s="124">
        <v>5.0700000000000002E-2</v>
      </c>
      <c r="K137" s="157">
        <v>136</v>
      </c>
    </row>
    <row r="138" spans="1:11" x14ac:dyDescent="0.25">
      <c r="A138" s="124" t="s">
        <v>3882</v>
      </c>
      <c r="B138" s="124" t="s">
        <v>3190</v>
      </c>
      <c r="C138" s="124" t="s">
        <v>1797</v>
      </c>
      <c r="D138" s="124" t="s">
        <v>1801</v>
      </c>
      <c r="E138" s="124">
        <v>6.32</v>
      </c>
      <c r="F138" s="124">
        <v>3238.78</v>
      </c>
      <c r="G138" s="124">
        <v>1.12E-2</v>
      </c>
      <c r="H138" s="124">
        <v>0.29709999999999998</v>
      </c>
      <c r="I138" s="124">
        <v>0.1172</v>
      </c>
      <c r="J138" s="124">
        <v>4.4299999999999999E-2</v>
      </c>
      <c r="K138" s="157">
        <v>137</v>
      </c>
    </row>
    <row r="139" spans="1:11" x14ac:dyDescent="0.25">
      <c r="A139" s="124" t="s">
        <v>2767</v>
      </c>
      <c r="B139" s="124" t="s">
        <v>2766</v>
      </c>
      <c r="C139" s="124" t="s">
        <v>1807</v>
      </c>
      <c r="D139" s="124" t="s">
        <v>1808</v>
      </c>
      <c r="E139" s="124">
        <v>15.66</v>
      </c>
      <c r="F139" s="124">
        <v>477.36</v>
      </c>
      <c r="G139" s="124">
        <v>3.3700000000000001E-2</v>
      </c>
      <c r="H139" s="124">
        <v>0.37730000000000002</v>
      </c>
      <c r="I139" s="124">
        <v>9.7000000000000003E-2</v>
      </c>
      <c r="J139" s="124">
        <v>6.7400000000000002E-2</v>
      </c>
      <c r="K139" s="157">
        <v>138</v>
      </c>
    </row>
    <row r="140" spans="1:11" x14ac:dyDescent="0.25">
      <c r="A140" s="124" t="s">
        <v>4459</v>
      </c>
      <c r="B140" s="124" t="s">
        <v>4472</v>
      </c>
      <c r="C140" s="124" t="s">
        <v>1793</v>
      </c>
      <c r="D140" s="124" t="s">
        <v>1817</v>
      </c>
      <c r="E140" s="124">
        <v>7.84</v>
      </c>
      <c r="F140" s="124">
        <v>1091</v>
      </c>
      <c r="G140" s="124">
        <v>1.4200000000000001E-2</v>
      </c>
      <c r="H140" s="124">
        <v>0.34039999999999998</v>
      </c>
      <c r="I140" s="124">
        <v>6.3100000000000003E-2</v>
      </c>
      <c r="J140" s="124">
        <v>5.0500000000000003E-2</v>
      </c>
      <c r="K140" s="157">
        <v>139</v>
      </c>
    </row>
    <row r="141" spans="1:11" x14ac:dyDescent="0.25">
      <c r="A141" s="124" t="s">
        <v>1564</v>
      </c>
      <c r="B141" s="124" t="s">
        <v>1556</v>
      </c>
      <c r="C141" s="124" t="s">
        <v>1565</v>
      </c>
      <c r="D141" s="124" t="s">
        <v>1566</v>
      </c>
      <c r="E141" s="124">
        <v>54.9</v>
      </c>
      <c r="F141" s="124">
        <v>5047.84</v>
      </c>
      <c r="G141" s="124">
        <v>-1.29E-2</v>
      </c>
      <c r="H141" s="124">
        <v>0.29120000000000001</v>
      </c>
      <c r="I141" s="124">
        <v>0.1137</v>
      </c>
      <c r="J141" s="124">
        <v>4.3999999999999997E-2</v>
      </c>
      <c r="K141" s="157">
        <v>140</v>
      </c>
    </row>
    <row r="142" spans="1:11" x14ac:dyDescent="0.25">
      <c r="A142" s="124" t="s">
        <v>3829</v>
      </c>
      <c r="B142" s="124" t="s">
        <v>3107</v>
      </c>
      <c r="C142" s="124" t="s">
        <v>1599</v>
      </c>
      <c r="D142" s="124" t="s">
        <v>2882</v>
      </c>
      <c r="E142" s="124">
        <v>4.55</v>
      </c>
      <c r="F142" s="124">
        <v>1506.05</v>
      </c>
      <c r="G142" s="124">
        <v>1.34E-2</v>
      </c>
      <c r="H142" s="124">
        <v>0.26169999999999999</v>
      </c>
      <c r="I142" s="124">
        <v>8.6499999999999994E-2</v>
      </c>
      <c r="J142" s="124">
        <v>4.1799999999999997E-2</v>
      </c>
      <c r="K142" s="157">
        <v>141</v>
      </c>
    </row>
    <row r="143" spans="1:11" x14ac:dyDescent="0.25">
      <c r="A143" s="124" t="s">
        <v>3782</v>
      </c>
      <c r="B143" s="124" t="s">
        <v>3086</v>
      </c>
      <c r="C143" s="124" t="s">
        <v>1572</v>
      </c>
      <c r="D143" s="124" t="s">
        <v>1573</v>
      </c>
      <c r="E143" s="124">
        <v>4.4400000000000004</v>
      </c>
      <c r="F143" s="124">
        <v>6680.72</v>
      </c>
      <c r="G143" s="124">
        <v>1.6E-2</v>
      </c>
      <c r="H143" s="124">
        <v>0.2636</v>
      </c>
      <c r="I143" s="124">
        <v>9.4399999999999998E-2</v>
      </c>
      <c r="J143" s="124">
        <v>4.1700000000000001E-2</v>
      </c>
      <c r="K143" s="157">
        <v>142</v>
      </c>
    </row>
    <row r="144" spans="1:11" x14ac:dyDescent="0.25">
      <c r="A144" s="124" t="s">
        <v>3685</v>
      </c>
      <c r="B144" s="124" t="s">
        <v>2978</v>
      </c>
      <c r="C144" s="124" t="s">
        <v>1563</v>
      </c>
      <c r="D144" s="124" t="s">
        <v>1563</v>
      </c>
      <c r="E144" s="124">
        <v>4.49</v>
      </c>
      <c r="F144" s="124">
        <v>3418.86</v>
      </c>
      <c r="G144" s="124">
        <v>2.2000000000000001E-3</v>
      </c>
      <c r="H144" s="124">
        <v>0.23130000000000001</v>
      </c>
      <c r="I144" s="124">
        <v>0.108</v>
      </c>
      <c r="J144" s="124">
        <v>3.95E-2</v>
      </c>
      <c r="K144" s="157">
        <v>143</v>
      </c>
    </row>
    <row r="145" spans="1:11" x14ac:dyDescent="0.25">
      <c r="A145" s="124" t="s">
        <v>3910</v>
      </c>
      <c r="B145" s="124" t="s">
        <v>3209</v>
      </c>
      <c r="C145" s="124" t="s">
        <v>1793</v>
      </c>
      <c r="D145" s="124" t="s">
        <v>1817</v>
      </c>
      <c r="E145" s="124">
        <v>29.02</v>
      </c>
      <c r="F145" s="124">
        <v>658.52</v>
      </c>
      <c r="G145" s="124">
        <v>8.0000000000000002E-3</v>
      </c>
      <c r="H145" s="124">
        <v>0.23699999999999999</v>
      </c>
      <c r="I145" s="124">
        <v>9.6600000000000005E-2</v>
      </c>
      <c r="J145" s="124">
        <v>3.9600000000000003E-2</v>
      </c>
      <c r="K145" s="157">
        <v>144</v>
      </c>
    </row>
    <row r="146" spans="1:11" x14ac:dyDescent="0.25">
      <c r="A146" s="124" t="s">
        <v>3790</v>
      </c>
      <c r="B146" s="124" t="s">
        <v>3083</v>
      </c>
      <c r="C146" s="124" t="s">
        <v>1818</v>
      </c>
      <c r="D146" s="124" t="s">
        <v>1862</v>
      </c>
      <c r="E146" s="124">
        <v>9.3699999999999992</v>
      </c>
      <c r="F146" s="124">
        <v>2847.3</v>
      </c>
      <c r="G146" s="124">
        <v>3.8800000000000001E-2</v>
      </c>
      <c r="H146" s="124">
        <v>0.2833</v>
      </c>
      <c r="I146" s="124">
        <v>0.19670000000000001</v>
      </c>
      <c r="J146" s="124">
        <v>4.2700000000000002E-2</v>
      </c>
      <c r="K146" s="157">
        <v>145</v>
      </c>
    </row>
    <row r="147" spans="1:11" x14ac:dyDescent="0.25">
      <c r="A147" s="124" t="s">
        <v>3757</v>
      </c>
      <c r="B147" s="124" t="s">
        <v>3063</v>
      </c>
      <c r="C147" s="124" t="s">
        <v>1797</v>
      </c>
      <c r="D147" s="124" t="s">
        <v>1801</v>
      </c>
      <c r="E147" s="124">
        <v>7.18</v>
      </c>
      <c r="F147" s="124">
        <v>5211.43</v>
      </c>
      <c r="G147" s="124">
        <v>2.8E-3</v>
      </c>
      <c r="H147" s="124">
        <v>0.31019999999999998</v>
      </c>
      <c r="I147" s="124">
        <v>7.1499999999999994E-2</v>
      </c>
      <c r="J147" s="124">
        <v>4.4600000000000001E-2</v>
      </c>
      <c r="K147" s="157">
        <v>146</v>
      </c>
    </row>
    <row r="148" spans="1:11" x14ac:dyDescent="0.25">
      <c r="A148" s="124" t="s">
        <v>4030</v>
      </c>
      <c r="B148" s="124" t="s">
        <v>3324</v>
      </c>
      <c r="C148" s="124" t="s">
        <v>1811</v>
      </c>
      <c r="D148" s="124" t="s">
        <v>1812</v>
      </c>
      <c r="E148" s="124">
        <v>13.34</v>
      </c>
      <c r="F148" s="124">
        <v>1023.49</v>
      </c>
      <c r="G148" s="124">
        <v>3.0000000000000001E-3</v>
      </c>
      <c r="H148" s="124">
        <v>0.3286</v>
      </c>
      <c r="I148" s="124">
        <v>9.2200000000000004E-2</v>
      </c>
      <c r="J148" s="124">
        <v>4.7399999999999998E-2</v>
      </c>
      <c r="K148" s="157">
        <v>147</v>
      </c>
    </row>
    <row r="149" spans="1:11" x14ac:dyDescent="0.25">
      <c r="A149" s="124" t="s">
        <v>3854</v>
      </c>
      <c r="B149" s="124" t="s">
        <v>3139</v>
      </c>
      <c r="C149" s="124" t="s">
        <v>1818</v>
      </c>
      <c r="D149" s="124" t="s">
        <v>1819</v>
      </c>
      <c r="E149" s="124">
        <v>18.46</v>
      </c>
      <c r="F149" s="124">
        <v>759.55</v>
      </c>
      <c r="G149" s="124">
        <v>4.2299999999999997E-2</v>
      </c>
      <c r="H149" s="124">
        <v>0.37130000000000002</v>
      </c>
      <c r="I149" s="124">
        <v>0.17050000000000001</v>
      </c>
      <c r="J149" s="124">
        <v>5.9400000000000001E-2</v>
      </c>
      <c r="K149" s="157">
        <v>148</v>
      </c>
    </row>
    <row r="150" spans="1:11" x14ac:dyDescent="0.25">
      <c r="A150" s="124" t="s">
        <v>3719</v>
      </c>
      <c r="B150" s="124" t="s">
        <v>3016</v>
      </c>
      <c r="C150" s="124" t="s">
        <v>1569</v>
      </c>
      <c r="D150" s="124" t="s">
        <v>1799</v>
      </c>
      <c r="E150" s="124">
        <v>22.2</v>
      </c>
      <c r="F150" s="124">
        <v>3114.96</v>
      </c>
      <c r="G150" s="124">
        <v>2.2599999999999999E-2</v>
      </c>
      <c r="H150" s="124">
        <v>0.31369999999999998</v>
      </c>
      <c r="I150" s="124">
        <v>0.27339999999999998</v>
      </c>
      <c r="J150" s="124">
        <v>4.48E-2</v>
      </c>
      <c r="K150" s="157">
        <v>149</v>
      </c>
    </row>
    <row r="151" spans="1:11" x14ac:dyDescent="0.25">
      <c r="A151" s="124" t="s">
        <v>3983</v>
      </c>
      <c r="B151" s="124" t="s">
        <v>3278</v>
      </c>
      <c r="C151" s="124" t="s">
        <v>1793</v>
      </c>
      <c r="D151" s="124" t="s">
        <v>2685</v>
      </c>
      <c r="E151" s="124">
        <v>18.649999999999999</v>
      </c>
      <c r="F151" s="124">
        <v>987.96</v>
      </c>
      <c r="G151" s="124">
        <v>3.2000000000000002E-3</v>
      </c>
      <c r="H151" s="124">
        <v>0.28989999999999999</v>
      </c>
      <c r="I151" s="124">
        <v>4.9599999999999998E-2</v>
      </c>
      <c r="J151" s="124">
        <v>4.2900000000000001E-2</v>
      </c>
      <c r="K151" s="157">
        <v>150</v>
      </c>
    </row>
    <row r="152" spans="1:11" x14ac:dyDescent="0.25">
      <c r="A152" s="124" t="s">
        <v>3768</v>
      </c>
      <c r="B152" s="124" t="s">
        <v>3057</v>
      </c>
      <c r="C152" s="124" t="s">
        <v>1818</v>
      </c>
      <c r="D152" s="124" t="s">
        <v>1819</v>
      </c>
      <c r="E152" s="124">
        <v>29.77</v>
      </c>
      <c r="F152" s="124">
        <v>4743.43</v>
      </c>
      <c r="G152" s="124">
        <v>8.5000000000000006E-3</v>
      </c>
      <c r="H152" s="124">
        <v>0.26269999999999999</v>
      </c>
      <c r="I152" s="124">
        <v>0.20269999999999999</v>
      </c>
      <c r="J152" s="124">
        <v>4.0300000000000002E-2</v>
      </c>
      <c r="K152" s="157">
        <v>151</v>
      </c>
    </row>
    <row r="153" spans="1:11" x14ac:dyDescent="0.25">
      <c r="A153" s="124" t="s">
        <v>3781</v>
      </c>
      <c r="B153" s="124" t="s">
        <v>3082</v>
      </c>
      <c r="C153" s="124" t="s">
        <v>1807</v>
      </c>
      <c r="D153" s="124" t="s">
        <v>1808</v>
      </c>
      <c r="E153" s="124">
        <v>10.64</v>
      </c>
      <c r="F153" s="124">
        <v>844.42</v>
      </c>
      <c r="G153" s="124">
        <v>1.9E-3</v>
      </c>
      <c r="H153" s="124">
        <v>0.3639</v>
      </c>
      <c r="I153" s="124">
        <v>0.10059999999999999</v>
      </c>
      <c r="J153" s="124">
        <v>5.5800000000000002E-2</v>
      </c>
      <c r="K153" s="157">
        <v>152</v>
      </c>
    </row>
    <row r="154" spans="1:11" x14ac:dyDescent="0.25">
      <c r="A154" s="124" t="s">
        <v>3767</v>
      </c>
      <c r="B154" s="124" t="s">
        <v>3041</v>
      </c>
      <c r="C154" s="124" t="s">
        <v>1581</v>
      </c>
      <c r="D154" s="124" t="s">
        <v>1816</v>
      </c>
      <c r="E154" s="124">
        <v>12.9</v>
      </c>
      <c r="F154" s="124">
        <v>421.73</v>
      </c>
      <c r="G154" s="124">
        <v>2.1399999999999999E-2</v>
      </c>
      <c r="H154" s="124">
        <v>0.37459999999999999</v>
      </c>
      <c r="I154" s="124">
        <v>0.16889999999999999</v>
      </c>
      <c r="J154" s="124">
        <v>6.2E-2</v>
      </c>
      <c r="K154" s="157">
        <v>153</v>
      </c>
    </row>
    <row r="155" spans="1:11" x14ac:dyDescent="0.25">
      <c r="A155" s="124" t="s">
        <v>3738</v>
      </c>
      <c r="B155" s="124" t="s">
        <v>3026</v>
      </c>
      <c r="C155" s="124" t="s">
        <v>1807</v>
      </c>
      <c r="D155" s="124" t="s">
        <v>1808</v>
      </c>
      <c r="E155" s="124">
        <v>14.34</v>
      </c>
      <c r="F155" s="124">
        <v>802.36</v>
      </c>
      <c r="G155" s="124">
        <v>1.06E-2</v>
      </c>
      <c r="H155" s="124">
        <v>0.3861</v>
      </c>
      <c r="I155" s="124">
        <v>9.6100000000000005E-2</v>
      </c>
      <c r="J155" s="124">
        <v>6.9099999999999995E-2</v>
      </c>
      <c r="K155" s="157">
        <v>154</v>
      </c>
    </row>
    <row r="156" spans="1:11" x14ac:dyDescent="0.25">
      <c r="A156" s="124" t="s">
        <v>3749</v>
      </c>
      <c r="B156" s="124" t="s">
        <v>3049</v>
      </c>
      <c r="C156" s="124" t="s">
        <v>1572</v>
      </c>
      <c r="D156" s="124" t="s">
        <v>2827</v>
      </c>
      <c r="E156" s="124">
        <v>9.5500000000000007</v>
      </c>
      <c r="F156" s="124">
        <v>1315.91</v>
      </c>
      <c r="G156" s="124">
        <v>-7.3000000000000001E-3</v>
      </c>
      <c r="H156" s="124">
        <v>0.3145</v>
      </c>
      <c r="I156" s="124">
        <v>0.1368</v>
      </c>
      <c r="J156" s="124">
        <v>4.4600000000000001E-2</v>
      </c>
      <c r="K156" s="157">
        <v>155</v>
      </c>
    </row>
    <row r="157" spans="1:11" x14ac:dyDescent="0.25">
      <c r="A157" s="124" t="s">
        <v>4306</v>
      </c>
      <c r="B157" s="124" t="s">
        <v>3614</v>
      </c>
      <c r="C157" s="124" t="s">
        <v>1577</v>
      </c>
      <c r="D157" s="124" t="s">
        <v>2820</v>
      </c>
      <c r="E157" s="124">
        <v>5.86</v>
      </c>
      <c r="F157" s="124">
        <v>1116.77</v>
      </c>
      <c r="G157" s="124">
        <v>1.7399999999999999E-2</v>
      </c>
      <c r="H157" s="124">
        <v>0.37290000000000001</v>
      </c>
      <c r="I157" s="124">
        <v>9.5899999999999999E-2</v>
      </c>
      <c r="J157" s="124">
        <v>5.9700000000000003E-2</v>
      </c>
      <c r="K157" s="157">
        <v>156</v>
      </c>
    </row>
    <row r="158" spans="1:11" x14ac:dyDescent="0.25">
      <c r="A158" s="124" t="s">
        <v>4391</v>
      </c>
      <c r="B158" s="124" t="s">
        <v>4392</v>
      </c>
      <c r="C158" s="124" t="s">
        <v>1592</v>
      </c>
      <c r="D158" s="124" t="s">
        <v>1593</v>
      </c>
      <c r="E158" s="124">
        <v>5.51</v>
      </c>
      <c r="F158" s="124">
        <v>1018.66</v>
      </c>
      <c r="G158" s="124">
        <v>3.5999999999999999E-3</v>
      </c>
      <c r="H158" s="124">
        <v>0.20080000000000001</v>
      </c>
      <c r="I158" s="124">
        <v>0.1125</v>
      </c>
      <c r="J158" s="124">
        <v>3.8100000000000002E-2</v>
      </c>
      <c r="K158" s="157">
        <v>157</v>
      </c>
    </row>
    <row r="159" spans="1:11" x14ac:dyDescent="0.25">
      <c r="A159" s="124" t="s">
        <v>3796</v>
      </c>
      <c r="B159" s="124" t="s">
        <v>3104</v>
      </c>
      <c r="C159" s="124" t="s">
        <v>1599</v>
      </c>
      <c r="D159" s="124" t="s">
        <v>2882</v>
      </c>
      <c r="E159" s="124">
        <v>12.36</v>
      </c>
      <c r="F159" s="124">
        <v>2164.6</v>
      </c>
      <c r="G159" s="124">
        <v>4.8999999999999998E-3</v>
      </c>
      <c r="H159" s="124">
        <v>0.30099999999999999</v>
      </c>
      <c r="I159" s="124">
        <v>8.8700000000000001E-2</v>
      </c>
      <c r="J159" s="124">
        <v>4.2999999999999997E-2</v>
      </c>
      <c r="K159" s="157">
        <v>158</v>
      </c>
    </row>
    <row r="160" spans="1:11" x14ac:dyDescent="0.25">
      <c r="A160" s="124" t="s">
        <v>3960</v>
      </c>
      <c r="B160" s="124" t="s">
        <v>3256</v>
      </c>
      <c r="C160" s="124" t="s">
        <v>1589</v>
      </c>
      <c r="D160" s="124" t="s">
        <v>1589</v>
      </c>
      <c r="E160" s="124">
        <v>5.45</v>
      </c>
      <c r="F160" s="124">
        <v>1398.11</v>
      </c>
      <c r="G160" s="124">
        <v>9.2999999999999992E-3</v>
      </c>
      <c r="H160" s="124">
        <v>0.35549999999999998</v>
      </c>
      <c r="I160" s="124">
        <v>0.1105</v>
      </c>
      <c r="J160" s="124">
        <v>5.1400000000000001E-2</v>
      </c>
      <c r="K160" s="157">
        <v>159</v>
      </c>
    </row>
    <row r="161" spans="1:11" x14ac:dyDescent="0.25">
      <c r="A161" s="124" t="s">
        <v>3817</v>
      </c>
      <c r="B161" s="124" t="s">
        <v>3128</v>
      </c>
      <c r="C161" s="124" t="s">
        <v>1599</v>
      </c>
      <c r="D161" s="124" t="s">
        <v>2848</v>
      </c>
      <c r="E161" s="124">
        <v>4.51</v>
      </c>
      <c r="F161" s="124">
        <v>5888.05</v>
      </c>
      <c r="G161" s="124">
        <v>-2.2000000000000001E-3</v>
      </c>
      <c r="H161" s="124">
        <v>0.31759999999999999</v>
      </c>
      <c r="I161" s="124">
        <v>9.4200000000000006E-2</v>
      </c>
      <c r="J161" s="124">
        <v>4.4299999999999999E-2</v>
      </c>
      <c r="K161" s="157">
        <v>160</v>
      </c>
    </row>
    <row r="162" spans="1:11" x14ac:dyDescent="0.25">
      <c r="A162" s="124" t="s">
        <v>3915</v>
      </c>
      <c r="B162" s="124" t="s">
        <v>3208</v>
      </c>
      <c r="C162" s="124" t="s">
        <v>1806</v>
      </c>
      <c r="D162" s="124" t="s">
        <v>2738</v>
      </c>
      <c r="E162" s="124">
        <v>17.18</v>
      </c>
      <c r="F162" s="124">
        <v>182.39</v>
      </c>
      <c r="G162" s="124">
        <v>4.1000000000000003E-3</v>
      </c>
      <c r="H162" s="124">
        <v>0.34689999999999999</v>
      </c>
      <c r="I162" s="124">
        <v>0.13689999999999999</v>
      </c>
      <c r="J162" s="124">
        <v>4.8899999999999999E-2</v>
      </c>
      <c r="K162" s="157">
        <v>161</v>
      </c>
    </row>
    <row r="163" spans="1:11" x14ac:dyDescent="0.25">
      <c r="A163" s="124" t="s">
        <v>4020</v>
      </c>
      <c r="B163" s="124" t="s">
        <v>3325</v>
      </c>
      <c r="C163" s="124" t="s">
        <v>1791</v>
      </c>
      <c r="D163" s="124" t="s">
        <v>1800</v>
      </c>
      <c r="E163" s="124">
        <v>6.91</v>
      </c>
      <c r="F163" s="124">
        <v>966.36</v>
      </c>
      <c r="G163" s="124">
        <v>1.0200000000000001E-2</v>
      </c>
      <c r="H163" s="124">
        <v>0.28029999999999999</v>
      </c>
      <c r="I163" s="124">
        <v>3.8699999999999998E-2</v>
      </c>
      <c r="J163" s="124">
        <v>4.0500000000000001E-2</v>
      </c>
      <c r="K163" s="157">
        <v>162</v>
      </c>
    </row>
    <row r="164" spans="1:11" x14ac:dyDescent="0.25">
      <c r="A164" s="124" t="s">
        <v>4058</v>
      </c>
      <c r="B164" s="124" t="s">
        <v>3371</v>
      </c>
      <c r="C164" s="124" t="s">
        <v>1569</v>
      </c>
      <c r="D164" s="124" t="s">
        <v>2755</v>
      </c>
      <c r="E164" s="124">
        <v>15.68</v>
      </c>
      <c r="F164" s="124">
        <v>619.76</v>
      </c>
      <c r="G164" s="124">
        <v>-4.4000000000000003E-3</v>
      </c>
      <c r="H164" s="124">
        <v>0.30199999999999999</v>
      </c>
      <c r="I164" s="124">
        <v>9.4899999999999998E-2</v>
      </c>
      <c r="J164" s="124">
        <v>4.2700000000000002E-2</v>
      </c>
      <c r="K164" s="157">
        <v>163</v>
      </c>
    </row>
    <row r="165" spans="1:11" x14ac:dyDescent="0.25">
      <c r="A165" s="124" t="s">
        <v>3896</v>
      </c>
      <c r="B165" s="124" t="s">
        <v>3226</v>
      </c>
      <c r="C165" s="124" t="s">
        <v>2824</v>
      </c>
      <c r="D165" s="124" t="s">
        <v>3135</v>
      </c>
      <c r="E165" s="124">
        <v>6.72</v>
      </c>
      <c r="F165" s="124">
        <v>12820.94</v>
      </c>
      <c r="G165" s="124">
        <v>3.0000000000000001E-3</v>
      </c>
      <c r="H165" s="124">
        <v>0.24629999999999999</v>
      </c>
      <c r="I165" s="124">
        <v>7.22E-2</v>
      </c>
      <c r="J165" s="124">
        <v>3.8300000000000001E-2</v>
      </c>
      <c r="K165" s="157">
        <v>164</v>
      </c>
    </row>
    <row r="166" spans="1:11" x14ac:dyDescent="0.25">
      <c r="A166" s="124" t="s">
        <v>4309</v>
      </c>
      <c r="B166" s="124" t="s">
        <v>3613</v>
      </c>
      <c r="C166" s="124" t="s">
        <v>1572</v>
      </c>
      <c r="D166" s="124" t="s">
        <v>1573</v>
      </c>
      <c r="E166" s="124">
        <v>5.76</v>
      </c>
      <c r="F166" s="124">
        <v>6696.82</v>
      </c>
      <c r="G166" s="124">
        <v>1.5900000000000001E-2</v>
      </c>
      <c r="H166" s="124">
        <v>0.31230000000000002</v>
      </c>
      <c r="I166" s="124">
        <v>0.1077</v>
      </c>
      <c r="J166" s="124">
        <v>4.3400000000000001E-2</v>
      </c>
      <c r="K166" s="157">
        <v>165</v>
      </c>
    </row>
    <row r="167" spans="1:11" x14ac:dyDescent="0.25">
      <c r="A167" s="124" t="s">
        <v>3926</v>
      </c>
      <c r="B167" s="124" t="s">
        <v>3193</v>
      </c>
      <c r="C167" s="124" t="s">
        <v>1818</v>
      </c>
      <c r="D167" s="124" t="s">
        <v>1862</v>
      </c>
      <c r="E167" s="124">
        <v>149.4</v>
      </c>
      <c r="F167" s="124">
        <v>1999.93</v>
      </c>
      <c r="G167" s="124">
        <v>2E-3</v>
      </c>
      <c r="H167" s="124">
        <v>0.34839999999999999</v>
      </c>
      <c r="I167" s="124">
        <v>0.25</v>
      </c>
      <c r="J167" s="124">
        <v>4.8500000000000001E-2</v>
      </c>
      <c r="K167" s="157">
        <v>166</v>
      </c>
    </row>
    <row r="168" spans="1:11" x14ac:dyDescent="0.25">
      <c r="A168" s="124" t="s">
        <v>3858</v>
      </c>
      <c r="B168" s="124" t="s">
        <v>3143</v>
      </c>
      <c r="C168" s="124" t="s">
        <v>1581</v>
      </c>
      <c r="D168" s="124" t="s">
        <v>1816</v>
      </c>
      <c r="E168" s="124">
        <v>12.87</v>
      </c>
      <c r="F168" s="124">
        <v>921.18</v>
      </c>
      <c r="G168" s="124">
        <v>4.7000000000000002E-3</v>
      </c>
      <c r="H168" s="124">
        <v>0.39450000000000002</v>
      </c>
      <c r="I168" s="124">
        <v>0.221</v>
      </c>
      <c r="J168" s="124">
        <v>6.9000000000000006E-2</v>
      </c>
      <c r="K168" s="157">
        <v>167</v>
      </c>
    </row>
    <row r="169" spans="1:11" x14ac:dyDescent="0.25">
      <c r="A169" s="124" t="s">
        <v>3762</v>
      </c>
      <c r="B169" s="124" t="s">
        <v>3050</v>
      </c>
      <c r="C169" s="124" t="s">
        <v>1581</v>
      </c>
      <c r="D169" s="124" t="s">
        <v>1582</v>
      </c>
      <c r="E169" s="124">
        <v>8.17</v>
      </c>
      <c r="F169" s="124">
        <v>684.26</v>
      </c>
      <c r="G169" s="124">
        <v>1.1999999999999999E-3</v>
      </c>
      <c r="H169" s="124">
        <v>0.34949999999999998</v>
      </c>
      <c r="I169" s="124">
        <v>3.9300000000000002E-2</v>
      </c>
      <c r="J169" s="124">
        <v>4.8300000000000003E-2</v>
      </c>
      <c r="K169" s="157">
        <v>168</v>
      </c>
    </row>
    <row r="170" spans="1:11" x14ac:dyDescent="0.25">
      <c r="A170" s="124" t="s">
        <v>4012</v>
      </c>
      <c r="B170" s="124" t="s">
        <v>3310</v>
      </c>
      <c r="C170" s="124" t="s">
        <v>1793</v>
      </c>
      <c r="D170" s="124" t="s">
        <v>2698</v>
      </c>
      <c r="E170" s="124">
        <v>14.55</v>
      </c>
      <c r="F170" s="124">
        <v>312.36</v>
      </c>
      <c r="G170" s="124">
        <v>8.9999999999999993E-3</v>
      </c>
      <c r="H170" s="124">
        <v>0.32990000000000003</v>
      </c>
      <c r="I170" s="124">
        <v>9.2100000000000001E-2</v>
      </c>
      <c r="J170" s="124">
        <v>4.5100000000000001E-2</v>
      </c>
      <c r="K170" s="157">
        <v>169</v>
      </c>
    </row>
    <row r="171" spans="1:11" x14ac:dyDescent="0.25">
      <c r="A171" s="124" t="s">
        <v>3952</v>
      </c>
      <c r="B171" s="124" t="s">
        <v>3271</v>
      </c>
      <c r="C171" s="124" t="s">
        <v>1811</v>
      </c>
      <c r="D171" s="124" t="s">
        <v>1812</v>
      </c>
      <c r="E171" s="124">
        <v>13.66</v>
      </c>
      <c r="F171" s="124">
        <v>4567.96</v>
      </c>
      <c r="G171" s="124">
        <v>5.8999999999999999E-3</v>
      </c>
      <c r="H171" s="124">
        <v>0.35089999999999999</v>
      </c>
      <c r="I171" s="124">
        <v>0.11840000000000001</v>
      </c>
      <c r="J171" s="124">
        <v>4.8599999999999997E-2</v>
      </c>
      <c r="K171" s="157">
        <v>170</v>
      </c>
    </row>
    <row r="172" spans="1:11" x14ac:dyDescent="0.25">
      <c r="A172" s="124" t="s">
        <v>4799</v>
      </c>
      <c r="B172" s="124" t="s">
        <v>4800</v>
      </c>
      <c r="C172" s="124" t="s">
        <v>1793</v>
      </c>
      <c r="D172" s="124" t="s">
        <v>1817</v>
      </c>
      <c r="E172" s="124">
        <v>14.64</v>
      </c>
      <c r="F172" s="124">
        <v>828.24</v>
      </c>
      <c r="G172" s="124">
        <v>1.04E-2</v>
      </c>
      <c r="H172" s="124">
        <v>0.33150000000000002</v>
      </c>
      <c r="I172" s="124">
        <v>6.59E-2</v>
      </c>
      <c r="J172" s="124">
        <v>4.5100000000000001E-2</v>
      </c>
      <c r="K172" s="157">
        <v>171</v>
      </c>
    </row>
    <row r="173" spans="1:11" x14ac:dyDescent="0.25">
      <c r="A173" s="124" t="s">
        <v>3885</v>
      </c>
      <c r="B173" s="124" t="s">
        <v>3194</v>
      </c>
      <c r="C173" s="124" t="s">
        <v>1788</v>
      </c>
      <c r="D173" s="124" t="s">
        <v>1789</v>
      </c>
      <c r="E173" s="124">
        <v>13.7</v>
      </c>
      <c r="F173" s="124">
        <v>3519.47</v>
      </c>
      <c r="G173" s="124">
        <v>1.11E-2</v>
      </c>
      <c r="H173" s="124">
        <v>0.34699999999999998</v>
      </c>
      <c r="I173" s="124">
        <v>0.1061</v>
      </c>
      <c r="J173" s="124">
        <v>4.7399999999999998E-2</v>
      </c>
      <c r="K173" s="157">
        <v>172</v>
      </c>
    </row>
    <row r="174" spans="1:11" x14ac:dyDescent="0.25">
      <c r="A174" s="124" t="s">
        <v>3653</v>
      </c>
      <c r="B174" s="124" t="s">
        <v>2946</v>
      </c>
      <c r="C174" s="124" t="s">
        <v>1592</v>
      </c>
      <c r="D174" s="124" t="s">
        <v>1593</v>
      </c>
      <c r="E174" s="124">
        <v>7.38</v>
      </c>
      <c r="F174" s="124">
        <v>1273.1500000000001</v>
      </c>
      <c r="G174" s="124">
        <v>1.23E-2</v>
      </c>
      <c r="H174" s="124">
        <v>0.3427</v>
      </c>
      <c r="I174" s="124">
        <v>2.4799999999999999E-2</v>
      </c>
      <c r="J174" s="124">
        <v>4.65E-2</v>
      </c>
      <c r="K174" s="157">
        <v>173</v>
      </c>
    </row>
    <row r="175" spans="1:11" x14ac:dyDescent="0.25">
      <c r="A175" s="124" t="s">
        <v>3743</v>
      </c>
      <c r="B175" s="124" t="s">
        <v>3035</v>
      </c>
      <c r="C175" s="124" t="s">
        <v>1563</v>
      </c>
      <c r="D175" s="124" t="s">
        <v>1563</v>
      </c>
      <c r="E175" s="124">
        <v>5.24</v>
      </c>
      <c r="F175" s="124">
        <v>2925.35</v>
      </c>
      <c r="G175" s="124">
        <v>-1.1299999999999999E-2</v>
      </c>
      <c r="H175" s="124">
        <v>0.30580000000000002</v>
      </c>
      <c r="I175" s="124">
        <v>0.11269999999999999</v>
      </c>
      <c r="J175" s="124">
        <v>4.2000000000000003E-2</v>
      </c>
      <c r="K175" s="157">
        <v>174</v>
      </c>
    </row>
    <row r="176" spans="1:11" x14ac:dyDescent="0.25">
      <c r="A176" s="124" t="s">
        <v>3955</v>
      </c>
      <c r="B176" s="124" t="s">
        <v>3247</v>
      </c>
      <c r="C176" s="124" t="s">
        <v>1793</v>
      </c>
      <c r="D176" s="124" t="s">
        <v>1817</v>
      </c>
      <c r="E176" s="124">
        <v>4.87</v>
      </c>
      <c r="F176" s="124">
        <v>3618.96</v>
      </c>
      <c r="G176" s="124">
        <v>8.3000000000000001E-3</v>
      </c>
      <c r="H176" s="124">
        <v>0.29299999999999998</v>
      </c>
      <c r="I176" s="124">
        <v>7.1099999999999997E-2</v>
      </c>
      <c r="J176" s="124">
        <v>4.02E-2</v>
      </c>
      <c r="K176" s="157">
        <v>175</v>
      </c>
    </row>
    <row r="177" spans="1:11" x14ac:dyDescent="0.25">
      <c r="A177" s="124" t="s">
        <v>3714</v>
      </c>
      <c r="B177" s="124" t="s">
        <v>3015</v>
      </c>
      <c r="C177" s="124" t="s">
        <v>1569</v>
      </c>
      <c r="D177" s="124" t="s">
        <v>1809</v>
      </c>
      <c r="E177" s="124">
        <v>5.55</v>
      </c>
      <c r="F177" s="124">
        <v>19086.36</v>
      </c>
      <c r="G177" s="124">
        <v>-1.0699999999999999E-2</v>
      </c>
      <c r="H177" s="124">
        <v>0.3831</v>
      </c>
      <c r="I177" s="124">
        <v>0.10349999999999999</v>
      </c>
      <c r="J177" s="124">
        <v>5.7700000000000001E-2</v>
      </c>
      <c r="K177" s="157">
        <v>176</v>
      </c>
    </row>
    <row r="178" spans="1:11" x14ac:dyDescent="0.25">
      <c r="A178" s="124" t="s">
        <v>3807</v>
      </c>
      <c r="B178" s="124" t="s">
        <v>3101</v>
      </c>
      <c r="C178" s="124" t="s">
        <v>1599</v>
      </c>
      <c r="D178" s="124" t="s">
        <v>1796</v>
      </c>
      <c r="E178" s="124">
        <v>5.41</v>
      </c>
      <c r="F178" s="124">
        <v>6718.54</v>
      </c>
      <c r="G178" s="124">
        <v>9.2999999999999992E-3</v>
      </c>
      <c r="H178" s="124">
        <v>0.28439999999999999</v>
      </c>
      <c r="I178" s="124">
        <v>9.7199999999999995E-2</v>
      </c>
      <c r="J178" s="124">
        <v>3.8800000000000001E-2</v>
      </c>
      <c r="K178" s="157">
        <v>177</v>
      </c>
    </row>
    <row r="179" spans="1:11" x14ac:dyDescent="0.25">
      <c r="A179" s="124" t="s">
        <v>3803</v>
      </c>
      <c r="B179" s="124" t="s">
        <v>3087</v>
      </c>
      <c r="C179" s="124" t="s">
        <v>1791</v>
      </c>
      <c r="D179" s="124" t="s">
        <v>1800</v>
      </c>
      <c r="E179" s="124">
        <v>10.11</v>
      </c>
      <c r="F179" s="124">
        <v>279.85000000000002</v>
      </c>
      <c r="G179" s="124">
        <v>6.0000000000000001E-3</v>
      </c>
      <c r="H179" s="124">
        <v>0.38929999999999998</v>
      </c>
      <c r="I179" s="124">
        <v>6.9800000000000001E-2</v>
      </c>
      <c r="J179" s="124">
        <v>5.9299999999999999E-2</v>
      </c>
      <c r="K179" s="157">
        <v>178</v>
      </c>
    </row>
    <row r="180" spans="1:11" x14ac:dyDescent="0.25">
      <c r="A180" s="124" t="s">
        <v>3678</v>
      </c>
      <c r="B180" s="124" t="s">
        <v>2970</v>
      </c>
      <c r="C180" s="124" t="s">
        <v>1599</v>
      </c>
      <c r="D180" s="124" t="s">
        <v>1796</v>
      </c>
      <c r="E180" s="124">
        <v>6.51</v>
      </c>
      <c r="F180" s="124">
        <v>2273.94</v>
      </c>
      <c r="G180" s="124">
        <v>1.5E-3</v>
      </c>
      <c r="H180" s="124">
        <v>0.3498</v>
      </c>
      <c r="I180" s="124">
        <v>6.1100000000000002E-2</v>
      </c>
      <c r="J180" s="124">
        <v>4.6899999999999997E-2</v>
      </c>
      <c r="K180" s="157">
        <v>179</v>
      </c>
    </row>
    <row r="181" spans="1:11" x14ac:dyDescent="0.25">
      <c r="A181" s="124" t="s">
        <v>3755</v>
      </c>
      <c r="B181" s="124" t="s">
        <v>3069</v>
      </c>
      <c r="C181" s="124" t="s">
        <v>1589</v>
      </c>
      <c r="D181" s="124" t="s">
        <v>1589</v>
      </c>
      <c r="E181" s="124">
        <v>4.7</v>
      </c>
      <c r="F181" s="124">
        <v>10334.56</v>
      </c>
      <c r="G181" s="124">
        <v>1.5100000000000001E-2</v>
      </c>
      <c r="H181" s="124">
        <v>0.36009999999999998</v>
      </c>
      <c r="I181" s="124">
        <v>6.4899999999999999E-2</v>
      </c>
      <c r="J181" s="124">
        <v>4.8899999999999999E-2</v>
      </c>
      <c r="K181" s="157">
        <v>180</v>
      </c>
    </row>
    <row r="182" spans="1:11" x14ac:dyDescent="0.25">
      <c r="A182" s="124" t="s">
        <v>3848</v>
      </c>
      <c r="B182" s="124" t="s">
        <v>3164</v>
      </c>
      <c r="C182" s="124" t="s">
        <v>1599</v>
      </c>
      <c r="D182" s="124" t="s">
        <v>2848</v>
      </c>
      <c r="E182" s="124">
        <v>5.98</v>
      </c>
      <c r="F182" s="124">
        <v>4098.08</v>
      </c>
      <c r="G182" s="124">
        <v>2.0500000000000001E-2</v>
      </c>
      <c r="H182" s="124">
        <v>0.24149999999999999</v>
      </c>
      <c r="I182" s="124">
        <v>0.1069</v>
      </c>
      <c r="J182" s="124">
        <v>3.7100000000000001E-2</v>
      </c>
      <c r="K182" s="157">
        <v>181</v>
      </c>
    </row>
    <row r="183" spans="1:11" x14ac:dyDescent="0.25">
      <c r="A183" s="124" t="s">
        <v>3727</v>
      </c>
      <c r="B183" s="124" t="s">
        <v>3017</v>
      </c>
      <c r="C183" s="124" t="s">
        <v>1563</v>
      </c>
      <c r="D183" s="124" t="s">
        <v>1563</v>
      </c>
      <c r="E183" s="124">
        <v>2.67</v>
      </c>
      <c r="F183" s="124">
        <v>10465.969999999999</v>
      </c>
      <c r="G183" s="124">
        <v>7.4999999999999997E-3</v>
      </c>
      <c r="H183" s="124">
        <v>0.25919999999999999</v>
      </c>
      <c r="I183" s="124">
        <v>5.7099999999999998E-2</v>
      </c>
      <c r="J183" s="124">
        <v>3.7499999999999999E-2</v>
      </c>
      <c r="K183" s="157">
        <v>182</v>
      </c>
    </row>
    <row r="184" spans="1:11" x14ac:dyDescent="0.25">
      <c r="A184" s="124" t="s">
        <v>4437</v>
      </c>
      <c r="B184" s="124" t="s">
        <v>4438</v>
      </c>
      <c r="C184" s="124" t="s">
        <v>1572</v>
      </c>
      <c r="D184" s="124" t="s">
        <v>1573</v>
      </c>
      <c r="E184" s="124">
        <v>9.81</v>
      </c>
      <c r="F184" s="124">
        <v>1355.05</v>
      </c>
      <c r="G184" s="124">
        <v>6.1999999999999998E-3</v>
      </c>
      <c r="H184" s="124">
        <v>0.31319999999999998</v>
      </c>
      <c r="I184" s="124">
        <v>0.15110000000000001</v>
      </c>
      <c r="J184" s="124">
        <v>4.1799999999999997E-2</v>
      </c>
      <c r="K184" s="157">
        <v>183</v>
      </c>
    </row>
    <row r="185" spans="1:11" x14ac:dyDescent="0.25">
      <c r="A185" s="124" t="s">
        <v>3920</v>
      </c>
      <c r="B185" s="124" t="s">
        <v>3217</v>
      </c>
      <c r="C185" s="124" t="s">
        <v>1572</v>
      </c>
      <c r="D185" s="124" t="s">
        <v>1573</v>
      </c>
      <c r="E185" s="124">
        <v>5.14</v>
      </c>
      <c r="F185" s="124">
        <v>3582.92</v>
      </c>
      <c r="G185" s="124">
        <v>0</v>
      </c>
      <c r="H185" s="124">
        <v>0.29370000000000002</v>
      </c>
      <c r="I185" s="124">
        <v>6.1400000000000003E-2</v>
      </c>
      <c r="J185" s="124">
        <v>3.95E-2</v>
      </c>
      <c r="K185" s="157">
        <v>184</v>
      </c>
    </row>
    <row r="186" spans="1:11" x14ac:dyDescent="0.25">
      <c r="A186" s="124" t="s">
        <v>3812</v>
      </c>
      <c r="B186" s="124" t="s">
        <v>3114</v>
      </c>
      <c r="C186" s="124" t="s">
        <v>1592</v>
      </c>
      <c r="D186" s="124" t="s">
        <v>3111</v>
      </c>
      <c r="E186" s="124">
        <v>27.23</v>
      </c>
      <c r="F186" s="124">
        <v>2998.99</v>
      </c>
      <c r="G186" s="124">
        <v>7.4000000000000003E-3</v>
      </c>
      <c r="H186" s="124">
        <v>0.35260000000000002</v>
      </c>
      <c r="I186" s="124">
        <v>0.20880000000000001</v>
      </c>
      <c r="J186" s="124">
        <v>4.6899999999999997E-2</v>
      </c>
      <c r="K186" s="157">
        <v>185</v>
      </c>
    </row>
    <row r="187" spans="1:11" x14ac:dyDescent="0.25">
      <c r="A187" s="124" t="s">
        <v>4114</v>
      </c>
      <c r="B187" s="124" t="s">
        <v>3428</v>
      </c>
      <c r="C187" s="124" t="s">
        <v>1793</v>
      </c>
      <c r="D187" s="124" t="s">
        <v>1817</v>
      </c>
      <c r="E187" s="124">
        <v>45.25</v>
      </c>
      <c r="F187" s="124">
        <v>1032.29</v>
      </c>
      <c r="G187" s="124">
        <v>8.6999999999999994E-3</v>
      </c>
      <c r="H187" s="124">
        <v>0.35799999999999998</v>
      </c>
      <c r="I187" s="124">
        <v>0.15040000000000001</v>
      </c>
      <c r="J187" s="124">
        <v>4.7600000000000003E-2</v>
      </c>
      <c r="K187" s="157">
        <v>186</v>
      </c>
    </row>
    <row r="188" spans="1:11" x14ac:dyDescent="0.25">
      <c r="A188" s="124" t="s">
        <v>4016</v>
      </c>
      <c r="B188" s="124" t="s">
        <v>3318</v>
      </c>
      <c r="C188" s="124" t="s">
        <v>1572</v>
      </c>
      <c r="D188" s="124" t="s">
        <v>1790</v>
      </c>
      <c r="E188" s="124">
        <v>6.69</v>
      </c>
      <c r="F188" s="124">
        <v>545.14</v>
      </c>
      <c r="G188" s="124">
        <v>1.06E-2</v>
      </c>
      <c r="H188" s="124">
        <v>0.26369999999999999</v>
      </c>
      <c r="I188" s="124">
        <v>7.6200000000000004E-2</v>
      </c>
      <c r="J188" s="124">
        <v>3.7400000000000003E-2</v>
      </c>
      <c r="K188" s="157">
        <v>187</v>
      </c>
    </row>
    <row r="189" spans="1:11" x14ac:dyDescent="0.25">
      <c r="A189" s="124" t="s">
        <v>4005</v>
      </c>
      <c r="B189" s="124" t="s">
        <v>3313</v>
      </c>
      <c r="C189" s="124" t="s">
        <v>1577</v>
      </c>
      <c r="D189" s="124" t="s">
        <v>1815</v>
      </c>
      <c r="E189" s="124">
        <v>4.6900000000000004</v>
      </c>
      <c r="F189" s="124">
        <v>3654.52</v>
      </c>
      <c r="G189" s="124">
        <v>1.7399999999999999E-2</v>
      </c>
      <c r="H189" s="124">
        <v>0.32350000000000001</v>
      </c>
      <c r="I189" s="124">
        <v>0.11990000000000001</v>
      </c>
      <c r="J189" s="124">
        <v>4.2599999999999999E-2</v>
      </c>
      <c r="K189" s="157">
        <v>188</v>
      </c>
    </row>
    <row r="190" spans="1:11" x14ac:dyDescent="0.25">
      <c r="A190" s="124" t="s">
        <v>1579</v>
      </c>
      <c r="B190" s="124" t="s">
        <v>1580</v>
      </c>
      <c r="C190" s="124" t="s">
        <v>1581</v>
      </c>
      <c r="D190" s="124" t="s">
        <v>1582</v>
      </c>
      <c r="E190" s="124">
        <v>25.65</v>
      </c>
      <c r="F190" s="124">
        <v>1797.05</v>
      </c>
      <c r="G190" s="124">
        <v>-3.0999999999999999E-3</v>
      </c>
      <c r="H190" s="124">
        <v>0.26129999999999998</v>
      </c>
      <c r="I190" s="124">
        <v>3.5000000000000003E-2</v>
      </c>
      <c r="J190" s="124">
        <v>3.73E-2</v>
      </c>
      <c r="K190" s="157">
        <v>189</v>
      </c>
    </row>
    <row r="191" spans="1:11" x14ac:dyDescent="0.25">
      <c r="A191" s="124" t="s">
        <v>3897</v>
      </c>
      <c r="B191" s="124" t="s">
        <v>3184</v>
      </c>
      <c r="C191" s="124" t="s">
        <v>1802</v>
      </c>
      <c r="D191" s="124" t="s">
        <v>1810</v>
      </c>
      <c r="E191" s="124">
        <v>10.24</v>
      </c>
      <c r="F191" s="124">
        <v>1196.55</v>
      </c>
      <c r="G191" s="124">
        <v>1E-3</v>
      </c>
      <c r="H191" s="124">
        <v>0.3926</v>
      </c>
      <c r="I191" s="124">
        <v>0.155</v>
      </c>
      <c r="J191" s="124">
        <v>5.8099999999999999E-2</v>
      </c>
      <c r="K191" s="157">
        <v>190</v>
      </c>
    </row>
    <row r="192" spans="1:11" x14ac:dyDescent="0.25">
      <c r="A192" s="124" t="s">
        <v>3795</v>
      </c>
      <c r="B192" s="124" t="s">
        <v>3092</v>
      </c>
      <c r="C192" s="124" t="s">
        <v>1572</v>
      </c>
      <c r="D192" s="124" t="s">
        <v>1573</v>
      </c>
      <c r="E192" s="124">
        <v>6.7</v>
      </c>
      <c r="F192" s="124">
        <v>1772.58</v>
      </c>
      <c r="G192" s="124">
        <v>8.9999999999999993E-3</v>
      </c>
      <c r="H192" s="124">
        <v>0.26790000000000003</v>
      </c>
      <c r="I192" s="124">
        <v>6.6900000000000001E-2</v>
      </c>
      <c r="J192" s="124">
        <v>3.73E-2</v>
      </c>
      <c r="K192" s="157">
        <v>191</v>
      </c>
    </row>
    <row r="193" spans="1:11" x14ac:dyDescent="0.25">
      <c r="A193" s="124" t="s">
        <v>3826</v>
      </c>
      <c r="B193" s="124" t="s">
        <v>3123</v>
      </c>
      <c r="C193" s="124" t="s">
        <v>1797</v>
      </c>
      <c r="D193" s="124" t="s">
        <v>1801</v>
      </c>
      <c r="E193" s="124">
        <v>18.86</v>
      </c>
      <c r="F193" s="124">
        <v>537.78</v>
      </c>
      <c r="G193" s="124">
        <v>1.4500000000000001E-2</v>
      </c>
      <c r="H193" s="124">
        <v>0.36170000000000002</v>
      </c>
      <c r="I193" s="124">
        <v>0.1966</v>
      </c>
      <c r="J193" s="124">
        <v>4.7699999999999999E-2</v>
      </c>
      <c r="K193" s="157">
        <v>192</v>
      </c>
    </row>
    <row r="194" spans="1:11" x14ac:dyDescent="0.25">
      <c r="A194" s="124" t="s">
        <v>4552</v>
      </c>
      <c r="B194" s="124" t="s">
        <v>4553</v>
      </c>
      <c r="C194" s="124" t="s">
        <v>1794</v>
      </c>
      <c r="D194" s="124" t="s">
        <v>1795</v>
      </c>
      <c r="E194" s="124">
        <v>5.94</v>
      </c>
      <c r="F194" s="124">
        <v>4773.2299999999996</v>
      </c>
      <c r="G194" s="124">
        <v>2.9499999999999998E-2</v>
      </c>
      <c r="H194" s="124">
        <v>0.39710000000000001</v>
      </c>
      <c r="I194" s="124">
        <v>8.6099999999999996E-2</v>
      </c>
      <c r="J194" s="124">
        <v>5.8900000000000001E-2</v>
      </c>
      <c r="K194" s="157">
        <v>193</v>
      </c>
    </row>
    <row r="195" spans="1:11" x14ac:dyDescent="0.25">
      <c r="A195" s="124" t="s">
        <v>3906</v>
      </c>
      <c r="B195" s="124" t="s">
        <v>3211</v>
      </c>
      <c r="C195" s="124" t="s">
        <v>1807</v>
      </c>
      <c r="D195" s="124" t="s">
        <v>1808</v>
      </c>
      <c r="E195" s="124">
        <v>42.84</v>
      </c>
      <c r="F195" s="124">
        <v>91.61</v>
      </c>
      <c r="G195" s="124">
        <v>2.24E-2</v>
      </c>
      <c r="H195" s="124">
        <v>0.38779999999999998</v>
      </c>
      <c r="I195" s="124">
        <v>0.19320000000000001</v>
      </c>
      <c r="J195" s="124">
        <v>5.3699999999999998E-2</v>
      </c>
      <c r="K195" s="157">
        <v>194</v>
      </c>
    </row>
    <row r="196" spans="1:11" x14ac:dyDescent="0.25">
      <c r="A196" s="124" t="s">
        <v>3799</v>
      </c>
      <c r="B196" s="124" t="s">
        <v>3100</v>
      </c>
      <c r="C196" s="124" t="s">
        <v>1797</v>
      </c>
      <c r="D196" s="124" t="s">
        <v>1801</v>
      </c>
      <c r="E196" s="124">
        <v>20.239999999999998</v>
      </c>
      <c r="F196" s="124">
        <v>242.42</v>
      </c>
      <c r="G196" s="124">
        <v>6.4999999999999997E-3</v>
      </c>
      <c r="H196" s="124">
        <v>0.3725</v>
      </c>
      <c r="I196" s="124">
        <v>0.2515</v>
      </c>
      <c r="J196" s="124">
        <v>4.9399999999999999E-2</v>
      </c>
      <c r="K196" s="157">
        <v>195</v>
      </c>
    </row>
    <row r="197" spans="1:11" x14ac:dyDescent="0.25">
      <c r="A197" s="124" t="s">
        <v>3766</v>
      </c>
      <c r="B197" s="124" t="s">
        <v>3077</v>
      </c>
      <c r="C197" s="124" t="s">
        <v>1807</v>
      </c>
      <c r="D197" s="124" t="s">
        <v>1808</v>
      </c>
      <c r="E197" s="124">
        <v>75.099999999999994</v>
      </c>
      <c r="F197" s="124">
        <v>3354.34</v>
      </c>
      <c r="G197" s="124">
        <v>1.7100000000000001E-2</v>
      </c>
      <c r="H197" s="124">
        <v>0.26240000000000002</v>
      </c>
      <c r="I197" s="124">
        <v>0.21410000000000001</v>
      </c>
      <c r="J197" s="124">
        <v>3.61E-2</v>
      </c>
      <c r="K197" s="157">
        <v>196</v>
      </c>
    </row>
    <row r="198" spans="1:11" x14ac:dyDescent="0.25">
      <c r="A198" s="124" t="s">
        <v>3806</v>
      </c>
      <c r="B198" s="124" t="s">
        <v>3093</v>
      </c>
      <c r="C198" s="124" t="s">
        <v>1572</v>
      </c>
      <c r="D198" s="124" t="s">
        <v>1823</v>
      </c>
      <c r="E198" s="124">
        <v>12.24</v>
      </c>
      <c r="F198" s="124">
        <v>883.83</v>
      </c>
      <c r="G198" s="124">
        <v>3.3799999999999997E-2</v>
      </c>
      <c r="H198" s="124">
        <v>0.2868</v>
      </c>
      <c r="I198" s="124">
        <v>0.1207</v>
      </c>
      <c r="J198" s="124">
        <v>3.7600000000000001E-2</v>
      </c>
      <c r="K198" s="157">
        <v>197</v>
      </c>
    </row>
    <row r="199" spans="1:11" x14ac:dyDescent="0.25">
      <c r="A199" s="124" t="s">
        <v>3732</v>
      </c>
      <c r="B199" s="124" t="s">
        <v>3024</v>
      </c>
      <c r="C199" s="124" t="s">
        <v>1592</v>
      </c>
      <c r="D199" s="124" t="s">
        <v>1593</v>
      </c>
      <c r="E199" s="124">
        <v>13.11</v>
      </c>
      <c r="F199" s="124">
        <v>1881.44</v>
      </c>
      <c r="G199" s="124">
        <v>0.01</v>
      </c>
      <c r="H199" s="124">
        <v>0.3735</v>
      </c>
      <c r="I199" s="124">
        <v>0.16880000000000001</v>
      </c>
      <c r="J199" s="124">
        <v>4.9599999999999998E-2</v>
      </c>
      <c r="K199" s="157">
        <v>198</v>
      </c>
    </row>
    <row r="200" spans="1:11" x14ac:dyDescent="0.25">
      <c r="A200" s="124" t="s">
        <v>3837</v>
      </c>
      <c r="B200" s="124" t="s">
        <v>3122</v>
      </c>
      <c r="C200" s="124" t="s">
        <v>1569</v>
      </c>
      <c r="D200" s="124" t="s">
        <v>1799</v>
      </c>
      <c r="E200" s="124">
        <v>26.54</v>
      </c>
      <c r="F200" s="124">
        <v>192.58</v>
      </c>
      <c r="G200" s="124">
        <v>-1.9E-3</v>
      </c>
      <c r="H200" s="124">
        <v>0.2888</v>
      </c>
      <c r="I200" s="124">
        <v>0.12139999999999999</v>
      </c>
      <c r="J200" s="124">
        <v>3.7699999999999997E-2</v>
      </c>
      <c r="K200" s="157">
        <v>199</v>
      </c>
    </row>
    <row r="201" spans="1:11" x14ac:dyDescent="0.25">
      <c r="A201" s="124" t="s">
        <v>3778</v>
      </c>
      <c r="B201" s="124" t="s">
        <v>3070</v>
      </c>
      <c r="C201" s="124" t="s">
        <v>1569</v>
      </c>
      <c r="D201" s="124" t="s">
        <v>1809</v>
      </c>
      <c r="E201" s="124">
        <v>11.27</v>
      </c>
      <c r="F201" s="124">
        <v>814.68</v>
      </c>
      <c r="G201" s="124">
        <v>9.9000000000000008E-3</v>
      </c>
      <c r="H201" s="124">
        <v>0.29020000000000001</v>
      </c>
      <c r="I201" s="124">
        <v>0.1429</v>
      </c>
      <c r="J201" s="124">
        <v>3.7699999999999997E-2</v>
      </c>
      <c r="K201" s="157">
        <v>200</v>
      </c>
    </row>
    <row r="202" spans="1:11" x14ac:dyDescent="0.25">
      <c r="A202" s="124" t="s">
        <v>3780</v>
      </c>
      <c r="B202" s="124" t="s">
        <v>3067</v>
      </c>
      <c r="C202" s="124" t="s">
        <v>1791</v>
      </c>
      <c r="D202" s="124" t="s">
        <v>1792</v>
      </c>
      <c r="E202" s="124">
        <v>14.21</v>
      </c>
      <c r="F202" s="124">
        <v>660.95</v>
      </c>
      <c r="G202" s="124">
        <v>1.0699999999999999E-2</v>
      </c>
      <c r="H202" s="124">
        <v>0.38700000000000001</v>
      </c>
      <c r="I202" s="124">
        <v>4.82E-2</v>
      </c>
      <c r="J202" s="124">
        <v>5.2999999999999999E-2</v>
      </c>
      <c r="K202" s="157">
        <v>201</v>
      </c>
    </row>
    <row r="203" spans="1:11" x14ac:dyDescent="0.25">
      <c r="A203" s="124" t="s">
        <v>3814</v>
      </c>
      <c r="B203" s="124" t="s">
        <v>3125</v>
      </c>
      <c r="C203" s="124" t="s">
        <v>1791</v>
      </c>
      <c r="D203" s="124" t="s">
        <v>1800</v>
      </c>
      <c r="E203" s="124">
        <v>7.43</v>
      </c>
      <c r="F203" s="124">
        <v>1210.5899999999999</v>
      </c>
      <c r="G203" s="124">
        <v>1.23E-2</v>
      </c>
      <c r="H203" s="124">
        <v>0.32729999999999998</v>
      </c>
      <c r="I203" s="124">
        <v>0.1212</v>
      </c>
      <c r="J203" s="124">
        <v>4.1599999999999998E-2</v>
      </c>
      <c r="K203" s="157">
        <v>202</v>
      </c>
    </row>
    <row r="204" spans="1:11" x14ac:dyDescent="0.25">
      <c r="A204" s="124" t="s">
        <v>3770</v>
      </c>
      <c r="B204" s="124" t="s">
        <v>3068</v>
      </c>
      <c r="C204" s="124" t="s">
        <v>1599</v>
      </c>
      <c r="D204" s="124" t="s">
        <v>1796</v>
      </c>
      <c r="E204" s="124">
        <v>6.59</v>
      </c>
      <c r="F204" s="124">
        <v>2268.2600000000002</v>
      </c>
      <c r="G204" s="124">
        <v>1.54E-2</v>
      </c>
      <c r="H204" s="124">
        <v>0.37009999999999998</v>
      </c>
      <c r="I204" s="124">
        <v>9.01E-2</v>
      </c>
      <c r="J204" s="124">
        <v>4.8000000000000001E-2</v>
      </c>
      <c r="K204" s="157">
        <v>203</v>
      </c>
    </row>
    <row r="205" spans="1:11" x14ac:dyDescent="0.25">
      <c r="A205" s="124" t="s">
        <v>3941</v>
      </c>
      <c r="B205" s="124" t="s">
        <v>3243</v>
      </c>
      <c r="C205" s="124" t="s">
        <v>1794</v>
      </c>
      <c r="D205" s="124" t="s">
        <v>2818</v>
      </c>
      <c r="E205" s="124">
        <v>24.75</v>
      </c>
      <c r="F205" s="124">
        <v>320.58999999999997</v>
      </c>
      <c r="G205" s="124">
        <v>2.8E-3</v>
      </c>
      <c r="H205" s="124">
        <v>0.29709999999999998</v>
      </c>
      <c r="I205" s="124">
        <v>0.14169999999999999</v>
      </c>
      <c r="J205" s="124">
        <v>3.7699999999999997E-2</v>
      </c>
      <c r="K205" s="157">
        <v>204</v>
      </c>
    </row>
    <row r="206" spans="1:11" x14ac:dyDescent="0.25">
      <c r="A206" s="124" t="s">
        <v>3775</v>
      </c>
      <c r="B206" s="124" t="s">
        <v>3079</v>
      </c>
      <c r="C206" s="124" t="s">
        <v>1793</v>
      </c>
      <c r="D206" s="124" t="s">
        <v>2685</v>
      </c>
      <c r="E206" s="124">
        <v>38.25</v>
      </c>
      <c r="F206" s="124">
        <v>745.69</v>
      </c>
      <c r="G206" s="124">
        <v>1.11E-2</v>
      </c>
      <c r="H206" s="124">
        <v>0.2485</v>
      </c>
      <c r="I206" s="124">
        <v>0.1497</v>
      </c>
      <c r="J206" s="124">
        <v>3.5200000000000002E-2</v>
      </c>
      <c r="K206" s="157">
        <v>205</v>
      </c>
    </row>
    <row r="207" spans="1:11" x14ac:dyDescent="0.25">
      <c r="A207" s="124" t="s">
        <v>3845</v>
      </c>
      <c r="B207" s="124" t="s">
        <v>3053</v>
      </c>
      <c r="C207" s="124" t="s">
        <v>1569</v>
      </c>
      <c r="D207" s="124" t="s">
        <v>1799</v>
      </c>
      <c r="E207" s="124">
        <v>19.34</v>
      </c>
      <c r="F207" s="124">
        <v>62.85</v>
      </c>
      <c r="G207" s="124">
        <v>6.7999999999999996E-3</v>
      </c>
      <c r="H207" s="124">
        <v>0.38700000000000001</v>
      </c>
      <c r="I207" s="124">
        <v>0.12139999999999999</v>
      </c>
      <c r="J207" s="124">
        <v>5.1700000000000003E-2</v>
      </c>
      <c r="K207" s="157">
        <v>206</v>
      </c>
    </row>
    <row r="208" spans="1:11" x14ac:dyDescent="0.25">
      <c r="A208" s="124" t="s">
        <v>4031</v>
      </c>
      <c r="B208" s="124" t="s">
        <v>3344</v>
      </c>
      <c r="C208" s="124" t="s">
        <v>1599</v>
      </c>
      <c r="D208" s="124" t="s">
        <v>2883</v>
      </c>
      <c r="E208" s="124">
        <v>6.48</v>
      </c>
      <c r="F208" s="124">
        <v>6222.66</v>
      </c>
      <c r="G208" s="124">
        <v>1.7299999999999999E-2</v>
      </c>
      <c r="H208" s="124">
        <v>0.39</v>
      </c>
      <c r="I208" s="124">
        <v>0.12</v>
      </c>
      <c r="J208" s="124">
        <v>5.2200000000000003E-2</v>
      </c>
      <c r="K208" s="157">
        <v>207</v>
      </c>
    </row>
    <row r="209" spans="1:11" x14ac:dyDescent="0.25">
      <c r="A209" s="124" t="s">
        <v>3863</v>
      </c>
      <c r="B209" s="124" t="s">
        <v>3173</v>
      </c>
      <c r="C209" s="124" t="s">
        <v>1569</v>
      </c>
      <c r="D209" s="124" t="s">
        <v>1799</v>
      </c>
      <c r="E209" s="124">
        <v>22.91</v>
      </c>
      <c r="F209" s="124">
        <v>1486.1</v>
      </c>
      <c r="G209" s="124">
        <v>1.2999999999999999E-3</v>
      </c>
      <c r="H209" s="124">
        <v>0.31869999999999998</v>
      </c>
      <c r="I209" s="124">
        <v>0.12920000000000001</v>
      </c>
      <c r="J209" s="124">
        <v>3.9300000000000002E-2</v>
      </c>
      <c r="K209" s="157">
        <v>208</v>
      </c>
    </row>
    <row r="210" spans="1:11" x14ac:dyDescent="0.25">
      <c r="A210" s="124" t="s">
        <v>3728</v>
      </c>
      <c r="B210" s="124" t="s">
        <v>3030</v>
      </c>
      <c r="C210" s="124" t="s">
        <v>1592</v>
      </c>
      <c r="D210" s="124" t="s">
        <v>1593</v>
      </c>
      <c r="E210" s="124">
        <v>14.07</v>
      </c>
      <c r="F210" s="124">
        <v>1056.52</v>
      </c>
      <c r="G210" s="124">
        <v>2.1000000000000001E-2</v>
      </c>
      <c r="H210" s="124">
        <v>0.34960000000000002</v>
      </c>
      <c r="I210" s="124">
        <v>1.5299999999999999E-2</v>
      </c>
      <c r="J210" s="124">
        <v>4.3400000000000001E-2</v>
      </c>
      <c r="K210" s="157">
        <v>209</v>
      </c>
    </row>
    <row r="211" spans="1:11" x14ac:dyDescent="0.25">
      <c r="A211" s="124" t="s">
        <v>4079</v>
      </c>
      <c r="B211" s="124" t="s">
        <v>3378</v>
      </c>
      <c r="C211" s="124" t="s">
        <v>1797</v>
      </c>
      <c r="D211" s="124" t="s">
        <v>1798</v>
      </c>
      <c r="E211" s="124">
        <v>11.77</v>
      </c>
      <c r="F211" s="124">
        <v>444.96</v>
      </c>
      <c r="G211" s="124">
        <v>1.03E-2</v>
      </c>
      <c r="H211" s="124">
        <v>0.36730000000000002</v>
      </c>
      <c r="I211" s="124">
        <v>8.1799999999999998E-2</v>
      </c>
      <c r="J211" s="124">
        <v>4.6300000000000001E-2</v>
      </c>
      <c r="K211" s="157">
        <v>210</v>
      </c>
    </row>
    <row r="212" spans="1:11" x14ac:dyDescent="0.25">
      <c r="A212" s="124" t="s">
        <v>3709</v>
      </c>
      <c r="B212" s="124" t="s">
        <v>3004</v>
      </c>
      <c r="C212" s="124" t="s">
        <v>1563</v>
      </c>
      <c r="D212" s="124" t="s">
        <v>1563</v>
      </c>
      <c r="E212" s="124">
        <v>9.6300000000000008</v>
      </c>
      <c r="F212" s="124">
        <v>4876.28</v>
      </c>
      <c r="G212" s="124">
        <v>-1.7299999999999999E-2</v>
      </c>
      <c r="H212" s="124">
        <v>0.2114</v>
      </c>
      <c r="I212" s="124">
        <v>6.0100000000000001E-2</v>
      </c>
      <c r="J212" s="124">
        <v>3.3300000000000003E-2</v>
      </c>
      <c r="K212" s="157">
        <v>211</v>
      </c>
    </row>
    <row r="213" spans="1:11" x14ac:dyDescent="0.25">
      <c r="A213" s="124" t="s">
        <v>3871</v>
      </c>
      <c r="B213" s="124" t="s">
        <v>3160</v>
      </c>
      <c r="C213" s="124" t="s">
        <v>1793</v>
      </c>
      <c r="D213" s="124" t="s">
        <v>1817</v>
      </c>
      <c r="E213" s="124">
        <v>14.92</v>
      </c>
      <c r="F213" s="124">
        <v>300.70999999999998</v>
      </c>
      <c r="G213" s="124">
        <v>1.77E-2</v>
      </c>
      <c r="H213" s="124">
        <v>0.29010000000000002</v>
      </c>
      <c r="I213" s="124">
        <v>0.1404</v>
      </c>
      <c r="J213" s="124">
        <v>3.6900000000000002E-2</v>
      </c>
      <c r="K213" s="157">
        <v>212</v>
      </c>
    </row>
    <row r="214" spans="1:11" x14ac:dyDescent="0.25">
      <c r="A214" s="124" t="s">
        <v>3647</v>
      </c>
      <c r="B214" s="124" t="s">
        <v>2939</v>
      </c>
      <c r="C214" s="124" t="s">
        <v>1585</v>
      </c>
      <c r="D214" s="124" t="s">
        <v>2811</v>
      </c>
      <c r="E214" s="124">
        <v>7.97</v>
      </c>
      <c r="F214" s="124">
        <v>3134.85</v>
      </c>
      <c r="G214" s="124">
        <v>-8.6999999999999994E-3</v>
      </c>
      <c r="H214" s="124">
        <v>0.26910000000000001</v>
      </c>
      <c r="I214" s="124">
        <v>8.72E-2</v>
      </c>
      <c r="J214" s="124">
        <v>3.5099999999999999E-2</v>
      </c>
      <c r="K214" s="157">
        <v>213</v>
      </c>
    </row>
    <row r="215" spans="1:11" x14ac:dyDescent="0.25">
      <c r="A215" s="124" t="s">
        <v>5411</v>
      </c>
      <c r="B215" s="124" t="s">
        <v>5412</v>
      </c>
      <c r="C215" s="124" t="s">
        <v>1794</v>
      </c>
      <c r="D215" s="124" t="s">
        <v>1795</v>
      </c>
      <c r="E215" s="124">
        <v>12.88</v>
      </c>
      <c r="F215" s="124">
        <v>245.74</v>
      </c>
      <c r="G215" s="124">
        <v>7.7999999999999996E-3</v>
      </c>
      <c r="H215" s="124">
        <v>0.3931</v>
      </c>
      <c r="I215" s="124">
        <v>0.1714</v>
      </c>
      <c r="J215" s="124">
        <v>5.1700000000000003E-2</v>
      </c>
      <c r="K215" s="157">
        <v>214</v>
      </c>
    </row>
    <row r="216" spans="1:11" x14ac:dyDescent="0.25">
      <c r="A216" s="124" t="s">
        <v>3674</v>
      </c>
      <c r="B216" s="124" t="s">
        <v>2963</v>
      </c>
      <c r="C216" s="124" t="s">
        <v>1569</v>
      </c>
      <c r="D216" s="124" t="s">
        <v>1799</v>
      </c>
      <c r="E216" s="124">
        <v>7.79</v>
      </c>
      <c r="F216" s="124">
        <v>2473.91</v>
      </c>
      <c r="G216" s="124">
        <v>1.2999999999999999E-3</v>
      </c>
      <c r="H216" s="124">
        <v>0.32190000000000002</v>
      </c>
      <c r="I216" s="124">
        <v>6.8699999999999997E-2</v>
      </c>
      <c r="J216" s="124">
        <v>3.85E-2</v>
      </c>
      <c r="K216" s="157">
        <v>215</v>
      </c>
    </row>
    <row r="217" spans="1:11" x14ac:dyDescent="0.25">
      <c r="A217" s="124" t="s">
        <v>3774</v>
      </c>
      <c r="B217" s="124" t="s">
        <v>3052</v>
      </c>
      <c r="C217" s="124" t="s">
        <v>1811</v>
      </c>
      <c r="D217" s="124" t="s">
        <v>1812</v>
      </c>
      <c r="E217" s="124">
        <v>5.58</v>
      </c>
      <c r="F217" s="124">
        <v>1540.16</v>
      </c>
      <c r="G217" s="124">
        <v>7.1999999999999998E-3</v>
      </c>
      <c r="H217" s="124">
        <v>0.35770000000000002</v>
      </c>
      <c r="I217" s="124">
        <v>0.1052</v>
      </c>
      <c r="J217" s="124">
        <v>4.4200000000000003E-2</v>
      </c>
      <c r="K217" s="157">
        <v>216</v>
      </c>
    </row>
    <row r="218" spans="1:11" x14ac:dyDescent="0.25">
      <c r="A218" s="124" t="s">
        <v>3750</v>
      </c>
      <c r="B218" s="124" t="s">
        <v>3044</v>
      </c>
      <c r="C218" s="124" t="s">
        <v>1563</v>
      </c>
      <c r="D218" s="124" t="s">
        <v>1563</v>
      </c>
      <c r="E218" s="124">
        <v>5.91</v>
      </c>
      <c r="F218" s="124">
        <v>2747.66</v>
      </c>
      <c r="G218" s="124">
        <v>0</v>
      </c>
      <c r="H218" s="124">
        <v>0.2455</v>
      </c>
      <c r="I218" s="124">
        <v>0.1056</v>
      </c>
      <c r="J218" s="124">
        <v>3.3799999999999997E-2</v>
      </c>
      <c r="K218" s="157">
        <v>217</v>
      </c>
    </row>
    <row r="219" spans="1:11" x14ac:dyDescent="0.25">
      <c r="A219" s="124" t="s">
        <v>4639</v>
      </c>
      <c r="B219" s="124" t="s">
        <v>4640</v>
      </c>
      <c r="C219" s="124" t="s">
        <v>1788</v>
      </c>
      <c r="D219" s="124" t="s">
        <v>1789</v>
      </c>
      <c r="E219" s="124">
        <v>11.33</v>
      </c>
      <c r="F219" s="124">
        <v>4366.9399999999996</v>
      </c>
      <c r="G219" s="124">
        <v>1.89E-2</v>
      </c>
      <c r="H219" s="124">
        <v>0.35680000000000001</v>
      </c>
      <c r="I219" s="124">
        <v>0.13139999999999999</v>
      </c>
      <c r="J219" s="124">
        <v>4.41E-2</v>
      </c>
      <c r="K219" s="157">
        <v>218</v>
      </c>
    </row>
    <row r="220" spans="1:11" x14ac:dyDescent="0.25">
      <c r="A220" s="124" t="s">
        <v>3873</v>
      </c>
      <c r="B220" s="124" t="s">
        <v>3170</v>
      </c>
      <c r="C220" s="124" t="s">
        <v>1572</v>
      </c>
      <c r="D220" s="124" t="s">
        <v>1573</v>
      </c>
      <c r="E220" s="124">
        <v>4.1900000000000004</v>
      </c>
      <c r="F220" s="124">
        <v>1749.9</v>
      </c>
      <c r="G220" s="124">
        <v>1.7000000000000001E-2</v>
      </c>
      <c r="H220" s="124">
        <v>0.28399999999999997</v>
      </c>
      <c r="I220" s="124">
        <v>8.0100000000000005E-2</v>
      </c>
      <c r="J220" s="124">
        <v>3.5799999999999998E-2</v>
      </c>
      <c r="K220" s="157">
        <v>219</v>
      </c>
    </row>
    <row r="221" spans="1:11" x14ac:dyDescent="0.25">
      <c r="A221" s="124" t="s">
        <v>4796</v>
      </c>
      <c r="B221" s="124" t="s">
        <v>4797</v>
      </c>
      <c r="C221" s="124" t="s">
        <v>1572</v>
      </c>
      <c r="D221" s="124" t="s">
        <v>1573</v>
      </c>
      <c r="E221" s="124">
        <v>5.66</v>
      </c>
      <c r="F221" s="124">
        <v>3946.73</v>
      </c>
      <c r="G221" s="124">
        <v>7.1000000000000004E-3</v>
      </c>
      <c r="H221" s="124">
        <v>0.33729999999999999</v>
      </c>
      <c r="I221" s="124">
        <v>6.93E-2</v>
      </c>
      <c r="J221" s="124">
        <v>4.0599999999999997E-2</v>
      </c>
      <c r="K221" s="157">
        <v>220</v>
      </c>
    </row>
    <row r="222" spans="1:11" x14ac:dyDescent="0.25">
      <c r="A222" s="124" t="s">
        <v>3947</v>
      </c>
      <c r="B222" s="124" t="s">
        <v>3254</v>
      </c>
      <c r="C222" s="124" t="s">
        <v>1581</v>
      </c>
      <c r="D222" s="124" t="s">
        <v>3167</v>
      </c>
      <c r="E222" s="124">
        <v>6.37</v>
      </c>
      <c r="F222" s="124">
        <v>4036.14</v>
      </c>
      <c r="G222" s="124">
        <v>3.2000000000000002E-3</v>
      </c>
      <c r="H222" s="124">
        <v>0.39150000000000001</v>
      </c>
      <c r="I222" s="124">
        <v>7.8399999999999997E-2</v>
      </c>
      <c r="J222" s="124">
        <v>5.1299999999999998E-2</v>
      </c>
      <c r="K222" s="157">
        <v>221</v>
      </c>
    </row>
    <row r="223" spans="1:11" x14ac:dyDescent="0.25">
      <c r="A223" s="124" t="s">
        <v>4571</v>
      </c>
      <c r="B223" s="124" t="s">
        <v>4572</v>
      </c>
      <c r="C223" s="124" t="s">
        <v>1569</v>
      </c>
      <c r="D223" s="124" t="s">
        <v>1809</v>
      </c>
      <c r="E223" s="124">
        <v>9.31</v>
      </c>
      <c r="F223" s="124">
        <v>694.83</v>
      </c>
      <c r="G223" s="124">
        <v>6.4999999999999997E-3</v>
      </c>
      <c r="H223" s="124">
        <v>0.30959999999999999</v>
      </c>
      <c r="I223" s="124">
        <v>0.12330000000000001</v>
      </c>
      <c r="J223" s="124">
        <v>3.7600000000000001E-2</v>
      </c>
      <c r="K223" s="157">
        <v>222</v>
      </c>
    </row>
    <row r="224" spans="1:11" x14ac:dyDescent="0.25">
      <c r="A224" s="124" t="s">
        <v>4252</v>
      </c>
      <c r="B224" s="124" t="s">
        <v>3558</v>
      </c>
      <c r="C224" s="124" t="s">
        <v>1569</v>
      </c>
      <c r="D224" s="124" t="s">
        <v>1821</v>
      </c>
      <c r="E224" s="124">
        <v>15.04</v>
      </c>
      <c r="F224" s="124">
        <v>1505.27</v>
      </c>
      <c r="G224" s="124">
        <v>1.0800000000000001E-2</v>
      </c>
      <c r="H224" s="124">
        <v>0.29549999999999998</v>
      </c>
      <c r="I224" s="124">
        <v>0.1048</v>
      </c>
      <c r="J224" s="124">
        <v>3.6600000000000001E-2</v>
      </c>
      <c r="K224" s="157">
        <v>223</v>
      </c>
    </row>
    <row r="225" spans="1:11" x14ac:dyDescent="0.25">
      <c r="A225" s="124" t="s">
        <v>3700</v>
      </c>
      <c r="B225" s="124" t="s">
        <v>2983</v>
      </c>
      <c r="C225" s="124" t="s">
        <v>1791</v>
      </c>
      <c r="D225" s="124" t="s">
        <v>1792</v>
      </c>
      <c r="E225" s="124">
        <v>10.28</v>
      </c>
      <c r="F225" s="124">
        <v>342.01</v>
      </c>
      <c r="G225" s="124">
        <v>2.3900000000000001E-2</v>
      </c>
      <c r="H225" s="124">
        <v>0.35320000000000001</v>
      </c>
      <c r="I225" s="124">
        <v>0.13619999999999999</v>
      </c>
      <c r="J225" s="124">
        <v>4.3099999999999999E-2</v>
      </c>
      <c r="K225" s="157">
        <v>224</v>
      </c>
    </row>
    <row r="226" spans="1:11" x14ac:dyDescent="0.25">
      <c r="A226" s="124" t="s">
        <v>3907</v>
      </c>
      <c r="B226" s="124" t="s">
        <v>3212</v>
      </c>
      <c r="C226" s="124" t="s">
        <v>1791</v>
      </c>
      <c r="D226" s="124" t="s">
        <v>1800</v>
      </c>
      <c r="E226" s="124">
        <v>7.18</v>
      </c>
      <c r="F226" s="124">
        <v>632.08000000000004</v>
      </c>
      <c r="G226" s="124">
        <v>1.5599999999999999E-2</v>
      </c>
      <c r="H226" s="124">
        <v>0.34410000000000002</v>
      </c>
      <c r="I226" s="124">
        <v>0.13519999999999999</v>
      </c>
      <c r="J226" s="124">
        <v>4.1799999999999997E-2</v>
      </c>
      <c r="K226" s="157">
        <v>225</v>
      </c>
    </row>
    <row r="227" spans="1:11" x14ac:dyDescent="0.25">
      <c r="A227" s="124" t="s">
        <v>3849</v>
      </c>
      <c r="B227" s="124" t="s">
        <v>3147</v>
      </c>
      <c r="C227" s="124" t="s">
        <v>1572</v>
      </c>
      <c r="D227" s="124" t="s">
        <v>1573</v>
      </c>
      <c r="E227" s="124">
        <v>4.71</v>
      </c>
      <c r="F227" s="124">
        <v>7086.69</v>
      </c>
      <c r="G227" s="124">
        <v>4.3E-3</v>
      </c>
      <c r="H227" s="124">
        <v>0.26900000000000002</v>
      </c>
      <c r="I227" s="124">
        <v>0.12770000000000001</v>
      </c>
      <c r="J227" s="124">
        <v>3.4000000000000002E-2</v>
      </c>
      <c r="K227" s="157">
        <v>226</v>
      </c>
    </row>
    <row r="228" spans="1:11" x14ac:dyDescent="0.25">
      <c r="A228" s="124" t="s">
        <v>3748</v>
      </c>
      <c r="B228" s="124" t="s">
        <v>3045</v>
      </c>
      <c r="C228" s="124" t="s">
        <v>1563</v>
      </c>
      <c r="D228" s="124" t="s">
        <v>1563</v>
      </c>
      <c r="E228" s="124">
        <v>5.3</v>
      </c>
      <c r="F228" s="124">
        <v>2856.24</v>
      </c>
      <c r="G228" s="124">
        <v>-1.9E-3</v>
      </c>
      <c r="H228" s="124">
        <v>0.25940000000000002</v>
      </c>
      <c r="I228" s="124">
        <v>0.11940000000000001</v>
      </c>
      <c r="J228" s="124">
        <v>3.3399999999999999E-2</v>
      </c>
      <c r="K228" s="157">
        <v>227</v>
      </c>
    </row>
    <row r="229" spans="1:11" x14ac:dyDescent="0.25">
      <c r="A229" s="124" t="s">
        <v>3702</v>
      </c>
      <c r="B229" s="124" t="s">
        <v>2995</v>
      </c>
      <c r="C229" s="124" t="s">
        <v>1572</v>
      </c>
      <c r="D229" s="124" t="s">
        <v>2827</v>
      </c>
      <c r="E229" s="124">
        <v>5.05</v>
      </c>
      <c r="F229" s="124">
        <v>1146.97</v>
      </c>
      <c r="G229" s="124">
        <v>2E-3</v>
      </c>
      <c r="H229" s="124">
        <v>0.26400000000000001</v>
      </c>
      <c r="I229" s="124">
        <v>2.2200000000000001E-2</v>
      </c>
      <c r="J229" s="124">
        <v>3.3500000000000002E-2</v>
      </c>
      <c r="K229" s="157">
        <v>228</v>
      </c>
    </row>
    <row r="230" spans="1:11" x14ac:dyDescent="0.25">
      <c r="A230" s="124" t="s">
        <v>3832</v>
      </c>
      <c r="B230" s="124" t="s">
        <v>3117</v>
      </c>
      <c r="C230" s="124" t="s">
        <v>1803</v>
      </c>
      <c r="D230" s="124" t="s">
        <v>2707</v>
      </c>
      <c r="E230" s="124">
        <v>10.23</v>
      </c>
      <c r="F230" s="124">
        <v>1156.98</v>
      </c>
      <c r="G230" s="124">
        <v>1.1900000000000001E-2</v>
      </c>
      <c r="H230" s="124">
        <v>0.28849999999999998</v>
      </c>
      <c r="I230" s="124">
        <v>0.1076</v>
      </c>
      <c r="J230" s="124">
        <v>3.5200000000000002E-2</v>
      </c>
      <c r="K230" s="157">
        <v>229</v>
      </c>
    </row>
    <row r="231" spans="1:11" x14ac:dyDescent="0.25">
      <c r="A231" s="124" t="s">
        <v>3758</v>
      </c>
      <c r="B231" s="124" t="s">
        <v>3075</v>
      </c>
      <c r="C231" s="124" t="s">
        <v>1599</v>
      </c>
      <c r="D231" s="124" t="s">
        <v>2882</v>
      </c>
      <c r="E231" s="124">
        <v>13.99</v>
      </c>
      <c r="F231" s="124">
        <v>2001.9</v>
      </c>
      <c r="G231" s="124">
        <v>7.1999999999999998E-3</v>
      </c>
      <c r="H231" s="124">
        <v>0.26669999999999999</v>
      </c>
      <c r="I231" s="124">
        <v>0.11210000000000001</v>
      </c>
      <c r="J231" s="124">
        <v>3.3599999999999998E-2</v>
      </c>
      <c r="K231" s="157">
        <v>230</v>
      </c>
    </row>
    <row r="232" spans="1:11" x14ac:dyDescent="0.25">
      <c r="A232" s="124" t="s">
        <v>4046</v>
      </c>
      <c r="B232" s="124" t="s">
        <v>3343</v>
      </c>
      <c r="C232" s="124" t="s">
        <v>1569</v>
      </c>
      <c r="D232" s="124" t="s">
        <v>1809</v>
      </c>
      <c r="E232" s="124">
        <v>6.03</v>
      </c>
      <c r="F232" s="124">
        <v>5166.4799999999996</v>
      </c>
      <c r="G232" s="124">
        <v>6.7000000000000002E-3</v>
      </c>
      <c r="H232" s="124">
        <v>0.39269999999999999</v>
      </c>
      <c r="I232" s="124">
        <v>0.1615</v>
      </c>
      <c r="J232" s="124">
        <v>4.9599999999999998E-2</v>
      </c>
      <c r="K232" s="157">
        <v>231</v>
      </c>
    </row>
    <row r="233" spans="1:11" x14ac:dyDescent="0.25">
      <c r="A233" s="124" t="s">
        <v>5493</v>
      </c>
      <c r="B233" s="124" t="s">
        <v>5494</v>
      </c>
      <c r="C233" s="124" t="s">
        <v>1599</v>
      </c>
      <c r="D233" s="124" t="s">
        <v>2882</v>
      </c>
      <c r="E233" s="124">
        <v>11.3</v>
      </c>
      <c r="F233" s="124">
        <v>743.07</v>
      </c>
      <c r="G233" s="124">
        <v>7.1000000000000004E-3</v>
      </c>
      <c r="H233" s="124">
        <v>0.35160000000000002</v>
      </c>
      <c r="I233" s="124">
        <v>4.6899999999999997E-2</v>
      </c>
      <c r="J233" s="124">
        <v>4.2000000000000003E-2</v>
      </c>
      <c r="K233" s="157">
        <v>232</v>
      </c>
    </row>
    <row r="234" spans="1:11" x14ac:dyDescent="0.25">
      <c r="A234" s="124" t="s">
        <v>3890</v>
      </c>
      <c r="B234" s="124" t="s">
        <v>3182</v>
      </c>
      <c r="C234" s="124" t="s">
        <v>1797</v>
      </c>
      <c r="D234" s="124" t="s">
        <v>1801</v>
      </c>
      <c r="E234" s="124">
        <v>15.82</v>
      </c>
      <c r="F234" s="124">
        <v>1186.9000000000001</v>
      </c>
      <c r="G234" s="124">
        <v>-1.49E-2</v>
      </c>
      <c r="H234" s="124">
        <v>0.36370000000000002</v>
      </c>
      <c r="I234" s="124">
        <v>0.2402</v>
      </c>
      <c r="J234" s="124">
        <v>4.4200000000000003E-2</v>
      </c>
      <c r="K234" s="157">
        <v>233</v>
      </c>
    </row>
    <row r="235" spans="1:11" x14ac:dyDescent="0.25">
      <c r="A235" s="124" t="s">
        <v>4584</v>
      </c>
      <c r="B235" s="124" t="s">
        <v>4585</v>
      </c>
      <c r="C235" s="124" t="s">
        <v>1802</v>
      </c>
      <c r="D235" s="124" t="s">
        <v>1825</v>
      </c>
      <c r="E235" s="124">
        <v>9.58</v>
      </c>
      <c r="F235" s="124">
        <v>645.97</v>
      </c>
      <c r="G235" s="124">
        <v>3.0999999999999999E-3</v>
      </c>
      <c r="H235" s="124">
        <v>0.3785</v>
      </c>
      <c r="I235" s="124">
        <v>9.1700000000000004E-2</v>
      </c>
      <c r="J235" s="124">
        <v>4.65E-2</v>
      </c>
      <c r="K235" s="157">
        <v>234</v>
      </c>
    </row>
    <row r="236" spans="1:11" x14ac:dyDescent="0.25">
      <c r="A236" s="124" t="s">
        <v>2879</v>
      </c>
      <c r="B236" s="124" t="s">
        <v>2880</v>
      </c>
      <c r="C236" s="124" t="s">
        <v>1791</v>
      </c>
      <c r="D236" s="124" t="s">
        <v>1800</v>
      </c>
      <c r="E236" s="124">
        <v>6.67</v>
      </c>
      <c r="F236" s="124">
        <v>809.36</v>
      </c>
      <c r="G236" s="124">
        <v>1.83E-2</v>
      </c>
      <c r="H236" s="124">
        <v>0.37080000000000002</v>
      </c>
      <c r="I236" s="124">
        <v>0.10199999999999999</v>
      </c>
      <c r="J236" s="124">
        <v>4.4999999999999998E-2</v>
      </c>
      <c r="K236" s="157">
        <v>235</v>
      </c>
    </row>
    <row r="237" spans="1:11" x14ac:dyDescent="0.25">
      <c r="A237" s="124" t="s">
        <v>3859</v>
      </c>
      <c r="B237" s="124" t="s">
        <v>3144</v>
      </c>
      <c r="C237" s="124" t="s">
        <v>1818</v>
      </c>
      <c r="D237" s="124" t="s">
        <v>1819</v>
      </c>
      <c r="E237" s="124">
        <v>13.04</v>
      </c>
      <c r="F237" s="124">
        <v>3755.83</v>
      </c>
      <c r="G237" s="124">
        <v>5.16E-2</v>
      </c>
      <c r="H237" s="124">
        <v>0.33279999999999998</v>
      </c>
      <c r="I237" s="124">
        <v>0.13700000000000001</v>
      </c>
      <c r="J237" s="124">
        <v>3.8300000000000001E-2</v>
      </c>
      <c r="K237" s="157">
        <v>236</v>
      </c>
    </row>
    <row r="238" spans="1:11" x14ac:dyDescent="0.25">
      <c r="A238" s="124" t="s">
        <v>4582</v>
      </c>
      <c r="B238" s="124" t="s">
        <v>4583</v>
      </c>
      <c r="C238" s="124" t="s">
        <v>1788</v>
      </c>
      <c r="D238" s="124" t="s">
        <v>1789</v>
      </c>
      <c r="E238" s="124">
        <v>9.2200000000000006</v>
      </c>
      <c r="F238" s="124">
        <v>3673.59</v>
      </c>
      <c r="G238" s="124">
        <v>2.7900000000000001E-2</v>
      </c>
      <c r="H238" s="124">
        <v>0.3609</v>
      </c>
      <c r="I238" s="124">
        <v>9.4600000000000004E-2</v>
      </c>
      <c r="J238" s="124">
        <v>4.3400000000000001E-2</v>
      </c>
      <c r="K238" s="157">
        <v>237</v>
      </c>
    </row>
    <row r="239" spans="1:11" x14ac:dyDescent="0.25">
      <c r="A239" s="124" t="s">
        <v>4837</v>
      </c>
      <c r="B239" s="124" t="s">
        <v>4838</v>
      </c>
      <c r="C239" s="124" t="s">
        <v>1599</v>
      </c>
      <c r="D239" s="124" t="s">
        <v>2882</v>
      </c>
      <c r="E239" s="124">
        <v>5.24</v>
      </c>
      <c r="F239" s="124">
        <v>1320.05</v>
      </c>
      <c r="G239" s="124">
        <v>3.8E-3</v>
      </c>
      <c r="H239" s="124">
        <v>0.37640000000000001</v>
      </c>
      <c r="I239" s="124">
        <v>7.5399999999999995E-2</v>
      </c>
      <c r="J239" s="124">
        <v>4.58E-2</v>
      </c>
      <c r="K239" s="157">
        <v>238</v>
      </c>
    </row>
    <row r="240" spans="1:11" x14ac:dyDescent="0.25">
      <c r="A240" s="124" t="s">
        <v>3847</v>
      </c>
      <c r="B240" s="124" t="s">
        <v>3149</v>
      </c>
      <c r="C240" s="124" t="s">
        <v>3150</v>
      </c>
      <c r="D240" s="124" t="s">
        <v>3151</v>
      </c>
      <c r="E240" s="124">
        <v>9.08</v>
      </c>
      <c r="F240" s="124">
        <v>9468.4599999999991</v>
      </c>
      <c r="G240" s="124">
        <v>2.8299999999999999E-2</v>
      </c>
      <c r="H240" s="124">
        <v>0.30220000000000002</v>
      </c>
      <c r="I240" s="124">
        <v>5.3400000000000003E-2</v>
      </c>
      <c r="J240" s="124">
        <v>3.5999999999999997E-2</v>
      </c>
      <c r="K240" s="157">
        <v>239</v>
      </c>
    </row>
    <row r="241" spans="1:11" x14ac:dyDescent="0.25">
      <c r="A241" s="124" t="s">
        <v>4076</v>
      </c>
      <c r="B241" s="124" t="s">
        <v>3385</v>
      </c>
      <c r="C241" s="124" t="s">
        <v>1803</v>
      </c>
      <c r="D241" s="124" t="s">
        <v>3329</v>
      </c>
      <c r="E241" s="124">
        <v>6.52</v>
      </c>
      <c r="F241" s="124">
        <v>1650.72</v>
      </c>
      <c r="G241" s="124">
        <v>2.35E-2</v>
      </c>
      <c r="H241" s="124">
        <v>0.33400000000000002</v>
      </c>
      <c r="I241" s="124">
        <v>2.12E-2</v>
      </c>
      <c r="J241" s="124">
        <v>3.8300000000000001E-2</v>
      </c>
      <c r="K241" s="157">
        <v>240</v>
      </c>
    </row>
    <row r="242" spans="1:11" x14ac:dyDescent="0.25">
      <c r="A242" s="124" t="s">
        <v>4214</v>
      </c>
      <c r="B242" s="124" t="s">
        <v>3522</v>
      </c>
      <c r="C242" s="124" t="s">
        <v>1599</v>
      </c>
      <c r="D242" s="124" t="s">
        <v>2882</v>
      </c>
      <c r="E242" s="124">
        <v>4.28</v>
      </c>
      <c r="F242" s="124">
        <v>1583.85</v>
      </c>
      <c r="G242" s="124">
        <v>4.7000000000000002E-3</v>
      </c>
      <c r="H242" s="124">
        <v>0.2878</v>
      </c>
      <c r="I242" s="124">
        <v>4.9599999999999998E-2</v>
      </c>
      <c r="J242" s="124">
        <v>3.4799999999999998E-2</v>
      </c>
      <c r="K242" s="157">
        <v>241</v>
      </c>
    </row>
    <row r="243" spans="1:11" x14ac:dyDescent="0.25">
      <c r="A243" s="124" t="s">
        <v>3950</v>
      </c>
      <c r="B243" s="124" t="s">
        <v>3253</v>
      </c>
      <c r="C243" s="124" t="s">
        <v>1572</v>
      </c>
      <c r="D243" s="124" t="s">
        <v>1823</v>
      </c>
      <c r="E243" s="124">
        <v>9.27</v>
      </c>
      <c r="F243" s="124">
        <v>538.04</v>
      </c>
      <c r="G243" s="124">
        <v>9.7999999999999997E-3</v>
      </c>
      <c r="H243" s="124">
        <v>0.31559999999999999</v>
      </c>
      <c r="I243" s="124">
        <v>9.1300000000000006E-2</v>
      </c>
      <c r="J243" s="124">
        <v>3.6900000000000002E-2</v>
      </c>
      <c r="K243" s="157">
        <v>242</v>
      </c>
    </row>
    <row r="244" spans="1:11" x14ac:dyDescent="0.25">
      <c r="A244" s="124" t="s">
        <v>3760</v>
      </c>
      <c r="B244" s="124" t="s">
        <v>3047</v>
      </c>
      <c r="C244" s="124" t="s">
        <v>1806</v>
      </c>
      <c r="D244" s="124" t="s">
        <v>2738</v>
      </c>
      <c r="E244" s="124">
        <v>3.53</v>
      </c>
      <c r="F244" s="124">
        <v>1596.74</v>
      </c>
      <c r="G244" s="124">
        <v>2.0199999999999999E-2</v>
      </c>
      <c r="H244" s="124">
        <v>0.31759999999999999</v>
      </c>
      <c r="I244" s="124">
        <v>6.3899999999999998E-2</v>
      </c>
      <c r="J244" s="124">
        <v>3.6799999999999999E-2</v>
      </c>
      <c r="K244" s="157">
        <v>243</v>
      </c>
    </row>
    <row r="245" spans="1:11" x14ac:dyDescent="0.25">
      <c r="A245" s="124" t="s">
        <v>3931</v>
      </c>
      <c r="B245" s="124" t="s">
        <v>3235</v>
      </c>
      <c r="C245" s="124" t="s">
        <v>1572</v>
      </c>
      <c r="D245" s="124" t="s">
        <v>1573</v>
      </c>
      <c r="E245" s="124">
        <v>3.45</v>
      </c>
      <c r="F245" s="124">
        <v>3854.43</v>
      </c>
      <c r="G245" s="124">
        <v>2.3699999999999999E-2</v>
      </c>
      <c r="H245" s="124">
        <v>0.29670000000000002</v>
      </c>
      <c r="I245" s="124">
        <v>0.10929999999999999</v>
      </c>
      <c r="J245" s="124">
        <v>3.4799999999999998E-2</v>
      </c>
      <c r="K245" s="157">
        <v>244</v>
      </c>
    </row>
    <row r="246" spans="1:11" x14ac:dyDescent="0.25">
      <c r="A246" s="124" t="s">
        <v>3887</v>
      </c>
      <c r="B246" s="124" t="s">
        <v>3196</v>
      </c>
      <c r="C246" s="124" t="s">
        <v>1599</v>
      </c>
      <c r="D246" s="124" t="s">
        <v>2882</v>
      </c>
      <c r="E246" s="124">
        <v>15.02</v>
      </c>
      <c r="F246" s="124">
        <v>476.75</v>
      </c>
      <c r="G246" s="124">
        <v>-1.0500000000000001E-2</v>
      </c>
      <c r="H246" s="124">
        <v>0.3503</v>
      </c>
      <c r="I246" s="124">
        <v>0.1082</v>
      </c>
      <c r="J246" s="124">
        <v>0.04</v>
      </c>
      <c r="K246" s="157">
        <v>245</v>
      </c>
    </row>
    <row r="247" spans="1:11" x14ac:dyDescent="0.25">
      <c r="A247" s="124" t="s">
        <v>3979</v>
      </c>
      <c r="B247" s="124" t="s">
        <v>3267</v>
      </c>
      <c r="C247" s="124" t="s">
        <v>1599</v>
      </c>
      <c r="D247" s="124" t="s">
        <v>1796</v>
      </c>
      <c r="E247" s="124">
        <v>10.18</v>
      </c>
      <c r="F247" s="124">
        <v>365.21</v>
      </c>
      <c r="G247" s="124">
        <v>-3.8999999999999998E-3</v>
      </c>
      <c r="H247" s="124">
        <v>0.36220000000000002</v>
      </c>
      <c r="I247" s="124">
        <v>7.7499999999999999E-2</v>
      </c>
      <c r="J247" s="124">
        <v>4.2200000000000001E-2</v>
      </c>
      <c r="K247" s="157">
        <v>246</v>
      </c>
    </row>
    <row r="248" spans="1:11" x14ac:dyDescent="0.25">
      <c r="A248" s="124" t="s">
        <v>3891</v>
      </c>
      <c r="B248" s="124" t="s">
        <v>3191</v>
      </c>
      <c r="C248" s="124" t="s">
        <v>1569</v>
      </c>
      <c r="D248" s="124" t="s">
        <v>1799</v>
      </c>
      <c r="E248" s="124">
        <v>7.88</v>
      </c>
      <c r="F248" s="124">
        <v>1292.8599999999999</v>
      </c>
      <c r="G248" s="124">
        <v>7.7000000000000002E-3</v>
      </c>
      <c r="H248" s="124">
        <v>0.30220000000000002</v>
      </c>
      <c r="I248" s="124">
        <v>6.2799999999999995E-2</v>
      </c>
      <c r="J248" s="124">
        <v>3.4799999999999998E-2</v>
      </c>
      <c r="K248" s="157">
        <v>247</v>
      </c>
    </row>
    <row r="249" spans="1:11" x14ac:dyDescent="0.25">
      <c r="A249" s="124" t="s">
        <v>4288</v>
      </c>
      <c r="B249" s="124" t="s">
        <v>3597</v>
      </c>
      <c r="C249" s="124" t="s">
        <v>1791</v>
      </c>
      <c r="D249" s="124" t="s">
        <v>1800</v>
      </c>
      <c r="E249" s="124">
        <v>5.15</v>
      </c>
      <c r="F249" s="124">
        <v>2309.29</v>
      </c>
      <c r="G249" s="124">
        <v>9.7999999999999997E-3</v>
      </c>
      <c r="H249" s="124">
        <v>0.35439999999999999</v>
      </c>
      <c r="I249" s="124">
        <v>8.9899999999999994E-2</v>
      </c>
      <c r="J249" s="124">
        <v>4.0099999999999997E-2</v>
      </c>
      <c r="K249" s="157">
        <v>248</v>
      </c>
    </row>
    <row r="250" spans="1:11" x14ac:dyDescent="0.25">
      <c r="A250" s="124" t="s">
        <v>4037</v>
      </c>
      <c r="B250" s="124" t="s">
        <v>3363</v>
      </c>
      <c r="C250" s="124" t="s">
        <v>1577</v>
      </c>
      <c r="D250" s="124" t="s">
        <v>1815</v>
      </c>
      <c r="E250" s="124">
        <v>10.42</v>
      </c>
      <c r="F250" s="124">
        <v>1149.21</v>
      </c>
      <c r="G250" s="124">
        <v>4.7999999999999996E-3</v>
      </c>
      <c r="H250" s="124">
        <v>0.34599999999999997</v>
      </c>
      <c r="I250" s="124">
        <v>0.15479999999999999</v>
      </c>
      <c r="J250" s="124">
        <v>3.8399999999999997E-2</v>
      </c>
      <c r="K250" s="157">
        <v>249</v>
      </c>
    </row>
    <row r="251" spans="1:11" x14ac:dyDescent="0.25">
      <c r="A251" s="124" t="s">
        <v>4230</v>
      </c>
      <c r="B251" s="124" t="s">
        <v>3536</v>
      </c>
      <c r="C251" s="124" t="s">
        <v>1563</v>
      </c>
      <c r="D251" s="124" t="s">
        <v>1563</v>
      </c>
      <c r="E251" s="124">
        <v>3.18</v>
      </c>
      <c r="F251" s="124">
        <v>7076.27</v>
      </c>
      <c r="G251" s="124">
        <v>-3.0999999999999999E-3</v>
      </c>
      <c r="H251" s="124">
        <v>0.25750000000000001</v>
      </c>
      <c r="I251" s="124">
        <v>6.8699999999999997E-2</v>
      </c>
      <c r="J251" s="124">
        <v>3.1399999999999997E-2</v>
      </c>
      <c r="K251" s="157">
        <v>250</v>
      </c>
    </row>
    <row r="252" spans="1:11" x14ac:dyDescent="0.25">
      <c r="A252" s="124" t="s">
        <v>3864</v>
      </c>
      <c r="B252" s="124" t="s">
        <v>3163</v>
      </c>
      <c r="C252" s="124" t="s">
        <v>1599</v>
      </c>
      <c r="D252" s="124" t="s">
        <v>2882</v>
      </c>
      <c r="E252" s="124">
        <v>4.71</v>
      </c>
      <c r="F252" s="124">
        <v>1895.47</v>
      </c>
      <c r="G252" s="124">
        <v>1.0699999999999999E-2</v>
      </c>
      <c r="H252" s="124">
        <v>0.26950000000000002</v>
      </c>
      <c r="I252" s="124">
        <v>4.2799999999999998E-2</v>
      </c>
      <c r="J252" s="124">
        <v>3.1800000000000002E-2</v>
      </c>
      <c r="K252" s="157">
        <v>251</v>
      </c>
    </row>
    <row r="253" spans="1:11" x14ac:dyDescent="0.25">
      <c r="A253" s="124" t="s">
        <v>3679</v>
      </c>
      <c r="B253" s="124" t="s">
        <v>2968</v>
      </c>
      <c r="C253" s="124" t="s">
        <v>1569</v>
      </c>
      <c r="D253" s="124" t="s">
        <v>1799</v>
      </c>
      <c r="E253" s="124">
        <v>13.34</v>
      </c>
      <c r="F253" s="124">
        <v>257.36</v>
      </c>
      <c r="G253" s="124">
        <v>1.29E-2</v>
      </c>
      <c r="H253" s="124">
        <v>0.33589999999999998</v>
      </c>
      <c r="I253" s="124">
        <v>6.5699999999999995E-2</v>
      </c>
      <c r="J253" s="124">
        <v>3.7499999999999999E-2</v>
      </c>
      <c r="K253" s="157">
        <v>252</v>
      </c>
    </row>
    <row r="254" spans="1:11" x14ac:dyDescent="0.25">
      <c r="A254" s="124" t="s">
        <v>3995</v>
      </c>
      <c r="B254" s="124" t="s">
        <v>3309</v>
      </c>
      <c r="C254" s="124" t="s">
        <v>1572</v>
      </c>
      <c r="D254" s="124" t="s">
        <v>1573</v>
      </c>
      <c r="E254" s="124">
        <v>15.87</v>
      </c>
      <c r="F254" s="124">
        <v>1414.22</v>
      </c>
      <c r="G254" s="124">
        <v>3.8E-3</v>
      </c>
      <c r="H254" s="124">
        <v>0.24829999999999999</v>
      </c>
      <c r="I254" s="124">
        <v>0.1273</v>
      </c>
      <c r="J254" s="124">
        <v>3.1199999999999999E-2</v>
      </c>
      <c r="K254" s="157">
        <v>253</v>
      </c>
    </row>
    <row r="255" spans="1:11" x14ac:dyDescent="0.25">
      <c r="A255" s="124" t="s">
        <v>3846</v>
      </c>
      <c r="B255" s="124" t="s">
        <v>3133</v>
      </c>
      <c r="C255" s="124" t="s">
        <v>1577</v>
      </c>
      <c r="D255" s="124" t="s">
        <v>1596</v>
      </c>
      <c r="E255" s="124">
        <v>4.03</v>
      </c>
      <c r="F255" s="124">
        <v>2409.87</v>
      </c>
      <c r="G255" s="124">
        <v>1.5100000000000001E-2</v>
      </c>
      <c r="H255" s="124">
        <v>0.34860000000000002</v>
      </c>
      <c r="I255" s="124">
        <v>9.3700000000000006E-2</v>
      </c>
      <c r="J255" s="124">
        <v>3.85E-2</v>
      </c>
      <c r="K255" s="157">
        <v>254</v>
      </c>
    </row>
    <row r="256" spans="1:11" x14ac:dyDescent="0.25">
      <c r="A256" s="124" t="s">
        <v>3878</v>
      </c>
      <c r="B256" s="124" t="s">
        <v>3169</v>
      </c>
      <c r="C256" s="124" t="s">
        <v>1797</v>
      </c>
      <c r="D256" s="124" t="s">
        <v>1801</v>
      </c>
      <c r="E256" s="124">
        <v>7.87</v>
      </c>
      <c r="F256" s="124">
        <v>4864.55</v>
      </c>
      <c r="G256" s="124">
        <v>3.2800000000000003E-2</v>
      </c>
      <c r="H256" s="124">
        <v>0.38350000000000001</v>
      </c>
      <c r="I256" s="124">
        <v>8.6199999999999999E-2</v>
      </c>
      <c r="J256" s="124">
        <v>4.4400000000000002E-2</v>
      </c>
      <c r="K256" s="157">
        <v>255</v>
      </c>
    </row>
    <row r="257" spans="1:11" x14ac:dyDescent="0.25">
      <c r="A257" s="124" t="s">
        <v>3980</v>
      </c>
      <c r="B257" s="124" t="s">
        <v>3301</v>
      </c>
      <c r="C257" s="124" t="s">
        <v>1793</v>
      </c>
      <c r="D257" s="124" t="s">
        <v>1817</v>
      </c>
      <c r="E257" s="124">
        <v>29.9</v>
      </c>
      <c r="F257" s="124">
        <v>1090.02</v>
      </c>
      <c r="G257" s="124">
        <v>-1.52E-2</v>
      </c>
      <c r="H257" s="124">
        <v>0.37709999999999999</v>
      </c>
      <c r="I257" s="124">
        <v>0.20799999999999999</v>
      </c>
      <c r="J257" s="124">
        <v>4.3499999999999997E-2</v>
      </c>
      <c r="K257" s="157">
        <v>256</v>
      </c>
    </row>
    <row r="258" spans="1:11" x14ac:dyDescent="0.25">
      <c r="A258" s="124" t="s">
        <v>3765</v>
      </c>
      <c r="B258" s="124" t="s">
        <v>3064</v>
      </c>
      <c r="C258" s="124" t="s">
        <v>1563</v>
      </c>
      <c r="D258" s="124" t="s">
        <v>1563</v>
      </c>
      <c r="E258" s="124">
        <v>7.65</v>
      </c>
      <c r="F258" s="124">
        <v>2684.53</v>
      </c>
      <c r="G258" s="124">
        <v>-5.1999999999999998E-3</v>
      </c>
      <c r="H258" s="124">
        <v>0.23830000000000001</v>
      </c>
      <c r="I258" s="124">
        <v>0.14549999999999999</v>
      </c>
      <c r="J258" s="124">
        <v>2.9700000000000001E-2</v>
      </c>
      <c r="K258" s="157">
        <v>257</v>
      </c>
    </row>
    <row r="259" spans="1:11" x14ac:dyDescent="0.25">
      <c r="A259" s="124" t="s">
        <v>3707</v>
      </c>
      <c r="B259" s="124" t="s">
        <v>2992</v>
      </c>
      <c r="C259" s="124" t="s">
        <v>1572</v>
      </c>
      <c r="D259" s="124" t="s">
        <v>2827</v>
      </c>
      <c r="E259" s="124">
        <v>3.4</v>
      </c>
      <c r="F259" s="124">
        <v>10519.4</v>
      </c>
      <c r="G259" s="124">
        <v>1.1900000000000001E-2</v>
      </c>
      <c r="H259" s="124">
        <v>0.22090000000000001</v>
      </c>
      <c r="I259" s="124">
        <v>0.1045</v>
      </c>
      <c r="J259" s="124">
        <v>2.9399999999999999E-2</v>
      </c>
      <c r="K259" s="157">
        <v>258</v>
      </c>
    </row>
    <row r="260" spans="1:11" x14ac:dyDescent="0.25">
      <c r="A260" s="124" t="s">
        <v>3949</v>
      </c>
      <c r="B260" s="124" t="s">
        <v>3250</v>
      </c>
      <c r="C260" s="124" t="s">
        <v>1805</v>
      </c>
      <c r="D260" s="124" t="s">
        <v>3148</v>
      </c>
      <c r="E260" s="124">
        <v>10.82</v>
      </c>
      <c r="F260" s="124">
        <v>2132.7600000000002</v>
      </c>
      <c r="G260" s="124">
        <v>1.2200000000000001E-2</v>
      </c>
      <c r="H260" s="124">
        <v>0.33450000000000002</v>
      </c>
      <c r="I260" s="124">
        <v>0.20419999999999999</v>
      </c>
      <c r="J260" s="124">
        <v>3.6999999999999998E-2</v>
      </c>
      <c r="K260" s="157">
        <v>259</v>
      </c>
    </row>
    <row r="261" spans="1:11" x14ac:dyDescent="0.25">
      <c r="A261" s="124" t="s">
        <v>3784</v>
      </c>
      <c r="B261" s="124" t="s">
        <v>3081</v>
      </c>
      <c r="C261" s="124" t="s">
        <v>1803</v>
      </c>
      <c r="D261" s="124" t="s">
        <v>2707</v>
      </c>
      <c r="E261" s="124">
        <v>14.79</v>
      </c>
      <c r="F261" s="124">
        <v>1906.1</v>
      </c>
      <c r="G261" s="124">
        <v>1.7899999999999999E-2</v>
      </c>
      <c r="H261" s="124">
        <v>0.24479999999999999</v>
      </c>
      <c r="I261" s="124">
        <v>0.15179999999999999</v>
      </c>
      <c r="J261" s="124">
        <v>2.9700000000000001E-2</v>
      </c>
      <c r="K261" s="157">
        <v>260</v>
      </c>
    </row>
    <row r="262" spans="1:11" x14ac:dyDescent="0.25">
      <c r="A262" s="124" t="s">
        <v>4032</v>
      </c>
      <c r="B262" s="124" t="s">
        <v>3350</v>
      </c>
      <c r="C262" s="124" t="s">
        <v>1793</v>
      </c>
      <c r="D262" s="124" t="s">
        <v>2698</v>
      </c>
      <c r="E262" s="124">
        <v>35.369999999999997</v>
      </c>
      <c r="F262" s="124">
        <v>1153.3499999999999</v>
      </c>
      <c r="G262" s="124">
        <v>1.4E-2</v>
      </c>
      <c r="H262" s="124">
        <v>0.30769999999999997</v>
      </c>
      <c r="I262" s="124">
        <v>0.1429</v>
      </c>
      <c r="J262" s="124">
        <v>3.39E-2</v>
      </c>
      <c r="K262" s="157">
        <v>261</v>
      </c>
    </row>
    <row r="263" spans="1:11" x14ac:dyDescent="0.25">
      <c r="A263" s="124" t="s">
        <v>1571</v>
      </c>
      <c r="B263" s="124" t="s">
        <v>1555</v>
      </c>
      <c r="C263" s="124" t="s">
        <v>1572</v>
      </c>
      <c r="D263" s="124" t="s">
        <v>1573</v>
      </c>
      <c r="E263" s="124">
        <v>28.17</v>
      </c>
      <c r="F263" s="124">
        <v>6361.84</v>
      </c>
      <c r="G263" s="124">
        <v>5.4000000000000003E-3</v>
      </c>
      <c r="H263" s="124">
        <v>0.17169999999999999</v>
      </c>
      <c r="I263" s="124">
        <v>0.16350000000000001</v>
      </c>
      <c r="J263" s="124">
        <v>2.9100000000000001E-2</v>
      </c>
      <c r="K263" s="157">
        <v>262</v>
      </c>
    </row>
    <row r="264" spans="1:11" x14ac:dyDescent="0.25">
      <c r="A264" s="124" t="s">
        <v>1594</v>
      </c>
      <c r="B264" s="124" t="s">
        <v>1595</v>
      </c>
      <c r="C264" s="124" t="s">
        <v>1577</v>
      </c>
      <c r="D264" s="124" t="s">
        <v>1596</v>
      </c>
      <c r="E264" s="124">
        <v>9.4</v>
      </c>
      <c r="F264" s="124">
        <v>5378.78</v>
      </c>
      <c r="G264" s="124">
        <v>-1.1000000000000001E-3</v>
      </c>
      <c r="H264" s="124">
        <v>0.33779999999999999</v>
      </c>
      <c r="I264" s="124">
        <v>6.9599999999999995E-2</v>
      </c>
      <c r="J264" s="124">
        <v>3.7199999999999997E-2</v>
      </c>
      <c r="K264" s="157">
        <v>263</v>
      </c>
    </row>
    <row r="265" spans="1:11" x14ac:dyDescent="0.25">
      <c r="A265" s="124" t="s">
        <v>4192</v>
      </c>
      <c r="B265" s="124" t="s">
        <v>3501</v>
      </c>
      <c r="C265" s="124" t="s">
        <v>1599</v>
      </c>
      <c r="D265" s="124" t="s">
        <v>2882</v>
      </c>
      <c r="E265" s="124">
        <v>5.09</v>
      </c>
      <c r="F265" s="124">
        <v>1206.56</v>
      </c>
      <c r="G265" s="124">
        <v>7.9000000000000008E-3</v>
      </c>
      <c r="H265" s="124">
        <v>0.24060000000000001</v>
      </c>
      <c r="I265" s="124">
        <v>8.6400000000000005E-2</v>
      </c>
      <c r="J265" s="124">
        <v>2.9499999999999998E-2</v>
      </c>
      <c r="K265" s="157">
        <v>264</v>
      </c>
    </row>
    <row r="266" spans="1:11" x14ac:dyDescent="0.25">
      <c r="A266" s="124" t="s">
        <v>4045</v>
      </c>
      <c r="B266" s="124" t="s">
        <v>3356</v>
      </c>
      <c r="C266" s="124" t="s">
        <v>1804</v>
      </c>
      <c r="D266" s="124" t="s">
        <v>1820</v>
      </c>
      <c r="E266" s="124">
        <v>5.77</v>
      </c>
      <c r="F266" s="124">
        <v>1846.85</v>
      </c>
      <c r="G266" s="124">
        <v>1.0500000000000001E-2</v>
      </c>
      <c r="H266" s="124">
        <v>0.2555</v>
      </c>
      <c r="I266" s="124">
        <v>9.1300000000000006E-2</v>
      </c>
      <c r="J266" s="124">
        <v>2.9899999999999999E-2</v>
      </c>
      <c r="K266" s="157">
        <v>265</v>
      </c>
    </row>
    <row r="267" spans="1:11" x14ac:dyDescent="0.25">
      <c r="A267" s="124" t="s">
        <v>3705</v>
      </c>
      <c r="B267" s="124" t="s">
        <v>2981</v>
      </c>
      <c r="C267" s="124" t="s">
        <v>1572</v>
      </c>
      <c r="D267" s="124" t="s">
        <v>1790</v>
      </c>
      <c r="E267" s="124">
        <v>15.89</v>
      </c>
      <c r="F267" s="124">
        <v>248.9</v>
      </c>
      <c r="G267" s="124">
        <v>4.4000000000000003E-3</v>
      </c>
      <c r="H267" s="124">
        <v>0.28289999999999998</v>
      </c>
      <c r="I267" s="124">
        <v>8.3099999999999993E-2</v>
      </c>
      <c r="J267" s="124">
        <v>3.1699999999999999E-2</v>
      </c>
      <c r="K267" s="157">
        <v>266</v>
      </c>
    </row>
    <row r="268" spans="1:11" x14ac:dyDescent="0.25">
      <c r="A268" s="124" t="s">
        <v>4195</v>
      </c>
      <c r="B268" s="124" t="s">
        <v>3503</v>
      </c>
      <c r="C268" s="124" t="s">
        <v>1791</v>
      </c>
      <c r="D268" s="124" t="s">
        <v>1792</v>
      </c>
      <c r="E268" s="124">
        <v>22.13</v>
      </c>
      <c r="F268" s="124">
        <v>3167.74</v>
      </c>
      <c r="G268" s="124">
        <v>9.9900000000000003E-2</v>
      </c>
      <c r="H268" s="124">
        <v>0.39500000000000002</v>
      </c>
      <c r="I268" s="124">
        <v>0.1857</v>
      </c>
      <c r="J268" s="124">
        <v>4.5199999999999997E-2</v>
      </c>
      <c r="K268" s="157">
        <v>267</v>
      </c>
    </row>
    <row r="269" spans="1:11" x14ac:dyDescent="0.25">
      <c r="A269" s="124" t="s">
        <v>4265</v>
      </c>
      <c r="B269" s="124" t="s">
        <v>3573</v>
      </c>
      <c r="C269" s="124" t="s">
        <v>1569</v>
      </c>
      <c r="D269" s="124" t="s">
        <v>2755</v>
      </c>
      <c r="E269" s="124">
        <v>17.420000000000002</v>
      </c>
      <c r="F269" s="124">
        <v>291.52999999999997</v>
      </c>
      <c r="G269" s="124">
        <v>-6.7999999999999996E-3</v>
      </c>
      <c r="H269" s="124">
        <v>0.30959999999999999</v>
      </c>
      <c r="I269" s="124">
        <v>0.18920000000000001</v>
      </c>
      <c r="J269" s="124">
        <v>3.39E-2</v>
      </c>
      <c r="K269" s="157">
        <v>268</v>
      </c>
    </row>
    <row r="270" spans="1:11" x14ac:dyDescent="0.25">
      <c r="A270" s="124" t="s">
        <v>3809</v>
      </c>
      <c r="B270" s="124" t="s">
        <v>3099</v>
      </c>
      <c r="C270" s="124" t="s">
        <v>1569</v>
      </c>
      <c r="D270" s="124" t="s">
        <v>1809</v>
      </c>
      <c r="E270" s="124">
        <v>6.03</v>
      </c>
      <c r="F270" s="124">
        <v>1665.81</v>
      </c>
      <c r="G270" s="124">
        <v>1.17E-2</v>
      </c>
      <c r="H270" s="124">
        <v>0.3019</v>
      </c>
      <c r="I270" s="124">
        <v>6.7100000000000007E-2</v>
      </c>
      <c r="J270" s="124">
        <v>3.32E-2</v>
      </c>
      <c r="K270" s="157">
        <v>269</v>
      </c>
    </row>
    <row r="271" spans="1:11" x14ac:dyDescent="0.25">
      <c r="A271" s="124" t="s">
        <v>4233</v>
      </c>
      <c r="B271" s="124" t="s">
        <v>3539</v>
      </c>
      <c r="C271" s="124" t="s">
        <v>1793</v>
      </c>
      <c r="D271" s="124" t="s">
        <v>1923</v>
      </c>
      <c r="E271" s="124">
        <v>107.4</v>
      </c>
      <c r="F271" s="124">
        <v>420.75</v>
      </c>
      <c r="G271" s="124">
        <v>-8.3000000000000001E-3</v>
      </c>
      <c r="H271" s="124">
        <v>0.37040000000000001</v>
      </c>
      <c r="I271" s="124">
        <v>0.15659999999999999</v>
      </c>
      <c r="J271" s="124">
        <v>4.19E-2</v>
      </c>
      <c r="K271" s="157">
        <v>270</v>
      </c>
    </row>
    <row r="272" spans="1:11" x14ac:dyDescent="0.25">
      <c r="A272" s="124" t="s">
        <v>3889</v>
      </c>
      <c r="B272" s="124" t="s">
        <v>3174</v>
      </c>
      <c r="C272" s="124" t="s">
        <v>1793</v>
      </c>
      <c r="D272" s="124" t="s">
        <v>1817</v>
      </c>
      <c r="E272" s="124">
        <v>6.06</v>
      </c>
      <c r="F272" s="124">
        <v>2827.42</v>
      </c>
      <c r="G272" s="124">
        <v>6.6E-3</v>
      </c>
      <c r="H272" s="124">
        <v>0.3004</v>
      </c>
      <c r="I272" s="124">
        <v>7.1999999999999995E-2</v>
      </c>
      <c r="J272" s="124">
        <v>3.3000000000000002E-2</v>
      </c>
      <c r="K272" s="157">
        <v>271</v>
      </c>
    </row>
    <row r="273" spans="1:11" x14ac:dyDescent="0.25">
      <c r="A273" s="124" t="s">
        <v>3982</v>
      </c>
      <c r="B273" s="124" t="s">
        <v>3285</v>
      </c>
      <c r="C273" s="124" t="s">
        <v>1563</v>
      </c>
      <c r="D273" s="124" t="s">
        <v>1563</v>
      </c>
      <c r="E273" s="124">
        <v>5.73</v>
      </c>
      <c r="F273" s="124">
        <v>2315.38</v>
      </c>
      <c r="G273" s="124">
        <v>1.6999999999999999E-3</v>
      </c>
      <c r="H273" s="124">
        <v>0.28039999999999998</v>
      </c>
      <c r="I273" s="124">
        <v>0.1135</v>
      </c>
      <c r="J273" s="124">
        <v>3.1399999999999997E-2</v>
      </c>
      <c r="K273" s="157">
        <v>272</v>
      </c>
    </row>
    <row r="274" spans="1:11" x14ac:dyDescent="0.25">
      <c r="A274" s="124" t="s">
        <v>3839</v>
      </c>
      <c r="B274" s="124" t="s">
        <v>3126</v>
      </c>
      <c r="C274" s="124" t="s">
        <v>1791</v>
      </c>
      <c r="D274" s="124" t="s">
        <v>1792</v>
      </c>
      <c r="E274" s="124">
        <v>7.11</v>
      </c>
      <c r="F274" s="124">
        <v>2667.88</v>
      </c>
      <c r="G274" s="124">
        <v>4.5600000000000002E-2</v>
      </c>
      <c r="H274" s="124">
        <v>0.37530000000000002</v>
      </c>
      <c r="I274" s="124">
        <v>9.0999999999999998E-2</v>
      </c>
      <c r="J274" s="124">
        <v>4.2200000000000001E-2</v>
      </c>
      <c r="K274" s="157">
        <v>273</v>
      </c>
    </row>
    <row r="275" spans="1:11" x14ac:dyDescent="0.25">
      <c r="A275" s="124" t="s">
        <v>4343</v>
      </c>
      <c r="B275" s="124" t="s">
        <v>4344</v>
      </c>
      <c r="C275" s="124" t="s">
        <v>1793</v>
      </c>
      <c r="D275" s="124" t="s">
        <v>1817</v>
      </c>
      <c r="E275" s="124">
        <v>38.159999999999997</v>
      </c>
      <c r="F275" s="124">
        <v>336.57</v>
      </c>
      <c r="G275" s="124">
        <v>1.14E-2</v>
      </c>
      <c r="H275" s="124">
        <v>0.36620000000000003</v>
      </c>
      <c r="I275" s="124">
        <v>0.20699999999999999</v>
      </c>
      <c r="J275" s="124">
        <v>4.02E-2</v>
      </c>
      <c r="K275" s="157">
        <v>274</v>
      </c>
    </row>
    <row r="276" spans="1:11" x14ac:dyDescent="0.25">
      <c r="A276" s="124" t="s">
        <v>3800</v>
      </c>
      <c r="B276" s="124" t="s">
        <v>3097</v>
      </c>
      <c r="C276" s="124" t="s">
        <v>1581</v>
      </c>
      <c r="D276" s="124" t="s">
        <v>1582</v>
      </c>
      <c r="E276" s="124">
        <v>12.95</v>
      </c>
      <c r="F276" s="124">
        <v>1309.68</v>
      </c>
      <c r="G276" s="124">
        <v>-1.5E-3</v>
      </c>
      <c r="H276" s="124">
        <v>0.37009999999999998</v>
      </c>
      <c r="I276" s="124">
        <v>7.7899999999999997E-2</v>
      </c>
      <c r="J276" s="124">
        <v>4.0899999999999999E-2</v>
      </c>
      <c r="K276" s="157">
        <v>275</v>
      </c>
    </row>
    <row r="277" spans="1:11" x14ac:dyDescent="0.25">
      <c r="A277" s="124" t="s">
        <v>4342</v>
      </c>
      <c r="B277" s="124" t="s">
        <v>4340</v>
      </c>
      <c r="C277" s="124" t="s">
        <v>1794</v>
      </c>
      <c r="D277" s="124" t="s">
        <v>1813</v>
      </c>
      <c r="E277" s="124">
        <v>12.8</v>
      </c>
      <c r="F277" s="124">
        <v>490.7</v>
      </c>
      <c r="G277" s="124">
        <v>1.35E-2</v>
      </c>
      <c r="H277" s="124">
        <v>0.35630000000000001</v>
      </c>
      <c r="I277" s="124">
        <v>0.13300000000000001</v>
      </c>
      <c r="J277" s="124">
        <v>3.7999999999999999E-2</v>
      </c>
      <c r="K277" s="157">
        <v>276</v>
      </c>
    </row>
    <row r="278" spans="1:11" x14ac:dyDescent="0.25">
      <c r="A278" s="124" t="s">
        <v>5154</v>
      </c>
      <c r="B278" s="124" t="s">
        <v>5155</v>
      </c>
      <c r="C278" s="124" t="s">
        <v>1793</v>
      </c>
      <c r="D278" s="124" t="s">
        <v>2685</v>
      </c>
      <c r="E278" s="124">
        <v>8.8800000000000008</v>
      </c>
      <c r="F278" s="124">
        <v>3579.2</v>
      </c>
      <c r="G278" s="124">
        <v>1.6E-2</v>
      </c>
      <c r="H278" s="124">
        <v>0.34720000000000001</v>
      </c>
      <c r="I278" s="124">
        <v>2.1399999999999999E-2</v>
      </c>
      <c r="J278" s="124">
        <v>3.73E-2</v>
      </c>
      <c r="K278" s="157">
        <v>277</v>
      </c>
    </row>
    <row r="279" spans="1:11" x14ac:dyDescent="0.25">
      <c r="A279" s="124" t="s">
        <v>3872</v>
      </c>
      <c r="B279" s="124" t="s">
        <v>3188</v>
      </c>
      <c r="C279" s="124" t="s">
        <v>1804</v>
      </c>
      <c r="D279" s="124" t="s">
        <v>2851</v>
      </c>
      <c r="E279" s="124">
        <v>9.2200000000000006</v>
      </c>
      <c r="F279" s="124">
        <v>998.91</v>
      </c>
      <c r="G279" s="124">
        <v>1.8800000000000001E-2</v>
      </c>
      <c r="H279" s="124">
        <v>0.33729999999999999</v>
      </c>
      <c r="I279" s="124">
        <v>0.23960000000000001</v>
      </c>
      <c r="J279" s="124">
        <v>3.5799999999999998E-2</v>
      </c>
      <c r="K279" s="157">
        <v>278</v>
      </c>
    </row>
    <row r="280" spans="1:11" x14ac:dyDescent="0.25">
      <c r="A280" s="124" t="s">
        <v>3938</v>
      </c>
      <c r="B280" s="124" t="s">
        <v>3234</v>
      </c>
      <c r="C280" s="124" t="s">
        <v>1793</v>
      </c>
      <c r="D280" s="124" t="s">
        <v>2685</v>
      </c>
      <c r="E280" s="124">
        <v>16.21</v>
      </c>
      <c r="F280" s="124">
        <v>223.97</v>
      </c>
      <c r="G280" s="124">
        <v>5.0000000000000001E-3</v>
      </c>
      <c r="H280" s="124">
        <v>0.27750000000000002</v>
      </c>
      <c r="I280" s="124">
        <v>0.15</v>
      </c>
      <c r="J280" s="124">
        <v>3.0200000000000001E-2</v>
      </c>
      <c r="K280" s="157">
        <v>279</v>
      </c>
    </row>
    <row r="281" spans="1:11" x14ac:dyDescent="0.25">
      <c r="A281" s="124" t="s">
        <v>3880</v>
      </c>
      <c r="B281" s="124" t="s">
        <v>3181</v>
      </c>
      <c r="C281" s="124" t="s">
        <v>1577</v>
      </c>
      <c r="D281" s="124" t="s">
        <v>1596</v>
      </c>
      <c r="E281" s="124">
        <v>6.4</v>
      </c>
      <c r="F281" s="124">
        <v>1401.21</v>
      </c>
      <c r="G281" s="124">
        <v>1.11E-2</v>
      </c>
      <c r="H281" s="124">
        <v>0.30609999999999998</v>
      </c>
      <c r="I281" s="124">
        <v>9.6199999999999994E-2</v>
      </c>
      <c r="J281" s="124">
        <v>3.2599999999999997E-2</v>
      </c>
      <c r="K281" s="157">
        <v>280</v>
      </c>
    </row>
    <row r="282" spans="1:11" x14ac:dyDescent="0.25">
      <c r="A282" s="124" t="s">
        <v>4549</v>
      </c>
      <c r="B282" s="124" t="s">
        <v>4550</v>
      </c>
      <c r="C282" s="124" t="s">
        <v>1788</v>
      </c>
      <c r="D282" s="124" t="s">
        <v>1789</v>
      </c>
      <c r="E282" s="124">
        <v>15.2</v>
      </c>
      <c r="F282" s="124">
        <v>642.28</v>
      </c>
      <c r="G282" s="124">
        <v>2.0799999999999999E-2</v>
      </c>
      <c r="H282" s="124">
        <v>0.36380000000000001</v>
      </c>
      <c r="I282" s="124">
        <v>0.11609999999999999</v>
      </c>
      <c r="J282" s="124">
        <v>3.8800000000000001E-2</v>
      </c>
      <c r="K282" s="157">
        <v>281</v>
      </c>
    </row>
    <row r="283" spans="1:11" x14ac:dyDescent="0.25">
      <c r="A283" s="124" t="s">
        <v>3696</v>
      </c>
      <c r="B283" s="124" t="s">
        <v>2998</v>
      </c>
      <c r="C283" s="124" t="s">
        <v>1572</v>
      </c>
      <c r="D283" s="124" t="s">
        <v>1573</v>
      </c>
      <c r="E283" s="124">
        <v>6.94</v>
      </c>
      <c r="F283" s="124">
        <v>2407.21</v>
      </c>
      <c r="G283" s="124">
        <v>1.0200000000000001E-2</v>
      </c>
      <c r="H283" s="124">
        <v>0.2697</v>
      </c>
      <c r="I283" s="124">
        <v>0.1181</v>
      </c>
      <c r="J283" s="124">
        <v>2.9499999999999998E-2</v>
      </c>
      <c r="K283" s="157">
        <v>282</v>
      </c>
    </row>
    <row r="284" spans="1:11" x14ac:dyDescent="0.25">
      <c r="A284" s="124" t="s">
        <v>3923</v>
      </c>
      <c r="B284" s="124" t="s">
        <v>3224</v>
      </c>
      <c r="C284" s="124" t="s">
        <v>1569</v>
      </c>
      <c r="D284" s="124" t="s">
        <v>2755</v>
      </c>
      <c r="E284" s="124">
        <v>5.26</v>
      </c>
      <c r="F284" s="124">
        <v>4490.84</v>
      </c>
      <c r="G284" s="124">
        <v>7.7000000000000002E-3</v>
      </c>
      <c r="H284" s="124">
        <v>0.35699999999999998</v>
      </c>
      <c r="I284" s="124">
        <v>0.1012</v>
      </c>
      <c r="J284" s="124">
        <v>3.7900000000000003E-2</v>
      </c>
      <c r="K284" s="157">
        <v>283</v>
      </c>
    </row>
    <row r="285" spans="1:11" x14ac:dyDescent="0.25">
      <c r="A285" s="124" t="s">
        <v>3874</v>
      </c>
      <c r="B285" s="124" t="s">
        <v>3158</v>
      </c>
      <c r="C285" s="124" t="s">
        <v>1793</v>
      </c>
      <c r="D285" s="124" t="s">
        <v>1822</v>
      </c>
      <c r="E285" s="124">
        <v>5.33</v>
      </c>
      <c r="F285" s="124">
        <v>1556.59</v>
      </c>
      <c r="G285" s="124">
        <v>1.52E-2</v>
      </c>
      <c r="H285" s="124">
        <v>0.2797</v>
      </c>
      <c r="I285" s="124">
        <v>0.10199999999999999</v>
      </c>
      <c r="J285" s="124">
        <v>0.03</v>
      </c>
      <c r="K285" s="157">
        <v>284</v>
      </c>
    </row>
    <row r="286" spans="1:11" x14ac:dyDescent="0.25">
      <c r="A286" s="124" t="s">
        <v>3946</v>
      </c>
      <c r="B286" s="124" t="s">
        <v>3245</v>
      </c>
      <c r="C286" s="124" t="s">
        <v>1599</v>
      </c>
      <c r="D286" s="124" t="s">
        <v>2882</v>
      </c>
      <c r="E286" s="124">
        <v>5.42</v>
      </c>
      <c r="F286" s="124">
        <v>1540.78</v>
      </c>
      <c r="G286" s="124">
        <v>9.2999999999999992E-3</v>
      </c>
      <c r="H286" s="124">
        <v>0.27329999999999999</v>
      </c>
      <c r="I286" s="124">
        <v>6.5500000000000003E-2</v>
      </c>
      <c r="J286" s="124">
        <v>2.9499999999999998E-2</v>
      </c>
      <c r="K286" s="157">
        <v>285</v>
      </c>
    </row>
    <row r="287" spans="1:11" x14ac:dyDescent="0.25">
      <c r="A287" s="124" t="s">
        <v>3857</v>
      </c>
      <c r="B287" s="124" t="s">
        <v>2808</v>
      </c>
      <c r="C287" s="124" t="s">
        <v>1793</v>
      </c>
      <c r="D287" s="124" t="s">
        <v>1822</v>
      </c>
      <c r="E287" s="124">
        <v>8.98</v>
      </c>
      <c r="F287" s="124">
        <v>551.17999999999995</v>
      </c>
      <c r="G287" s="124">
        <v>8.9999999999999993E-3</v>
      </c>
      <c r="H287" s="124">
        <v>0.31979999999999997</v>
      </c>
      <c r="I287" s="124">
        <v>0.1206</v>
      </c>
      <c r="J287" s="124">
        <v>3.3399999999999999E-2</v>
      </c>
      <c r="K287" s="157">
        <v>286</v>
      </c>
    </row>
    <row r="288" spans="1:11" x14ac:dyDescent="0.25">
      <c r="A288" s="124" t="s">
        <v>3740</v>
      </c>
      <c r="B288" s="124" t="s">
        <v>3031</v>
      </c>
      <c r="C288" s="124" t="s">
        <v>1569</v>
      </c>
      <c r="D288" s="124" t="s">
        <v>1809</v>
      </c>
      <c r="E288" s="124">
        <v>8.4600000000000009</v>
      </c>
      <c r="F288" s="124">
        <v>2107.75</v>
      </c>
      <c r="G288" s="124">
        <v>9.4999999999999998E-3</v>
      </c>
      <c r="H288" s="124">
        <v>0.31180000000000002</v>
      </c>
      <c r="I288" s="124">
        <v>8.6300000000000002E-2</v>
      </c>
      <c r="J288" s="124">
        <v>3.2399999999999998E-2</v>
      </c>
      <c r="K288" s="157">
        <v>287</v>
      </c>
    </row>
    <row r="289" spans="1:11" x14ac:dyDescent="0.25">
      <c r="A289" s="124" t="s">
        <v>3819</v>
      </c>
      <c r="B289" s="124" t="s">
        <v>3251</v>
      </c>
      <c r="C289" s="124" t="s">
        <v>1794</v>
      </c>
      <c r="D289" s="124" t="s">
        <v>1795</v>
      </c>
      <c r="E289" s="124">
        <v>11.35</v>
      </c>
      <c r="F289" s="124">
        <v>1079.53</v>
      </c>
      <c r="G289" s="124">
        <v>3.4599999999999999E-2</v>
      </c>
      <c r="H289" s="124">
        <v>0.33839999999999998</v>
      </c>
      <c r="I289" s="124">
        <v>7.9600000000000004E-2</v>
      </c>
      <c r="J289" s="124">
        <v>3.5299999999999998E-2</v>
      </c>
      <c r="K289" s="157">
        <v>288</v>
      </c>
    </row>
    <row r="290" spans="1:11" x14ac:dyDescent="0.25">
      <c r="A290" s="124" t="s">
        <v>3716</v>
      </c>
      <c r="B290" s="124" t="s">
        <v>3009</v>
      </c>
      <c r="C290" s="124" t="s">
        <v>1797</v>
      </c>
      <c r="D290" s="124" t="s">
        <v>1801</v>
      </c>
      <c r="E290" s="124">
        <v>8.48</v>
      </c>
      <c r="F290" s="124">
        <v>1044.5899999999999</v>
      </c>
      <c r="G290" s="124">
        <v>0</v>
      </c>
      <c r="H290" s="124">
        <v>0.3639</v>
      </c>
      <c r="I290" s="124">
        <v>5.8500000000000003E-2</v>
      </c>
      <c r="J290" s="124">
        <v>3.8300000000000001E-2</v>
      </c>
      <c r="K290" s="157">
        <v>289</v>
      </c>
    </row>
    <row r="291" spans="1:11" x14ac:dyDescent="0.25">
      <c r="A291" s="124" t="s">
        <v>3785</v>
      </c>
      <c r="B291" s="124" t="s">
        <v>3062</v>
      </c>
      <c r="C291" s="124" t="s">
        <v>1818</v>
      </c>
      <c r="D291" s="124" t="s">
        <v>1819</v>
      </c>
      <c r="E291" s="124">
        <v>7.23</v>
      </c>
      <c r="F291" s="124">
        <v>8055.92</v>
      </c>
      <c r="G291" s="124">
        <v>0.10050000000000001</v>
      </c>
      <c r="H291" s="124">
        <v>0.37759999999999999</v>
      </c>
      <c r="I291" s="124">
        <v>0.1081</v>
      </c>
      <c r="J291" s="124">
        <v>4.1500000000000002E-2</v>
      </c>
      <c r="K291" s="157">
        <v>290</v>
      </c>
    </row>
    <row r="292" spans="1:11" x14ac:dyDescent="0.25">
      <c r="A292" s="124" t="s">
        <v>4184</v>
      </c>
      <c r="B292" s="124" t="s">
        <v>3494</v>
      </c>
      <c r="C292" s="124" t="s">
        <v>1818</v>
      </c>
      <c r="D292" s="124" t="s">
        <v>1819</v>
      </c>
      <c r="E292" s="124">
        <v>20.190000000000001</v>
      </c>
      <c r="F292" s="124">
        <v>803.3</v>
      </c>
      <c r="G292" s="124">
        <v>2.64E-2</v>
      </c>
      <c r="H292" s="124">
        <v>0.33310000000000001</v>
      </c>
      <c r="I292" s="124">
        <v>7.2599999999999998E-2</v>
      </c>
      <c r="J292" s="124">
        <v>3.4700000000000002E-2</v>
      </c>
      <c r="K292" s="157">
        <v>291</v>
      </c>
    </row>
    <row r="293" spans="1:11" x14ac:dyDescent="0.25">
      <c r="A293" s="124" t="s">
        <v>3713</v>
      </c>
      <c r="B293" s="124" t="s">
        <v>2988</v>
      </c>
      <c r="C293" s="124" t="s">
        <v>1569</v>
      </c>
      <c r="D293" s="124" t="s">
        <v>1799</v>
      </c>
      <c r="E293" s="124">
        <v>28.13</v>
      </c>
      <c r="F293" s="124">
        <v>1095.47</v>
      </c>
      <c r="G293" s="124">
        <v>1.15E-2</v>
      </c>
      <c r="H293" s="124">
        <v>0.35639999999999999</v>
      </c>
      <c r="I293" s="124">
        <v>0.17710000000000001</v>
      </c>
      <c r="J293" s="124">
        <v>3.7400000000000003E-2</v>
      </c>
      <c r="K293" s="157">
        <v>292</v>
      </c>
    </row>
    <row r="294" spans="1:11" x14ac:dyDescent="0.25">
      <c r="A294" s="124" t="s">
        <v>3792</v>
      </c>
      <c r="B294" s="124" t="s">
        <v>3089</v>
      </c>
      <c r="C294" s="124" t="s">
        <v>1569</v>
      </c>
      <c r="D294" s="124" t="s">
        <v>1799</v>
      </c>
      <c r="E294" s="124">
        <v>8.16</v>
      </c>
      <c r="F294" s="124">
        <v>1740.89</v>
      </c>
      <c r="G294" s="124">
        <v>-2.3999999999999998E-3</v>
      </c>
      <c r="H294" s="124">
        <v>0.34989999999999999</v>
      </c>
      <c r="I294" s="124">
        <v>0.1368</v>
      </c>
      <c r="J294" s="124">
        <v>3.6799999999999999E-2</v>
      </c>
      <c r="K294" s="157">
        <v>293</v>
      </c>
    </row>
    <row r="295" spans="1:11" x14ac:dyDescent="0.25">
      <c r="A295" s="124" t="s">
        <v>3902</v>
      </c>
      <c r="B295" s="124" t="s">
        <v>3200</v>
      </c>
      <c r="C295" s="124" t="s">
        <v>1793</v>
      </c>
      <c r="D295" s="124" t="s">
        <v>1822</v>
      </c>
      <c r="E295" s="124">
        <v>5.49</v>
      </c>
      <c r="F295" s="124">
        <v>2872.03</v>
      </c>
      <c r="G295" s="124">
        <v>1.67E-2</v>
      </c>
      <c r="H295" s="124">
        <v>0.34179999999999999</v>
      </c>
      <c r="I295" s="124">
        <v>7.3200000000000001E-2</v>
      </c>
      <c r="J295" s="124">
        <v>3.5299999999999998E-2</v>
      </c>
      <c r="K295" s="157">
        <v>294</v>
      </c>
    </row>
    <row r="296" spans="1:11" x14ac:dyDescent="0.25">
      <c r="A296" s="124" t="s">
        <v>3824</v>
      </c>
      <c r="B296" s="124" t="s">
        <v>3142</v>
      </c>
      <c r="C296" s="124" t="s">
        <v>1592</v>
      </c>
      <c r="D296" s="124" t="s">
        <v>1593</v>
      </c>
      <c r="E296" s="124">
        <v>20.47</v>
      </c>
      <c r="F296" s="124">
        <v>1150.33</v>
      </c>
      <c r="G296" s="124">
        <v>2.0899999999999998E-2</v>
      </c>
      <c r="H296" s="124">
        <v>0.34350000000000003</v>
      </c>
      <c r="I296" s="124">
        <v>0.17369999999999999</v>
      </c>
      <c r="J296" s="124">
        <v>3.5700000000000003E-2</v>
      </c>
      <c r="K296" s="157">
        <v>295</v>
      </c>
    </row>
    <row r="297" spans="1:11" x14ac:dyDescent="0.25">
      <c r="A297" s="124" t="s">
        <v>4287</v>
      </c>
      <c r="B297" s="124" t="s">
        <v>3591</v>
      </c>
      <c r="C297" s="124" t="s">
        <v>1569</v>
      </c>
      <c r="D297" s="124" t="s">
        <v>2755</v>
      </c>
      <c r="E297" s="124">
        <v>19.149999999999999</v>
      </c>
      <c r="F297" s="124">
        <v>1029.02</v>
      </c>
      <c r="G297" s="124">
        <v>4.1999999999999997E-3</v>
      </c>
      <c r="H297" s="124">
        <v>0.32529999999999998</v>
      </c>
      <c r="I297" s="124">
        <v>0.1022</v>
      </c>
      <c r="J297" s="124">
        <v>3.3399999999999999E-2</v>
      </c>
      <c r="K297" s="157">
        <v>296</v>
      </c>
    </row>
    <row r="298" spans="1:11" x14ac:dyDescent="0.25">
      <c r="A298" s="124" t="s">
        <v>3856</v>
      </c>
      <c r="B298" s="124" t="s">
        <v>3141</v>
      </c>
      <c r="C298" s="124" t="s">
        <v>1804</v>
      </c>
      <c r="D298" s="124" t="s">
        <v>1820</v>
      </c>
      <c r="E298" s="124">
        <v>23.99</v>
      </c>
      <c r="F298" s="124">
        <v>2159.38</v>
      </c>
      <c r="G298" s="124">
        <v>0.1</v>
      </c>
      <c r="H298" s="124">
        <v>0.3634</v>
      </c>
      <c r="I298" s="124">
        <v>7.3499999999999996E-2</v>
      </c>
      <c r="J298" s="124">
        <v>3.7900000000000003E-2</v>
      </c>
      <c r="K298" s="157">
        <v>297</v>
      </c>
    </row>
    <row r="299" spans="1:11" x14ac:dyDescent="0.25">
      <c r="A299" s="124" t="s">
        <v>3815</v>
      </c>
      <c r="B299" s="124" t="s">
        <v>3106</v>
      </c>
      <c r="C299" s="124" t="s">
        <v>1572</v>
      </c>
      <c r="D299" s="124" t="s">
        <v>1823</v>
      </c>
      <c r="E299" s="124">
        <v>10.06</v>
      </c>
      <c r="F299" s="124">
        <v>471.55</v>
      </c>
      <c r="G299" s="124">
        <v>1.21E-2</v>
      </c>
      <c r="H299" s="124">
        <v>0.29189999999999999</v>
      </c>
      <c r="I299" s="124">
        <v>0.114</v>
      </c>
      <c r="J299" s="124">
        <v>2.98E-2</v>
      </c>
      <c r="K299" s="157">
        <v>298</v>
      </c>
    </row>
    <row r="300" spans="1:11" x14ac:dyDescent="0.25">
      <c r="A300" s="124" t="s">
        <v>5040</v>
      </c>
      <c r="B300" s="124" t="s">
        <v>5041</v>
      </c>
      <c r="C300" s="124" t="s">
        <v>1565</v>
      </c>
      <c r="D300" s="124" t="s">
        <v>3071</v>
      </c>
      <c r="E300" s="124">
        <v>19.16</v>
      </c>
      <c r="F300" s="124">
        <v>3261.93</v>
      </c>
      <c r="G300" s="124">
        <v>2.5999999999999999E-3</v>
      </c>
      <c r="H300" s="124">
        <v>0.27089999999999997</v>
      </c>
      <c r="I300" s="124">
        <v>6.1699999999999998E-2</v>
      </c>
      <c r="J300" s="124">
        <v>2.87E-2</v>
      </c>
      <c r="K300" s="157">
        <v>299</v>
      </c>
    </row>
    <row r="301" spans="1:11" x14ac:dyDescent="0.25">
      <c r="A301" s="124" t="s">
        <v>3828</v>
      </c>
      <c r="B301" s="124" t="s">
        <v>3129</v>
      </c>
      <c r="C301" s="124" t="s">
        <v>1565</v>
      </c>
      <c r="D301" s="124" t="s">
        <v>1566</v>
      </c>
      <c r="E301" s="124">
        <v>7.45</v>
      </c>
      <c r="F301" s="124">
        <v>6486.23</v>
      </c>
      <c r="G301" s="124">
        <v>-1.1900000000000001E-2</v>
      </c>
      <c r="H301" s="124">
        <v>0.28349999999999997</v>
      </c>
      <c r="I301" s="124">
        <v>0.15659999999999999</v>
      </c>
      <c r="J301" s="124">
        <v>2.9399999999999999E-2</v>
      </c>
      <c r="K301" s="157">
        <v>300</v>
      </c>
    </row>
    <row r="302" spans="1:11" x14ac:dyDescent="0.25">
      <c r="A302" s="124" t="s">
        <v>4307</v>
      </c>
      <c r="B302" s="124" t="s">
        <v>3618</v>
      </c>
      <c r="C302" s="124" t="s">
        <v>1811</v>
      </c>
      <c r="D302" s="124" t="s">
        <v>3130</v>
      </c>
      <c r="E302" s="124">
        <v>17.71</v>
      </c>
      <c r="F302" s="124">
        <v>1126.43</v>
      </c>
      <c r="G302" s="124">
        <v>-8.3999999999999995E-3</v>
      </c>
      <c r="H302" s="124">
        <v>0.39229999999999998</v>
      </c>
      <c r="I302" s="124">
        <v>0.1132</v>
      </c>
      <c r="J302" s="124">
        <v>4.2299999999999997E-2</v>
      </c>
      <c r="K302" s="157">
        <v>301</v>
      </c>
    </row>
    <row r="303" spans="1:11" x14ac:dyDescent="0.25">
      <c r="A303" s="124" t="s">
        <v>5133</v>
      </c>
      <c r="B303" s="124" t="s">
        <v>5134</v>
      </c>
      <c r="C303" s="124" t="s">
        <v>1803</v>
      </c>
      <c r="D303" s="124" t="s">
        <v>2707</v>
      </c>
      <c r="E303" s="124">
        <v>7.74</v>
      </c>
      <c r="F303" s="124">
        <v>811.8</v>
      </c>
      <c r="G303" s="124">
        <v>1.84E-2</v>
      </c>
      <c r="H303" s="124">
        <v>0.37359999999999999</v>
      </c>
      <c r="I303" s="124">
        <v>2.0799999999999999E-2</v>
      </c>
      <c r="J303" s="124">
        <v>3.8800000000000001E-2</v>
      </c>
      <c r="K303" s="157">
        <v>302</v>
      </c>
    </row>
    <row r="304" spans="1:11" x14ac:dyDescent="0.25">
      <c r="A304" s="124" t="s">
        <v>3898</v>
      </c>
      <c r="B304" s="124" t="s">
        <v>3195</v>
      </c>
      <c r="C304" s="124" t="s">
        <v>1811</v>
      </c>
      <c r="D304" s="124" t="s">
        <v>1812</v>
      </c>
      <c r="E304" s="124">
        <v>8.65</v>
      </c>
      <c r="F304" s="124">
        <v>1151.0899999999999</v>
      </c>
      <c r="G304" s="124">
        <v>7.0000000000000001E-3</v>
      </c>
      <c r="H304" s="124">
        <v>0.30840000000000001</v>
      </c>
      <c r="I304" s="124">
        <v>7.1400000000000005E-2</v>
      </c>
      <c r="J304" s="124">
        <v>3.1199999999999999E-2</v>
      </c>
      <c r="K304" s="157">
        <v>303</v>
      </c>
    </row>
    <row r="305" spans="1:11" x14ac:dyDescent="0.25">
      <c r="A305" s="124" t="s">
        <v>3853</v>
      </c>
      <c r="B305" s="124" t="s">
        <v>3154</v>
      </c>
      <c r="C305" s="124" t="s">
        <v>1565</v>
      </c>
      <c r="D305" s="124" t="s">
        <v>3071</v>
      </c>
      <c r="E305" s="124">
        <v>18.440000000000001</v>
      </c>
      <c r="F305" s="124">
        <v>6210.24</v>
      </c>
      <c r="G305" s="124">
        <v>-5.8999999999999999E-3</v>
      </c>
      <c r="H305" s="124">
        <v>0.31359999999999999</v>
      </c>
      <c r="I305" s="124">
        <v>8.8099999999999998E-2</v>
      </c>
      <c r="J305" s="124">
        <v>3.15E-2</v>
      </c>
      <c r="K305" s="157">
        <v>304</v>
      </c>
    </row>
    <row r="306" spans="1:11" x14ac:dyDescent="0.25">
      <c r="A306" s="124" t="s">
        <v>3850</v>
      </c>
      <c r="B306" s="124" t="s">
        <v>3132</v>
      </c>
      <c r="C306" s="124" t="s">
        <v>1818</v>
      </c>
      <c r="D306" s="124" t="s">
        <v>1862</v>
      </c>
      <c r="E306" s="124">
        <v>41.22</v>
      </c>
      <c r="F306" s="124">
        <v>1134.19</v>
      </c>
      <c r="G306" s="124">
        <v>1.6E-2</v>
      </c>
      <c r="H306" s="124">
        <v>0.35439999999999999</v>
      </c>
      <c r="I306" s="124">
        <v>0.17150000000000001</v>
      </c>
      <c r="J306" s="124">
        <v>3.6400000000000002E-2</v>
      </c>
      <c r="K306" s="157">
        <v>305</v>
      </c>
    </row>
    <row r="307" spans="1:11" x14ac:dyDescent="0.25">
      <c r="A307" s="124" t="s">
        <v>3683</v>
      </c>
      <c r="B307" s="124" t="s">
        <v>2972</v>
      </c>
      <c r="C307" s="124" t="s">
        <v>1804</v>
      </c>
      <c r="D307" s="124" t="s">
        <v>2922</v>
      </c>
      <c r="E307" s="124">
        <v>6.68</v>
      </c>
      <c r="F307" s="124">
        <v>3556</v>
      </c>
      <c r="G307" s="124">
        <v>3.5700000000000003E-2</v>
      </c>
      <c r="H307" s="124">
        <v>0.27379999999999999</v>
      </c>
      <c r="I307" s="124">
        <v>1.6899999999999998E-2</v>
      </c>
      <c r="J307" s="124">
        <v>2.8400000000000002E-2</v>
      </c>
      <c r="K307" s="157">
        <v>306</v>
      </c>
    </row>
    <row r="308" spans="1:11" x14ac:dyDescent="0.25">
      <c r="A308" s="124" t="s">
        <v>4034</v>
      </c>
      <c r="B308" s="124" t="s">
        <v>3348</v>
      </c>
      <c r="C308" s="124" t="s">
        <v>1806</v>
      </c>
      <c r="D308" s="124" t="s">
        <v>2771</v>
      </c>
      <c r="E308" s="124">
        <v>31.51</v>
      </c>
      <c r="F308" s="124">
        <v>4760.8100000000004</v>
      </c>
      <c r="G308" s="124">
        <v>-1.44E-2</v>
      </c>
      <c r="H308" s="124">
        <v>0.28270000000000001</v>
      </c>
      <c r="I308" s="124">
        <v>0.18010000000000001</v>
      </c>
      <c r="J308" s="124">
        <v>2.8899999999999999E-2</v>
      </c>
      <c r="K308" s="157">
        <v>307</v>
      </c>
    </row>
    <row r="309" spans="1:11" x14ac:dyDescent="0.25">
      <c r="A309" s="124" t="s">
        <v>3954</v>
      </c>
      <c r="B309" s="124" t="s">
        <v>3269</v>
      </c>
      <c r="C309" s="124" t="s">
        <v>1572</v>
      </c>
      <c r="D309" s="124" t="s">
        <v>1573</v>
      </c>
      <c r="E309" s="124">
        <v>7.25</v>
      </c>
      <c r="F309" s="124">
        <v>1067.9000000000001</v>
      </c>
      <c r="G309" s="124">
        <v>6.8999999999999999E-3</v>
      </c>
      <c r="H309" s="124">
        <v>0.24299999999999999</v>
      </c>
      <c r="I309" s="124">
        <v>4.7500000000000001E-2</v>
      </c>
      <c r="J309" s="124">
        <v>2.7300000000000001E-2</v>
      </c>
      <c r="K309" s="157">
        <v>308</v>
      </c>
    </row>
    <row r="310" spans="1:11" x14ac:dyDescent="0.25">
      <c r="A310" s="124" t="s">
        <v>3998</v>
      </c>
      <c r="B310" s="124" t="s">
        <v>3293</v>
      </c>
      <c r="C310" s="124" t="s">
        <v>1577</v>
      </c>
      <c r="D310" s="124" t="s">
        <v>1596</v>
      </c>
      <c r="E310" s="124">
        <v>6.57</v>
      </c>
      <c r="F310" s="124">
        <v>8158.75</v>
      </c>
      <c r="G310" s="124">
        <v>-3.0000000000000001E-3</v>
      </c>
      <c r="H310" s="124">
        <v>0.32490000000000002</v>
      </c>
      <c r="I310" s="124">
        <v>7.2999999999999995E-2</v>
      </c>
      <c r="J310" s="124">
        <v>3.2000000000000001E-2</v>
      </c>
      <c r="K310" s="157">
        <v>309</v>
      </c>
    </row>
    <row r="311" spans="1:11" x14ac:dyDescent="0.25">
      <c r="A311" s="124" t="s">
        <v>4068</v>
      </c>
      <c r="B311" s="124" t="s">
        <v>3390</v>
      </c>
      <c r="C311" s="124" t="s">
        <v>1802</v>
      </c>
      <c r="D311" s="124" t="s">
        <v>2692</v>
      </c>
      <c r="E311" s="124">
        <v>24.95</v>
      </c>
      <c r="F311" s="124">
        <v>2285.25</v>
      </c>
      <c r="G311" s="124">
        <v>1.6000000000000001E-3</v>
      </c>
      <c r="H311" s="124">
        <v>0.2417</v>
      </c>
      <c r="I311" s="124">
        <v>0.16220000000000001</v>
      </c>
      <c r="J311" s="124">
        <v>2.7E-2</v>
      </c>
      <c r="K311" s="157">
        <v>310</v>
      </c>
    </row>
    <row r="312" spans="1:11" x14ac:dyDescent="0.25">
      <c r="A312" s="124" t="s">
        <v>4674</v>
      </c>
      <c r="B312" s="124" t="s">
        <v>4675</v>
      </c>
      <c r="C312" s="124" t="s">
        <v>1577</v>
      </c>
      <c r="D312" s="124" t="s">
        <v>1815</v>
      </c>
      <c r="E312" s="124">
        <v>6.97</v>
      </c>
      <c r="F312" s="124">
        <v>2283.7399999999998</v>
      </c>
      <c r="G312" s="124">
        <v>1.3100000000000001E-2</v>
      </c>
      <c r="H312" s="124">
        <v>0.37590000000000001</v>
      </c>
      <c r="I312" s="124">
        <v>0.1195</v>
      </c>
      <c r="J312" s="124">
        <v>3.8199999999999998E-2</v>
      </c>
      <c r="K312" s="157">
        <v>311</v>
      </c>
    </row>
    <row r="313" spans="1:11" x14ac:dyDescent="0.25">
      <c r="A313" s="124" t="s">
        <v>3843</v>
      </c>
      <c r="B313" s="124" t="s">
        <v>3137</v>
      </c>
      <c r="C313" s="124" t="s">
        <v>1802</v>
      </c>
      <c r="D313" s="124" t="s">
        <v>2819</v>
      </c>
      <c r="E313" s="124">
        <v>5.79</v>
      </c>
      <c r="F313" s="124">
        <v>3525.14</v>
      </c>
      <c r="G313" s="124">
        <v>0</v>
      </c>
      <c r="H313" s="124">
        <v>0.32979999999999998</v>
      </c>
      <c r="I313" s="124">
        <v>9.1399999999999995E-2</v>
      </c>
      <c r="J313" s="124">
        <v>3.2199999999999999E-2</v>
      </c>
      <c r="K313" s="157">
        <v>312</v>
      </c>
    </row>
    <row r="314" spans="1:11" x14ac:dyDescent="0.25">
      <c r="A314" s="124" t="s">
        <v>4893</v>
      </c>
      <c r="B314" s="124" t="s">
        <v>4894</v>
      </c>
      <c r="C314" s="124" t="s">
        <v>1793</v>
      </c>
      <c r="D314" s="124" t="s">
        <v>1817</v>
      </c>
      <c r="E314" s="124">
        <v>11.51</v>
      </c>
      <c r="F314" s="124">
        <v>1344.94</v>
      </c>
      <c r="G314" s="124">
        <v>5.1999999999999998E-3</v>
      </c>
      <c r="H314" s="124">
        <v>0.31430000000000002</v>
      </c>
      <c r="I314" s="124">
        <v>0.1231</v>
      </c>
      <c r="J314" s="124">
        <v>3.04E-2</v>
      </c>
      <c r="K314" s="157">
        <v>313</v>
      </c>
    </row>
    <row r="315" spans="1:11" x14ac:dyDescent="0.25">
      <c r="A315" s="124" t="s">
        <v>3866</v>
      </c>
      <c r="B315" s="124" t="s">
        <v>3159</v>
      </c>
      <c r="C315" s="124" t="s">
        <v>1592</v>
      </c>
      <c r="D315" s="124" t="s">
        <v>2841</v>
      </c>
      <c r="E315" s="124">
        <v>30.18</v>
      </c>
      <c r="F315" s="124">
        <v>155.54</v>
      </c>
      <c r="G315" s="124">
        <v>6.3E-3</v>
      </c>
      <c r="H315" s="124">
        <v>0.3387</v>
      </c>
      <c r="I315" s="124">
        <v>0.14860000000000001</v>
      </c>
      <c r="J315" s="124">
        <v>3.3099999999999997E-2</v>
      </c>
      <c r="K315" s="157">
        <v>314</v>
      </c>
    </row>
    <row r="316" spans="1:11" x14ac:dyDescent="0.25">
      <c r="A316" s="124" t="s">
        <v>4022</v>
      </c>
      <c r="B316" s="124" t="s">
        <v>3333</v>
      </c>
      <c r="C316" s="124" t="s">
        <v>1793</v>
      </c>
      <c r="D316" s="124" t="s">
        <v>1822</v>
      </c>
      <c r="E316" s="124">
        <v>18.89</v>
      </c>
      <c r="F316" s="124">
        <v>664.26</v>
      </c>
      <c r="G316" s="124">
        <v>1.12E-2</v>
      </c>
      <c r="H316" s="124">
        <v>0.3276</v>
      </c>
      <c r="I316" s="124">
        <v>0.12720000000000001</v>
      </c>
      <c r="J316" s="124">
        <v>3.1699999999999999E-2</v>
      </c>
      <c r="K316" s="157">
        <v>315</v>
      </c>
    </row>
    <row r="317" spans="1:11" x14ac:dyDescent="0.25">
      <c r="A317" s="124" t="s">
        <v>4039</v>
      </c>
      <c r="B317" s="124" t="s">
        <v>3367</v>
      </c>
      <c r="C317" s="124" t="s">
        <v>1577</v>
      </c>
      <c r="D317" s="124" t="s">
        <v>1596</v>
      </c>
      <c r="E317" s="124">
        <v>10.82</v>
      </c>
      <c r="F317" s="124">
        <v>3346.3</v>
      </c>
      <c r="G317" s="124">
        <v>8.9999999999999998E-4</v>
      </c>
      <c r="H317" s="124">
        <v>0.38979999999999998</v>
      </c>
      <c r="I317" s="124">
        <v>6.5799999999999997E-2</v>
      </c>
      <c r="J317" s="124">
        <v>0.04</v>
      </c>
      <c r="K317" s="157">
        <v>316</v>
      </c>
    </row>
    <row r="318" spans="1:11" x14ac:dyDescent="0.25">
      <c r="A318" s="124" t="s">
        <v>3842</v>
      </c>
      <c r="B318" s="124" t="s">
        <v>3116</v>
      </c>
      <c r="C318" s="124" t="s">
        <v>1572</v>
      </c>
      <c r="D318" s="124" t="s">
        <v>1790</v>
      </c>
      <c r="E318" s="124">
        <v>8.74</v>
      </c>
      <c r="F318" s="124">
        <v>590.32000000000005</v>
      </c>
      <c r="G318" s="124">
        <v>-6.7999999999999996E-3</v>
      </c>
      <c r="H318" s="124">
        <v>0.24879999999999999</v>
      </c>
      <c r="I318" s="124">
        <v>0.1111</v>
      </c>
      <c r="J318" s="124">
        <v>2.7E-2</v>
      </c>
      <c r="K318" s="157">
        <v>317</v>
      </c>
    </row>
    <row r="319" spans="1:11" x14ac:dyDescent="0.25">
      <c r="A319" s="124" t="s">
        <v>3810</v>
      </c>
      <c r="B319" s="124" t="s">
        <v>3095</v>
      </c>
      <c r="C319" s="124" t="s">
        <v>1572</v>
      </c>
      <c r="D319" s="124" t="s">
        <v>1573</v>
      </c>
      <c r="E319" s="124">
        <v>3.7</v>
      </c>
      <c r="F319" s="124">
        <v>2529.0300000000002</v>
      </c>
      <c r="G319" s="124">
        <v>2.7000000000000001E-3</v>
      </c>
      <c r="H319" s="124">
        <v>0.28760000000000002</v>
      </c>
      <c r="I319" s="124">
        <v>6.0699999999999997E-2</v>
      </c>
      <c r="J319" s="124">
        <v>2.8400000000000002E-2</v>
      </c>
      <c r="K319" s="157">
        <v>318</v>
      </c>
    </row>
    <row r="320" spans="1:11" x14ac:dyDescent="0.25">
      <c r="A320" s="124" t="s">
        <v>3899</v>
      </c>
      <c r="B320" s="124" t="s">
        <v>3197</v>
      </c>
      <c r="C320" s="124" t="s">
        <v>1797</v>
      </c>
      <c r="D320" s="124" t="s">
        <v>1798</v>
      </c>
      <c r="E320" s="124">
        <v>8.44</v>
      </c>
      <c r="F320" s="124">
        <v>7315.65</v>
      </c>
      <c r="G320" s="124">
        <v>2.93E-2</v>
      </c>
      <c r="H320" s="124">
        <v>0.39600000000000002</v>
      </c>
      <c r="I320" s="124">
        <v>0.14929999999999999</v>
      </c>
      <c r="J320" s="124">
        <v>4.1099999999999998E-2</v>
      </c>
      <c r="K320" s="157">
        <v>319</v>
      </c>
    </row>
    <row r="321" spans="1:11" x14ac:dyDescent="0.25">
      <c r="A321" s="124" t="s">
        <v>3970</v>
      </c>
      <c r="B321" s="124" t="s">
        <v>3273</v>
      </c>
      <c r="C321" s="124" t="s">
        <v>1794</v>
      </c>
      <c r="D321" s="124" t="s">
        <v>1795</v>
      </c>
      <c r="E321" s="124">
        <v>74.95</v>
      </c>
      <c r="F321" s="124">
        <v>302.97000000000003</v>
      </c>
      <c r="G321" s="124">
        <v>1.4800000000000001E-2</v>
      </c>
      <c r="H321" s="124">
        <v>0.29110000000000003</v>
      </c>
      <c r="I321" s="124">
        <v>0.30270000000000002</v>
      </c>
      <c r="J321" s="124">
        <v>2.8500000000000001E-2</v>
      </c>
      <c r="K321" s="157">
        <v>320</v>
      </c>
    </row>
    <row r="322" spans="1:11" x14ac:dyDescent="0.25">
      <c r="A322" s="124" t="s">
        <v>5632</v>
      </c>
      <c r="B322" s="124" t="s">
        <v>5633</v>
      </c>
      <c r="C322" s="124" t="s">
        <v>1793</v>
      </c>
      <c r="D322" s="124" t="s">
        <v>1817</v>
      </c>
      <c r="E322" s="124">
        <v>32.200000000000003</v>
      </c>
      <c r="F322" s="124">
        <v>288.3</v>
      </c>
      <c r="G322" s="124">
        <v>6.8999999999999999E-3</v>
      </c>
      <c r="H322" s="124">
        <v>0.39029999999999998</v>
      </c>
      <c r="I322" s="124">
        <v>0.13880000000000001</v>
      </c>
      <c r="J322" s="124">
        <v>3.9800000000000002E-2</v>
      </c>
      <c r="K322" s="157">
        <v>321</v>
      </c>
    </row>
    <row r="323" spans="1:11" x14ac:dyDescent="0.25">
      <c r="A323" s="124" t="s">
        <v>3914</v>
      </c>
      <c r="B323" s="124" t="s">
        <v>3207</v>
      </c>
      <c r="C323" s="124" t="s">
        <v>1793</v>
      </c>
      <c r="D323" s="124" t="s">
        <v>1822</v>
      </c>
      <c r="E323" s="124">
        <v>9.36</v>
      </c>
      <c r="F323" s="124">
        <v>887.57</v>
      </c>
      <c r="G323" s="124">
        <v>7.4999999999999997E-3</v>
      </c>
      <c r="H323" s="124">
        <v>0.33389999999999997</v>
      </c>
      <c r="I323" s="124">
        <v>8.7999999999999995E-2</v>
      </c>
      <c r="J323" s="124">
        <v>3.2099999999999997E-2</v>
      </c>
      <c r="K323" s="157">
        <v>322</v>
      </c>
    </row>
    <row r="324" spans="1:11" x14ac:dyDescent="0.25">
      <c r="A324" s="124" t="s">
        <v>3953</v>
      </c>
      <c r="B324" s="124" t="s">
        <v>3339</v>
      </c>
      <c r="C324" s="124" t="s">
        <v>2839</v>
      </c>
      <c r="D324" s="124" t="s">
        <v>2884</v>
      </c>
      <c r="E324" s="124">
        <v>9.24</v>
      </c>
      <c r="F324" s="124">
        <v>1711.61</v>
      </c>
      <c r="G324" s="124">
        <v>1.32E-2</v>
      </c>
      <c r="H324" s="124">
        <v>0.376</v>
      </c>
      <c r="I324" s="124">
        <v>8.8099999999999998E-2</v>
      </c>
      <c r="J324" s="124">
        <v>3.7900000000000003E-2</v>
      </c>
      <c r="K324" s="157">
        <v>323</v>
      </c>
    </row>
    <row r="325" spans="1:11" x14ac:dyDescent="0.25">
      <c r="A325" s="124" t="s">
        <v>4082</v>
      </c>
      <c r="B325" s="124" t="s">
        <v>3379</v>
      </c>
      <c r="C325" s="124" t="s">
        <v>1572</v>
      </c>
      <c r="D325" s="124" t="s">
        <v>1823</v>
      </c>
      <c r="E325" s="124">
        <v>30.86</v>
      </c>
      <c r="F325" s="124">
        <v>564.82000000000005</v>
      </c>
      <c r="G325" s="124">
        <v>2.3E-3</v>
      </c>
      <c r="H325" s="124">
        <v>0.30230000000000001</v>
      </c>
      <c r="I325" s="124">
        <v>0.1618</v>
      </c>
      <c r="J325" s="124">
        <v>2.92E-2</v>
      </c>
      <c r="K325" s="157">
        <v>324</v>
      </c>
    </row>
    <row r="326" spans="1:11" x14ac:dyDescent="0.25">
      <c r="A326" s="124" t="s">
        <v>3968</v>
      </c>
      <c r="B326" s="124" t="s">
        <v>3268</v>
      </c>
      <c r="C326" s="124" t="s">
        <v>1569</v>
      </c>
      <c r="D326" s="124" t="s">
        <v>1799</v>
      </c>
      <c r="E326" s="124">
        <v>74.900000000000006</v>
      </c>
      <c r="F326" s="124">
        <v>1411.25</v>
      </c>
      <c r="G326" s="124">
        <v>7.0000000000000001E-3</v>
      </c>
      <c r="H326" s="124">
        <v>0.2979</v>
      </c>
      <c r="I326" s="124">
        <v>0.17499999999999999</v>
      </c>
      <c r="J326" s="124">
        <v>2.86E-2</v>
      </c>
      <c r="K326" s="157">
        <v>325</v>
      </c>
    </row>
    <row r="327" spans="1:11" x14ac:dyDescent="0.25">
      <c r="A327" s="124" t="s">
        <v>4006</v>
      </c>
      <c r="B327" s="124" t="s">
        <v>3274</v>
      </c>
      <c r="C327" s="124" t="s">
        <v>1811</v>
      </c>
      <c r="D327" s="124" t="s">
        <v>1812</v>
      </c>
      <c r="E327" s="124">
        <v>9.6199999999999992</v>
      </c>
      <c r="F327" s="124">
        <v>1084.19</v>
      </c>
      <c r="G327" s="124">
        <v>1.37E-2</v>
      </c>
      <c r="H327" s="124">
        <v>0.36520000000000002</v>
      </c>
      <c r="I327" s="124">
        <v>7.2700000000000001E-2</v>
      </c>
      <c r="J327" s="124">
        <v>3.6400000000000002E-2</v>
      </c>
      <c r="K327" s="157">
        <v>326</v>
      </c>
    </row>
    <row r="328" spans="1:11" x14ac:dyDescent="0.25">
      <c r="A328" s="124" t="s">
        <v>3830</v>
      </c>
      <c r="B328" s="124" t="s">
        <v>3118</v>
      </c>
      <c r="C328" s="124" t="s">
        <v>1572</v>
      </c>
      <c r="D328" s="124" t="s">
        <v>1573</v>
      </c>
      <c r="E328" s="124">
        <v>9.8000000000000007</v>
      </c>
      <c r="F328" s="124">
        <v>1277.9100000000001</v>
      </c>
      <c r="G328" s="124">
        <v>3.0999999999999999E-3</v>
      </c>
      <c r="H328" s="124">
        <v>0.30709999999999998</v>
      </c>
      <c r="I328" s="124">
        <v>0.1217</v>
      </c>
      <c r="J328" s="124">
        <v>2.9399999999999999E-2</v>
      </c>
      <c r="K328" s="157">
        <v>327</v>
      </c>
    </row>
    <row r="329" spans="1:11" x14ac:dyDescent="0.25">
      <c r="A329" s="124" t="s">
        <v>3811</v>
      </c>
      <c r="B329" s="124" t="s">
        <v>3103</v>
      </c>
      <c r="C329" s="124" t="s">
        <v>1794</v>
      </c>
      <c r="D329" s="124" t="s">
        <v>1813</v>
      </c>
      <c r="E329" s="124">
        <v>42.54</v>
      </c>
      <c r="F329" s="124">
        <v>283.07</v>
      </c>
      <c r="G329" s="124">
        <v>3.5000000000000003E-2</v>
      </c>
      <c r="H329" s="124">
        <v>0.39240000000000003</v>
      </c>
      <c r="I329" s="124">
        <v>0.13139999999999999</v>
      </c>
      <c r="J329" s="124">
        <v>3.9600000000000003E-2</v>
      </c>
      <c r="K329" s="157">
        <v>328</v>
      </c>
    </row>
    <row r="330" spans="1:11" x14ac:dyDescent="0.25">
      <c r="A330" s="124" t="s">
        <v>4697</v>
      </c>
      <c r="B330" s="124" t="s">
        <v>4696</v>
      </c>
      <c r="C330" s="124" t="s">
        <v>1794</v>
      </c>
      <c r="D330" s="124" t="s">
        <v>1795</v>
      </c>
      <c r="E330" s="124">
        <v>21.65</v>
      </c>
      <c r="F330" s="124">
        <v>217.44</v>
      </c>
      <c r="G330" s="124">
        <v>1.3599999999999999E-2</v>
      </c>
      <c r="H330" s="124">
        <v>0.38429999999999997</v>
      </c>
      <c r="I330" s="124">
        <v>8.7900000000000006E-2</v>
      </c>
      <c r="J330" s="124">
        <v>3.8300000000000001E-2</v>
      </c>
      <c r="K330" s="157">
        <v>329</v>
      </c>
    </row>
    <row r="331" spans="1:11" x14ac:dyDescent="0.25">
      <c r="A331" s="124" t="s">
        <v>3783</v>
      </c>
      <c r="B331" s="124" t="s">
        <v>3080</v>
      </c>
      <c r="C331" s="124" t="s">
        <v>1794</v>
      </c>
      <c r="D331" s="124" t="s">
        <v>2818</v>
      </c>
      <c r="E331" s="124">
        <v>3.32</v>
      </c>
      <c r="F331" s="124">
        <v>1782.91</v>
      </c>
      <c r="G331" s="124">
        <v>3.1099999999999999E-2</v>
      </c>
      <c r="H331" s="124">
        <v>0.35549999999999998</v>
      </c>
      <c r="I331" s="124">
        <v>3.4799999999999998E-2</v>
      </c>
      <c r="J331" s="124">
        <v>3.4599999999999999E-2</v>
      </c>
      <c r="K331" s="157">
        <v>330</v>
      </c>
    </row>
    <row r="332" spans="1:11" x14ac:dyDescent="0.25">
      <c r="A332" s="124" t="s">
        <v>3802</v>
      </c>
      <c r="B332" s="124" t="s">
        <v>3098</v>
      </c>
      <c r="C332" s="124" t="s">
        <v>1802</v>
      </c>
      <c r="D332" s="124" t="s">
        <v>2692</v>
      </c>
      <c r="E332" s="124">
        <v>17.12</v>
      </c>
      <c r="F332" s="124">
        <v>854.32</v>
      </c>
      <c r="G332" s="124">
        <v>-1.04E-2</v>
      </c>
      <c r="H332" s="124">
        <v>0.35959999999999998</v>
      </c>
      <c r="I332" s="124">
        <v>0.16869999999999999</v>
      </c>
      <c r="J332" s="124">
        <v>3.5000000000000003E-2</v>
      </c>
      <c r="K332" s="157">
        <v>331</v>
      </c>
    </row>
    <row r="333" spans="1:11" x14ac:dyDescent="0.25">
      <c r="A333" s="124" t="s">
        <v>4013</v>
      </c>
      <c r="B333" s="124" t="s">
        <v>3322</v>
      </c>
      <c r="C333" s="124" t="s">
        <v>1565</v>
      </c>
      <c r="D333" s="124" t="s">
        <v>3071</v>
      </c>
      <c r="E333" s="124">
        <v>8.26</v>
      </c>
      <c r="F333" s="124">
        <v>4183.72</v>
      </c>
      <c r="G333" s="124">
        <v>1.1999999999999999E-3</v>
      </c>
      <c r="H333" s="124">
        <v>0.33779999999999999</v>
      </c>
      <c r="I333" s="124">
        <v>5.1700000000000003E-2</v>
      </c>
      <c r="J333" s="124">
        <v>3.1800000000000002E-2</v>
      </c>
      <c r="K333" s="157">
        <v>332</v>
      </c>
    </row>
    <row r="334" spans="1:11" x14ac:dyDescent="0.25">
      <c r="A334" s="124" t="s">
        <v>4316</v>
      </c>
      <c r="B334" s="124" t="s">
        <v>3623</v>
      </c>
      <c r="C334" s="124" t="s">
        <v>1599</v>
      </c>
      <c r="D334" s="124" t="s">
        <v>2882</v>
      </c>
      <c r="E334" s="124">
        <v>2.92</v>
      </c>
      <c r="F334" s="124">
        <v>2818.06</v>
      </c>
      <c r="G334" s="124">
        <v>3.1800000000000002E-2</v>
      </c>
      <c r="H334" s="124">
        <v>0.3261</v>
      </c>
      <c r="I334" s="124">
        <v>0.1099</v>
      </c>
      <c r="J334" s="124">
        <v>3.0800000000000001E-2</v>
      </c>
      <c r="K334" s="157">
        <v>333</v>
      </c>
    </row>
    <row r="335" spans="1:11" x14ac:dyDescent="0.25">
      <c r="A335" s="124" t="s">
        <v>4301</v>
      </c>
      <c r="B335" s="124" t="s">
        <v>3612</v>
      </c>
      <c r="C335" s="124" t="s">
        <v>1572</v>
      </c>
      <c r="D335" s="124" t="s">
        <v>1573</v>
      </c>
      <c r="E335" s="124">
        <v>7.13</v>
      </c>
      <c r="F335" s="124">
        <v>3442.79</v>
      </c>
      <c r="G335" s="124">
        <v>2.8E-3</v>
      </c>
      <c r="H335" s="124">
        <v>0.29260000000000003</v>
      </c>
      <c r="I335" s="124">
        <v>5.28E-2</v>
      </c>
      <c r="J335" s="124">
        <v>2.8000000000000001E-2</v>
      </c>
      <c r="K335" s="157">
        <v>334</v>
      </c>
    </row>
    <row r="336" spans="1:11" x14ac:dyDescent="0.25">
      <c r="A336" s="124" t="s">
        <v>4004</v>
      </c>
      <c r="B336" s="124" t="s">
        <v>3345</v>
      </c>
      <c r="C336" s="124" t="s">
        <v>2824</v>
      </c>
      <c r="D336" s="124" t="s">
        <v>3135</v>
      </c>
      <c r="E336" s="124">
        <v>5.29</v>
      </c>
      <c r="F336" s="124">
        <v>31146.47</v>
      </c>
      <c r="G336" s="124">
        <v>-1.9E-3</v>
      </c>
      <c r="H336" s="124">
        <v>0.28610000000000002</v>
      </c>
      <c r="I336" s="124">
        <v>5.62E-2</v>
      </c>
      <c r="J336" s="124">
        <v>2.76E-2</v>
      </c>
      <c r="K336" s="157">
        <v>335</v>
      </c>
    </row>
    <row r="337" spans="1:11" x14ac:dyDescent="0.25">
      <c r="A337" s="124" t="s">
        <v>3820</v>
      </c>
      <c r="B337" s="124" t="s">
        <v>3140</v>
      </c>
      <c r="C337" s="124" t="s">
        <v>1806</v>
      </c>
      <c r="D337" s="124" t="s">
        <v>2771</v>
      </c>
      <c r="E337" s="124">
        <v>15.28</v>
      </c>
      <c r="F337" s="124">
        <v>1582.45</v>
      </c>
      <c r="G337" s="124">
        <v>3.5900000000000001E-2</v>
      </c>
      <c r="H337" s="124">
        <v>0.38300000000000001</v>
      </c>
      <c r="I337" s="124">
        <v>5.96E-2</v>
      </c>
      <c r="J337" s="124">
        <v>3.78E-2</v>
      </c>
      <c r="K337" s="157">
        <v>336</v>
      </c>
    </row>
    <row r="338" spans="1:11" x14ac:dyDescent="0.25">
      <c r="A338" s="124" t="s">
        <v>2878</v>
      </c>
      <c r="B338" s="124" t="s">
        <v>2855</v>
      </c>
      <c r="C338" s="124" t="s">
        <v>1569</v>
      </c>
      <c r="D338" s="124" t="s">
        <v>2755</v>
      </c>
      <c r="E338" s="124">
        <v>7.18</v>
      </c>
      <c r="F338" s="124">
        <v>697.25</v>
      </c>
      <c r="G338" s="124">
        <v>8.3999999999999995E-3</v>
      </c>
      <c r="H338" s="124">
        <v>0.3624</v>
      </c>
      <c r="I338" s="124">
        <v>0.10349999999999999</v>
      </c>
      <c r="J338" s="124">
        <v>3.4799999999999998E-2</v>
      </c>
      <c r="K338" s="157">
        <v>337</v>
      </c>
    </row>
    <row r="339" spans="1:11" x14ac:dyDescent="0.25">
      <c r="A339" s="124" t="s">
        <v>5295</v>
      </c>
      <c r="B339" s="124" t="s">
        <v>2756</v>
      </c>
      <c r="C339" s="124" t="s">
        <v>1791</v>
      </c>
      <c r="D339" s="124" t="s">
        <v>1792</v>
      </c>
      <c r="E339" s="124">
        <v>36.68</v>
      </c>
      <c r="F339" s="124">
        <v>237.61</v>
      </c>
      <c r="G339" s="124">
        <v>2.5999999999999999E-2</v>
      </c>
      <c r="H339" s="124">
        <v>0.39050000000000001</v>
      </c>
      <c r="I339" s="124">
        <v>0.1038</v>
      </c>
      <c r="J339" s="124">
        <v>3.8199999999999998E-2</v>
      </c>
      <c r="K339" s="157">
        <v>338</v>
      </c>
    </row>
    <row r="340" spans="1:11" x14ac:dyDescent="0.25">
      <c r="A340" s="124" t="s">
        <v>3981</v>
      </c>
      <c r="B340" s="124" t="s">
        <v>3265</v>
      </c>
      <c r="C340" s="124" t="s">
        <v>1599</v>
      </c>
      <c r="D340" s="124" t="s">
        <v>2883</v>
      </c>
      <c r="E340" s="124">
        <v>6.99</v>
      </c>
      <c r="F340" s="124">
        <v>2642.6</v>
      </c>
      <c r="G340" s="124">
        <v>2.0400000000000001E-2</v>
      </c>
      <c r="H340" s="124">
        <v>0.37040000000000001</v>
      </c>
      <c r="I340" s="124">
        <v>0.12770000000000001</v>
      </c>
      <c r="J340" s="124">
        <v>3.5499999999999997E-2</v>
      </c>
      <c r="K340" s="157">
        <v>339</v>
      </c>
    </row>
    <row r="341" spans="1:11" x14ac:dyDescent="0.25">
      <c r="A341" s="124" t="s">
        <v>2834</v>
      </c>
      <c r="B341" s="124" t="s">
        <v>2835</v>
      </c>
      <c r="C341" s="124" t="s">
        <v>1569</v>
      </c>
      <c r="D341" s="124" t="s">
        <v>1799</v>
      </c>
      <c r="E341" s="124">
        <v>17.57</v>
      </c>
      <c r="F341" s="124">
        <v>102.72</v>
      </c>
      <c r="G341" s="124">
        <v>1.04E-2</v>
      </c>
      <c r="H341" s="124">
        <v>0.3841</v>
      </c>
      <c r="I341" s="124">
        <v>4.8800000000000003E-2</v>
      </c>
      <c r="J341" s="124">
        <v>3.7400000000000003E-2</v>
      </c>
      <c r="K341" s="157">
        <v>340</v>
      </c>
    </row>
    <row r="342" spans="1:11" x14ac:dyDescent="0.25">
      <c r="A342" s="124" t="s">
        <v>4090</v>
      </c>
      <c r="B342" s="124" t="s">
        <v>3399</v>
      </c>
      <c r="C342" s="124" t="s">
        <v>1794</v>
      </c>
      <c r="D342" s="124" t="s">
        <v>1795</v>
      </c>
      <c r="E342" s="124">
        <v>57.09</v>
      </c>
      <c r="F342" s="124">
        <v>452.18</v>
      </c>
      <c r="G342" s="124">
        <v>5.04E-2</v>
      </c>
      <c r="H342" s="124">
        <v>0.36470000000000002</v>
      </c>
      <c r="I342" s="124">
        <v>0.18940000000000001</v>
      </c>
      <c r="J342" s="124">
        <v>3.4200000000000001E-2</v>
      </c>
      <c r="K342" s="157">
        <v>341</v>
      </c>
    </row>
    <row r="343" spans="1:11" x14ac:dyDescent="0.25">
      <c r="A343" s="124" t="s">
        <v>3697</v>
      </c>
      <c r="B343" s="124" t="s">
        <v>2989</v>
      </c>
      <c r="C343" s="124" t="s">
        <v>1797</v>
      </c>
      <c r="D343" s="124" t="s">
        <v>1801</v>
      </c>
      <c r="E343" s="124">
        <v>18.77</v>
      </c>
      <c r="F343" s="124">
        <v>330.98</v>
      </c>
      <c r="G343" s="124">
        <v>9.1000000000000004E-3</v>
      </c>
      <c r="H343" s="124">
        <v>0.37290000000000001</v>
      </c>
      <c r="I343" s="124">
        <v>0.21440000000000001</v>
      </c>
      <c r="J343" s="124">
        <v>3.5200000000000002E-2</v>
      </c>
      <c r="K343" s="157">
        <v>342</v>
      </c>
    </row>
    <row r="344" spans="1:11" x14ac:dyDescent="0.25">
      <c r="A344" s="124" t="s">
        <v>3916</v>
      </c>
      <c r="B344" s="124" t="s">
        <v>3233</v>
      </c>
      <c r="C344" s="124" t="s">
        <v>1807</v>
      </c>
      <c r="D344" s="124" t="s">
        <v>1808</v>
      </c>
      <c r="E344" s="124">
        <v>29.45</v>
      </c>
      <c r="F344" s="124">
        <v>3158.59</v>
      </c>
      <c r="G344" s="124">
        <v>-9.1000000000000004E-3</v>
      </c>
      <c r="H344" s="124">
        <v>0.30049999999999999</v>
      </c>
      <c r="I344" s="124">
        <v>0.17749999999999999</v>
      </c>
      <c r="J344" s="124">
        <v>2.7E-2</v>
      </c>
      <c r="K344" s="157">
        <v>343</v>
      </c>
    </row>
    <row r="345" spans="1:11" x14ac:dyDescent="0.25">
      <c r="A345" s="124" t="s">
        <v>3990</v>
      </c>
      <c r="B345" s="124" t="s">
        <v>3312</v>
      </c>
      <c r="C345" s="124" t="s">
        <v>1802</v>
      </c>
      <c r="D345" s="124" t="s">
        <v>1825</v>
      </c>
      <c r="E345" s="124">
        <v>15.37</v>
      </c>
      <c r="F345" s="124">
        <v>1304.83</v>
      </c>
      <c r="G345" s="124">
        <v>-5.9999999999999995E-4</v>
      </c>
      <c r="H345" s="124">
        <v>0.34350000000000003</v>
      </c>
      <c r="I345" s="124">
        <v>8.14E-2</v>
      </c>
      <c r="J345" s="124">
        <v>3.09E-2</v>
      </c>
      <c r="K345" s="157">
        <v>344</v>
      </c>
    </row>
    <row r="346" spans="1:11" x14ac:dyDescent="0.25">
      <c r="A346" s="124" t="s">
        <v>3844</v>
      </c>
      <c r="B346" s="124" t="s">
        <v>3153</v>
      </c>
      <c r="C346" s="124" t="s">
        <v>1577</v>
      </c>
      <c r="D346" s="124" t="s">
        <v>1596</v>
      </c>
      <c r="E346" s="124">
        <v>4.41</v>
      </c>
      <c r="F346" s="124">
        <v>3957.07</v>
      </c>
      <c r="G346" s="124">
        <v>2.3199999999999998E-2</v>
      </c>
      <c r="H346" s="124">
        <v>0.31769999999999998</v>
      </c>
      <c r="I346" s="124">
        <v>0.1004</v>
      </c>
      <c r="J346" s="124">
        <v>2.8299999999999999E-2</v>
      </c>
      <c r="K346" s="157">
        <v>345</v>
      </c>
    </row>
    <row r="347" spans="1:11" x14ac:dyDescent="0.25">
      <c r="A347" s="124" t="s">
        <v>3791</v>
      </c>
      <c r="B347" s="124" t="s">
        <v>3084</v>
      </c>
      <c r="C347" s="124" t="s">
        <v>1585</v>
      </c>
      <c r="D347" s="124" t="s">
        <v>2811</v>
      </c>
      <c r="E347" s="124">
        <v>8.26</v>
      </c>
      <c r="F347" s="124">
        <v>612.62</v>
      </c>
      <c r="G347" s="124">
        <v>7.3000000000000001E-3</v>
      </c>
      <c r="H347" s="124">
        <v>0.35949999999999999</v>
      </c>
      <c r="I347" s="124">
        <v>5.6599999999999998E-2</v>
      </c>
      <c r="J347" s="124">
        <v>3.3099999999999997E-2</v>
      </c>
      <c r="K347" s="157">
        <v>346</v>
      </c>
    </row>
    <row r="348" spans="1:11" x14ac:dyDescent="0.25">
      <c r="A348" s="124" t="s">
        <v>3918</v>
      </c>
      <c r="B348" s="124" t="s">
        <v>3229</v>
      </c>
      <c r="C348" s="124" t="s">
        <v>1572</v>
      </c>
      <c r="D348" s="124" t="s">
        <v>1573</v>
      </c>
      <c r="E348" s="124">
        <v>16.89</v>
      </c>
      <c r="F348" s="124">
        <v>2561.46</v>
      </c>
      <c r="G348" s="124">
        <v>-4.7000000000000002E-3</v>
      </c>
      <c r="H348" s="124">
        <v>0.23619999999999999</v>
      </c>
      <c r="I348" s="124">
        <v>0.128</v>
      </c>
      <c r="J348" s="124">
        <v>2.3699999999999999E-2</v>
      </c>
      <c r="K348" s="157">
        <v>347</v>
      </c>
    </row>
    <row r="349" spans="1:11" x14ac:dyDescent="0.25">
      <c r="A349" s="124" t="s">
        <v>3870</v>
      </c>
      <c r="B349" s="124" t="s">
        <v>3175</v>
      </c>
      <c r="C349" s="124" t="s">
        <v>1599</v>
      </c>
      <c r="D349" s="124" t="s">
        <v>2848</v>
      </c>
      <c r="E349" s="124">
        <v>3.9</v>
      </c>
      <c r="F349" s="124">
        <v>3021.42</v>
      </c>
      <c r="G349" s="124">
        <v>2.5999999999999999E-3</v>
      </c>
      <c r="H349" s="124">
        <v>0.22209999999999999</v>
      </c>
      <c r="I349" s="124">
        <v>6.4699999999999994E-2</v>
      </c>
      <c r="J349" s="124">
        <v>2.3300000000000001E-2</v>
      </c>
      <c r="K349" s="157">
        <v>348</v>
      </c>
    </row>
    <row r="350" spans="1:11" x14ac:dyDescent="0.25">
      <c r="A350" s="124" t="s">
        <v>3787</v>
      </c>
      <c r="B350" s="124" t="s">
        <v>3074</v>
      </c>
      <c r="C350" s="124" t="s">
        <v>1804</v>
      </c>
      <c r="D350" s="124" t="s">
        <v>2851</v>
      </c>
      <c r="E350" s="124">
        <v>7.16</v>
      </c>
      <c r="F350" s="124">
        <v>1209.95</v>
      </c>
      <c r="G350" s="124">
        <v>2.87E-2</v>
      </c>
      <c r="H350" s="124">
        <v>0.3155</v>
      </c>
      <c r="I350" s="124">
        <v>6.5199999999999994E-2</v>
      </c>
      <c r="J350" s="124">
        <v>2.7900000000000001E-2</v>
      </c>
      <c r="K350" s="157">
        <v>349</v>
      </c>
    </row>
    <row r="351" spans="1:11" x14ac:dyDescent="0.25">
      <c r="A351" s="124" t="s">
        <v>3875</v>
      </c>
      <c r="B351" s="124" t="s">
        <v>3168</v>
      </c>
      <c r="C351" s="124" t="s">
        <v>1802</v>
      </c>
      <c r="D351" s="124" t="s">
        <v>1810</v>
      </c>
      <c r="E351" s="124">
        <v>8.34</v>
      </c>
      <c r="F351" s="124">
        <v>984.43</v>
      </c>
      <c r="G351" s="124">
        <v>1.83E-2</v>
      </c>
      <c r="H351" s="124">
        <v>0.38219999999999998</v>
      </c>
      <c r="I351" s="124">
        <v>2.9700000000000001E-2</v>
      </c>
      <c r="J351" s="124">
        <v>3.5999999999999997E-2</v>
      </c>
      <c r="K351" s="157">
        <v>350</v>
      </c>
    </row>
    <row r="352" spans="1:11" x14ac:dyDescent="0.25">
      <c r="A352" s="124" t="s">
        <v>3825</v>
      </c>
      <c r="B352" s="124" t="s">
        <v>3112</v>
      </c>
      <c r="C352" s="124" t="s">
        <v>1572</v>
      </c>
      <c r="D352" s="124" t="s">
        <v>1573</v>
      </c>
      <c r="E352" s="124">
        <v>3.39</v>
      </c>
      <c r="F352" s="124">
        <v>8473.93</v>
      </c>
      <c r="G352" s="124">
        <v>2.1100000000000001E-2</v>
      </c>
      <c r="H352" s="124">
        <v>0.27789999999999998</v>
      </c>
      <c r="I352" s="124">
        <v>8.72E-2</v>
      </c>
      <c r="J352" s="124">
        <v>2.4799999999999999E-2</v>
      </c>
      <c r="K352" s="157">
        <v>351</v>
      </c>
    </row>
    <row r="353" spans="1:11" x14ac:dyDescent="0.25">
      <c r="A353" s="124" t="s">
        <v>3972</v>
      </c>
      <c r="B353" s="124" t="s">
        <v>3272</v>
      </c>
      <c r="C353" s="124" t="s">
        <v>1793</v>
      </c>
      <c r="D353" s="124" t="s">
        <v>1923</v>
      </c>
      <c r="E353" s="124">
        <v>8.52</v>
      </c>
      <c r="F353" s="124">
        <v>1198.44</v>
      </c>
      <c r="G353" s="124">
        <v>7.1000000000000004E-3</v>
      </c>
      <c r="H353" s="124">
        <v>0.33510000000000001</v>
      </c>
      <c r="I353" s="124">
        <v>4.8800000000000003E-2</v>
      </c>
      <c r="J353" s="124">
        <v>2.93E-2</v>
      </c>
      <c r="K353" s="157">
        <v>352</v>
      </c>
    </row>
    <row r="354" spans="1:11" x14ac:dyDescent="0.25">
      <c r="A354" s="124" t="s">
        <v>3868</v>
      </c>
      <c r="B354" s="124" t="s">
        <v>3156</v>
      </c>
      <c r="C354" s="124" t="s">
        <v>1572</v>
      </c>
      <c r="D354" s="124" t="s">
        <v>2827</v>
      </c>
      <c r="E354" s="124">
        <v>6.2</v>
      </c>
      <c r="F354" s="124">
        <v>1041.6099999999999</v>
      </c>
      <c r="G354" s="124">
        <v>9.7999999999999997E-3</v>
      </c>
      <c r="H354" s="124">
        <v>0.30059999999999998</v>
      </c>
      <c r="I354" s="124">
        <v>9.1600000000000001E-2</v>
      </c>
      <c r="J354" s="124">
        <v>2.6800000000000001E-2</v>
      </c>
      <c r="K354" s="157">
        <v>353</v>
      </c>
    </row>
    <row r="355" spans="1:11" x14ac:dyDescent="0.25">
      <c r="A355" s="124" t="s">
        <v>3883</v>
      </c>
      <c r="B355" s="124" t="s">
        <v>3176</v>
      </c>
      <c r="C355" s="124" t="s">
        <v>1585</v>
      </c>
      <c r="D355" s="124" t="s">
        <v>2811</v>
      </c>
      <c r="E355" s="124">
        <v>12.47</v>
      </c>
      <c r="F355" s="124">
        <v>578.20000000000005</v>
      </c>
      <c r="G355" s="124">
        <v>9.7000000000000003E-3</v>
      </c>
      <c r="H355" s="124">
        <v>0.36280000000000001</v>
      </c>
      <c r="I355" s="124">
        <v>5.8999999999999997E-2</v>
      </c>
      <c r="J355" s="124">
        <v>3.2899999999999999E-2</v>
      </c>
      <c r="K355" s="157">
        <v>354</v>
      </c>
    </row>
    <row r="356" spans="1:11" x14ac:dyDescent="0.25">
      <c r="A356" s="124" t="s">
        <v>4094</v>
      </c>
      <c r="B356" s="124" t="s">
        <v>3410</v>
      </c>
      <c r="C356" s="124" t="s">
        <v>1803</v>
      </c>
      <c r="D356" s="124" t="s">
        <v>3329</v>
      </c>
      <c r="E356" s="124">
        <v>15.73</v>
      </c>
      <c r="F356" s="124">
        <v>1462.62</v>
      </c>
      <c r="G356" s="124">
        <v>2.2100000000000002E-2</v>
      </c>
      <c r="H356" s="124">
        <v>0.35610000000000003</v>
      </c>
      <c r="I356" s="124">
        <v>2.5700000000000001E-2</v>
      </c>
      <c r="J356" s="124">
        <v>3.1600000000000003E-2</v>
      </c>
      <c r="K356" s="157">
        <v>355</v>
      </c>
    </row>
    <row r="357" spans="1:11" x14ac:dyDescent="0.25">
      <c r="A357" s="124" t="s">
        <v>4292</v>
      </c>
      <c r="B357" s="124" t="s">
        <v>3599</v>
      </c>
      <c r="C357" s="124" t="s">
        <v>1569</v>
      </c>
      <c r="D357" s="124" t="s">
        <v>1799</v>
      </c>
      <c r="E357" s="124">
        <v>6.39</v>
      </c>
      <c r="F357" s="124">
        <v>608.01</v>
      </c>
      <c r="G357" s="124">
        <v>1.2699999999999999E-2</v>
      </c>
      <c r="H357" s="124">
        <v>0.35370000000000001</v>
      </c>
      <c r="I357" s="124">
        <v>7.7399999999999997E-2</v>
      </c>
      <c r="J357" s="124">
        <v>3.1300000000000001E-2</v>
      </c>
      <c r="K357" s="157">
        <v>356</v>
      </c>
    </row>
    <row r="358" spans="1:11" x14ac:dyDescent="0.25">
      <c r="A358" s="124" t="s">
        <v>2782</v>
      </c>
      <c r="B358" s="124" t="s">
        <v>2783</v>
      </c>
      <c r="C358" s="124" t="s">
        <v>1805</v>
      </c>
      <c r="D358" s="124" t="s">
        <v>2002</v>
      </c>
      <c r="E358" s="124">
        <v>13.95</v>
      </c>
      <c r="F358" s="124">
        <v>151.97</v>
      </c>
      <c r="G358" s="124">
        <v>1.1599999999999999E-2</v>
      </c>
      <c r="H358" s="124">
        <v>0.38600000000000001</v>
      </c>
      <c r="I358" s="124">
        <v>8.6199999999999999E-2</v>
      </c>
      <c r="J358" s="124">
        <v>3.5799999999999998E-2</v>
      </c>
      <c r="K358" s="157">
        <v>357</v>
      </c>
    </row>
    <row r="359" spans="1:11" x14ac:dyDescent="0.25">
      <c r="A359" s="124" t="s">
        <v>4151</v>
      </c>
      <c r="B359" s="124" t="s">
        <v>3459</v>
      </c>
      <c r="C359" s="124" t="s">
        <v>1818</v>
      </c>
      <c r="D359" s="124" t="s">
        <v>1819</v>
      </c>
      <c r="E359" s="124">
        <v>9.4700000000000006</v>
      </c>
      <c r="F359" s="124">
        <v>6961.07</v>
      </c>
      <c r="G359" s="124">
        <v>4.87E-2</v>
      </c>
      <c r="H359" s="124">
        <v>0.25280000000000002</v>
      </c>
      <c r="I359" s="124">
        <v>3.1099999999999999E-2</v>
      </c>
      <c r="J359" s="124">
        <v>2.3199999999999998E-2</v>
      </c>
      <c r="K359" s="157">
        <v>358</v>
      </c>
    </row>
    <row r="360" spans="1:11" x14ac:dyDescent="0.25">
      <c r="A360" s="124" t="s">
        <v>3909</v>
      </c>
      <c r="B360" s="124" t="s">
        <v>3199</v>
      </c>
      <c r="C360" s="124" t="s">
        <v>1818</v>
      </c>
      <c r="D360" s="124" t="s">
        <v>1819</v>
      </c>
      <c r="E360" s="124">
        <v>31.66</v>
      </c>
      <c r="F360" s="124">
        <v>1560.82</v>
      </c>
      <c r="G360" s="124">
        <v>4.87E-2</v>
      </c>
      <c r="H360" s="124">
        <v>0.35610000000000003</v>
      </c>
      <c r="I360" s="124">
        <v>0.16950000000000001</v>
      </c>
      <c r="J360" s="124">
        <v>3.1199999999999999E-2</v>
      </c>
      <c r="K360" s="157">
        <v>359</v>
      </c>
    </row>
    <row r="361" spans="1:11" x14ac:dyDescent="0.25">
      <c r="A361" s="124" t="s">
        <v>4084</v>
      </c>
      <c r="B361" s="124" t="s">
        <v>3403</v>
      </c>
      <c r="C361" s="124" t="s">
        <v>2821</v>
      </c>
      <c r="D361" s="124" t="s">
        <v>2891</v>
      </c>
      <c r="E361" s="124">
        <v>28.3</v>
      </c>
      <c r="F361" s="124">
        <v>1669.69</v>
      </c>
      <c r="G361" s="124">
        <v>1.6199999999999999E-2</v>
      </c>
      <c r="H361" s="124">
        <v>0.34339999999999998</v>
      </c>
      <c r="I361" s="124">
        <v>0.22370000000000001</v>
      </c>
      <c r="J361" s="124">
        <v>2.9399999999999999E-2</v>
      </c>
      <c r="K361" s="157">
        <v>360</v>
      </c>
    </row>
    <row r="362" spans="1:11" x14ac:dyDescent="0.25">
      <c r="A362" s="124" t="s">
        <v>3925</v>
      </c>
      <c r="B362" s="124" t="s">
        <v>3230</v>
      </c>
      <c r="C362" s="124" t="s">
        <v>1599</v>
      </c>
      <c r="D362" s="124" t="s">
        <v>2848</v>
      </c>
      <c r="E362" s="124">
        <v>20.45</v>
      </c>
      <c r="F362" s="124">
        <v>579.96</v>
      </c>
      <c r="G362" s="124">
        <v>-6.3E-3</v>
      </c>
      <c r="H362" s="124">
        <v>0.33040000000000003</v>
      </c>
      <c r="I362" s="124">
        <v>6.4899999999999999E-2</v>
      </c>
      <c r="J362" s="124">
        <v>2.8400000000000002E-2</v>
      </c>
      <c r="K362" s="157">
        <v>361</v>
      </c>
    </row>
    <row r="363" spans="1:11" x14ac:dyDescent="0.25">
      <c r="A363" s="124" t="s">
        <v>3988</v>
      </c>
      <c r="B363" s="124" t="s">
        <v>3281</v>
      </c>
      <c r="C363" s="124" t="s">
        <v>1805</v>
      </c>
      <c r="D363" s="124" t="s">
        <v>3282</v>
      </c>
      <c r="E363" s="124">
        <v>12.9</v>
      </c>
      <c r="F363" s="124">
        <v>5270.12</v>
      </c>
      <c r="G363" s="124">
        <v>1.26E-2</v>
      </c>
      <c r="H363" s="124">
        <v>0.35610000000000003</v>
      </c>
      <c r="I363" s="124">
        <v>0.1421</v>
      </c>
      <c r="J363" s="124">
        <v>3.1199999999999999E-2</v>
      </c>
      <c r="K363" s="157">
        <v>362</v>
      </c>
    </row>
    <row r="364" spans="1:11" x14ac:dyDescent="0.25">
      <c r="A364" s="124" t="s">
        <v>3928</v>
      </c>
      <c r="B364" s="124" t="s">
        <v>3231</v>
      </c>
      <c r="C364" s="124" t="s">
        <v>1572</v>
      </c>
      <c r="D364" s="124" t="s">
        <v>1823</v>
      </c>
      <c r="E364" s="124">
        <v>7.76</v>
      </c>
      <c r="F364" s="124">
        <v>541.39</v>
      </c>
      <c r="G364" s="124">
        <v>5.1999999999999998E-3</v>
      </c>
      <c r="H364" s="124">
        <v>0.32179999999999997</v>
      </c>
      <c r="I364" s="124">
        <v>9.9699999999999997E-2</v>
      </c>
      <c r="J364" s="124">
        <v>2.76E-2</v>
      </c>
      <c r="K364" s="157">
        <v>363</v>
      </c>
    </row>
    <row r="365" spans="1:11" x14ac:dyDescent="0.25">
      <c r="A365" s="124" t="s">
        <v>4250</v>
      </c>
      <c r="B365" s="124" t="s">
        <v>3555</v>
      </c>
      <c r="C365" s="124" t="s">
        <v>1589</v>
      </c>
      <c r="D365" s="124" t="s">
        <v>1589</v>
      </c>
      <c r="E365" s="124">
        <v>4.37</v>
      </c>
      <c r="F365" s="124">
        <v>1974.86</v>
      </c>
      <c r="G365" s="124">
        <v>9.1999999999999998E-3</v>
      </c>
      <c r="H365" s="124">
        <v>0.2611</v>
      </c>
      <c r="I365" s="124">
        <v>3.1199999999999999E-2</v>
      </c>
      <c r="J365" s="124">
        <v>2.3099999999999999E-2</v>
      </c>
      <c r="K365" s="157">
        <v>364</v>
      </c>
    </row>
    <row r="366" spans="1:11" x14ac:dyDescent="0.25">
      <c r="A366" s="124" t="s">
        <v>3751</v>
      </c>
      <c r="B366" s="124" t="s">
        <v>3048</v>
      </c>
      <c r="C366" s="124" t="s">
        <v>1592</v>
      </c>
      <c r="D366" s="124" t="s">
        <v>1593</v>
      </c>
      <c r="E366" s="124">
        <v>3</v>
      </c>
      <c r="F366" s="124">
        <v>16921.37</v>
      </c>
      <c r="G366" s="124">
        <v>3.09E-2</v>
      </c>
      <c r="H366" s="124">
        <v>0.37259999999999999</v>
      </c>
      <c r="I366" s="124">
        <v>7.3800000000000004E-2</v>
      </c>
      <c r="J366" s="124">
        <v>3.3300000000000003E-2</v>
      </c>
      <c r="K366" s="157">
        <v>365</v>
      </c>
    </row>
    <row r="367" spans="1:11" x14ac:dyDescent="0.25">
      <c r="A367" s="124" t="s">
        <v>4070</v>
      </c>
      <c r="B367" s="124" t="s">
        <v>3341</v>
      </c>
      <c r="C367" s="124" t="s">
        <v>1793</v>
      </c>
      <c r="D367" s="124" t="s">
        <v>2685</v>
      </c>
      <c r="E367" s="124">
        <v>32.67</v>
      </c>
      <c r="F367" s="124">
        <v>2267.17</v>
      </c>
      <c r="G367" s="124">
        <v>-2.1000000000000001E-2</v>
      </c>
      <c r="H367" s="124">
        <v>0.36609999999999998</v>
      </c>
      <c r="I367" s="124">
        <v>0.14119999999999999</v>
      </c>
      <c r="J367" s="124">
        <v>3.2199999999999999E-2</v>
      </c>
      <c r="K367" s="157">
        <v>366</v>
      </c>
    </row>
    <row r="368" spans="1:11" x14ac:dyDescent="0.25">
      <c r="A368" s="124" t="s">
        <v>4043</v>
      </c>
      <c r="B368" s="124" t="s">
        <v>3353</v>
      </c>
      <c r="C368" s="124" t="s">
        <v>1599</v>
      </c>
      <c r="D368" s="124" t="s">
        <v>2848</v>
      </c>
      <c r="E368" s="124">
        <v>3.55</v>
      </c>
      <c r="F368" s="124">
        <v>2809.88</v>
      </c>
      <c r="G368" s="124">
        <v>1.72E-2</v>
      </c>
      <c r="H368" s="124">
        <v>0.27360000000000001</v>
      </c>
      <c r="I368" s="124">
        <v>8.1100000000000005E-2</v>
      </c>
      <c r="J368" s="124">
        <v>2.3400000000000001E-2</v>
      </c>
      <c r="K368" s="157">
        <v>367</v>
      </c>
    </row>
    <row r="369" spans="1:11" x14ac:dyDescent="0.25">
      <c r="A369" s="124" t="s">
        <v>3985</v>
      </c>
      <c r="B369" s="124" t="s">
        <v>3275</v>
      </c>
      <c r="C369" s="124" t="s">
        <v>1818</v>
      </c>
      <c r="D369" s="124" t="s">
        <v>1819</v>
      </c>
      <c r="E369" s="124">
        <v>17.89</v>
      </c>
      <c r="F369" s="124">
        <v>1930.57</v>
      </c>
      <c r="G369" s="124">
        <v>5.3600000000000002E-2</v>
      </c>
      <c r="H369" s="124">
        <v>0.3175</v>
      </c>
      <c r="I369" s="124">
        <v>0.14050000000000001</v>
      </c>
      <c r="J369" s="124">
        <v>2.6800000000000001E-2</v>
      </c>
      <c r="K369" s="157">
        <v>368</v>
      </c>
    </row>
    <row r="370" spans="1:11" x14ac:dyDescent="0.25">
      <c r="A370" s="124" t="s">
        <v>3797</v>
      </c>
      <c r="B370" s="124" t="s">
        <v>3102</v>
      </c>
      <c r="C370" s="124" t="s">
        <v>1793</v>
      </c>
      <c r="D370" s="124" t="s">
        <v>1822</v>
      </c>
      <c r="E370" s="124">
        <v>21.93</v>
      </c>
      <c r="F370" s="124">
        <v>2687.13</v>
      </c>
      <c r="G370" s="124">
        <v>2.3800000000000002E-2</v>
      </c>
      <c r="H370" s="124">
        <v>0.2427</v>
      </c>
      <c r="I370" s="124">
        <v>6.4500000000000002E-2</v>
      </c>
      <c r="J370" s="124">
        <v>2.23E-2</v>
      </c>
      <c r="K370" s="157">
        <v>369</v>
      </c>
    </row>
    <row r="371" spans="1:11" x14ac:dyDescent="0.25">
      <c r="A371" s="124" t="s">
        <v>3884</v>
      </c>
      <c r="B371" s="124" t="s">
        <v>3185</v>
      </c>
      <c r="C371" s="124" t="s">
        <v>1565</v>
      </c>
      <c r="D371" s="124" t="s">
        <v>3071</v>
      </c>
      <c r="E371" s="124">
        <v>16.829999999999998</v>
      </c>
      <c r="F371" s="124">
        <v>3154.47</v>
      </c>
      <c r="G371" s="124">
        <v>-4.1000000000000003E-3</v>
      </c>
      <c r="H371" s="124">
        <v>0.2828</v>
      </c>
      <c r="I371" s="124">
        <v>6.1800000000000001E-2</v>
      </c>
      <c r="J371" s="124">
        <v>2.3699999999999999E-2</v>
      </c>
      <c r="K371" s="157">
        <v>370</v>
      </c>
    </row>
    <row r="372" spans="1:11" x14ac:dyDescent="0.25">
      <c r="A372" s="124" t="s">
        <v>4165</v>
      </c>
      <c r="B372" s="124" t="s">
        <v>3463</v>
      </c>
      <c r="C372" s="124" t="s">
        <v>1793</v>
      </c>
      <c r="D372" s="124" t="s">
        <v>2698</v>
      </c>
      <c r="E372" s="124">
        <v>24.88</v>
      </c>
      <c r="F372" s="124">
        <v>920.85</v>
      </c>
      <c r="G372" s="124">
        <v>8.0999999999999996E-3</v>
      </c>
      <c r="H372" s="124">
        <v>0.33739999999999998</v>
      </c>
      <c r="I372" s="124">
        <v>0.11600000000000001</v>
      </c>
      <c r="J372" s="124">
        <v>2.81E-2</v>
      </c>
      <c r="K372" s="157">
        <v>371</v>
      </c>
    </row>
    <row r="373" spans="1:11" x14ac:dyDescent="0.25">
      <c r="A373" s="124" t="s">
        <v>3927</v>
      </c>
      <c r="B373" s="124" t="s">
        <v>3248</v>
      </c>
      <c r="C373" s="124" t="s">
        <v>1577</v>
      </c>
      <c r="D373" s="124" t="s">
        <v>1596</v>
      </c>
      <c r="E373" s="124">
        <v>5.54</v>
      </c>
      <c r="F373" s="124">
        <v>9639.83</v>
      </c>
      <c r="G373" s="124">
        <v>0</v>
      </c>
      <c r="H373" s="124">
        <v>0.30109999999999998</v>
      </c>
      <c r="I373" s="124">
        <v>6.3399999999999998E-2</v>
      </c>
      <c r="J373" s="124">
        <v>2.46E-2</v>
      </c>
      <c r="K373" s="157">
        <v>372</v>
      </c>
    </row>
    <row r="374" spans="1:11" x14ac:dyDescent="0.25">
      <c r="A374" s="124" t="s">
        <v>4286</v>
      </c>
      <c r="B374" s="124" t="s">
        <v>2918</v>
      </c>
      <c r="C374" s="124" t="s">
        <v>1572</v>
      </c>
      <c r="D374" s="124" t="s">
        <v>2827</v>
      </c>
      <c r="E374" s="124">
        <v>7.89</v>
      </c>
      <c r="F374" s="124">
        <v>1170.9000000000001</v>
      </c>
      <c r="G374" s="124">
        <v>1.2999999999999999E-3</v>
      </c>
      <c r="H374" s="124">
        <v>0.38669999999999999</v>
      </c>
      <c r="I374" s="124">
        <v>8.2500000000000004E-2</v>
      </c>
      <c r="J374" s="124">
        <v>3.4200000000000001E-2</v>
      </c>
      <c r="K374" s="157">
        <v>373</v>
      </c>
    </row>
    <row r="375" spans="1:11" x14ac:dyDescent="0.25">
      <c r="A375" s="124" t="s">
        <v>4814</v>
      </c>
      <c r="B375" s="124" t="s">
        <v>4815</v>
      </c>
      <c r="C375" s="124" t="s">
        <v>1805</v>
      </c>
      <c r="D375" s="124" t="s">
        <v>2002</v>
      </c>
      <c r="E375" s="124">
        <v>12.04</v>
      </c>
      <c r="F375" s="124">
        <v>290.61</v>
      </c>
      <c r="G375" s="124">
        <v>8.3999999999999995E-3</v>
      </c>
      <c r="H375" s="124">
        <v>0.38650000000000001</v>
      </c>
      <c r="I375" s="124">
        <v>0.14119999999999999</v>
      </c>
      <c r="J375" s="124">
        <v>3.4099999999999998E-2</v>
      </c>
      <c r="K375" s="157">
        <v>374</v>
      </c>
    </row>
    <row r="376" spans="1:11" x14ac:dyDescent="0.25">
      <c r="A376" s="124" t="s">
        <v>3831</v>
      </c>
      <c r="B376" s="124" t="s">
        <v>3145</v>
      </c>
      <c r="C376" s="124" t="s">
        <v>1811</v>
      </c>
      <c r="D376" s="124" t="s">
        <v>1812</v>
      </c>
      <c r="E376" s="124">
        <v>57.35</v>
      </c>
      <c r="F376" s="124">
        <v>1118.79</v>
      </c>
      <c r="G376" s="124">
        <v>1.3299999999999999E-2</v>
      </c>
      <c r="H376" s="124">
        <v>0.26750000000000002</v>
      </c>
      <c r="I376" s="124">
        <v>0.2218</v>
      </c>
      <c r="J376" s="124">
        <v>2.2700000000000001E-2</v>
      </c>
      <c r="K376" s="157">
        <v>375</v>
      </c>
    </row>
    <row r="377" spans="1:11" x14ac:dyDescent="0.25">
      <c r="A377" s="124" t="s">
        <v>4064</v>
      </c>
      <c r="B377" s="124" t="s">
        <v>3372</v>
      </c>
      <c r="C377" s="124" t="s">
        <v>1572</v>
      </c>
      <c r="D377" s="124" t="s">
        <v>1790</v>
      </c>
      <c r="E377" s="124">
        <v>22.03</v>
      </c>
      <c r="F377" s="124">
        <v>323.38</v>
      </c>
      <c r="G377" s="124">
        <v>-7.1999999999999998E-3</v>
      </c>
      <c r="H377" s="124">
        <v>0.24579999999999999</v>
      </c>
      <c r="I377" s="124">
        <v>0.12959999999999999</v>
      </c>
      <c r="J377" s="124">
        <v>2.18E-2</v>
      </c>
      <c r="K377" s="157">
        <v>376</v>
      </c>
    </row>
    <row r="378" spans="1:11" x14ac:dyDescent="0.25">
      <c r="A378" s="124" t="s">
        <v>4787</v>
      </c>
      <c r="B378" s="124" t="s">
        <v>4788</v>
      </c>
      <c r="C378" s="124" t="s">
        <v>1811</v>
      </c>
      <c r="D378" s="124" t="s">
        <v>1812</v>
      </c>
      <c r="E378" s="124">
        <v>9.41</v>
      </c>
      <c r="F378" s="124">
        <v>496.42</v>
      </c>
      <c r="G378" s="124">
        <v>1.0699999999999999E-2</v>
      </c>
      <c r="H378" s="124">
        <v>0.37680000000000002</v>
      </c>
      <c r="I378" s="124">
        <v>0.16389999999999999</v>
      </c>
      <c r="J378" s="124">
        <v>3.27E-2</v>
      </c>
      <c r="K378" s="157">
        <v>377</v>
      </c>
    </row>
    <row r="379" spans="1:11" x14ac:dyDescent="0.25">
      <c r="A379" s="124" t="s">
        <v>3973</v>
      </c>
      <c r="B379" s="124" t="s">
        <v>3252</v>
      </c>
      <c r="C379" s="124" t="s">
        <v>1572</v>
      </c>
      <c r="D379" s="124" t="s">
        <v>1790</v>
      </c>
      <c r="E379" s="124">
        <v>5.14</v>
      </c>
      <c r="F379" s="124">
        <v>2001.48</v>
      </c>
      <c r="G379" s="124">
        <v>2.3900000000000001E-2</v>
      </c>
      <c r="H379" s="124">
        <v>0.30730000000000002</v>
      </c>
      <c r="I379" s="124">
        <v>2.86E-2</v>
      </c>
      <c r="J379" s="124">
        <v>2.4299999999999999E-2</v>
      </c>
      <c r="K379" s="157">
        <v>378</v>
      </c>
    </row>
    <row r="380" spans="1:11" x14ac:dyDescent="0.25">
      <c r="A380" s="124" t="s">
        <v>4001</v>
      </c>
      <c r="B380" s="124" t="s">
        <v>3294</v>
      </c>
      <c r="C380" s="124" t="s">
        <v>1802</v>
      </c>
      <c r="D380" s="124" t="s">
        <v>1810</v>
      </c>
      <c r="E380" s="124">
        <v>22.54</v>
      </c>
      <c r="F380" s="124">
        <v>836.23</v>
      </c>
      <c r="G380" s="124">
        <v>1.03E-2</v>
      </c>
      <c r="H380" s="124">
        <v>0.31019999999999998</v>
      </c>
      <c r="I380" s="124">
        <v>0.1181</v>
      </c>
      <c r="J380" s="124">
        <v>2.4400000000000002E-2</v>
      </c>
      <c r="K380" s="157">
        <v>379</v>
      </c>
    </row>
    <row r="381" spans="1:11" x14ac:dyDescent="0.25">
      <c r="A381" s="124" t="s">
        <v>4007</v>
      </c>
      <c r="B381" s="124" t="s">
        <v>3306</v>
      </c>
      <c r="C381" s="124" t="s">
        <v>1569</v>
      </c>
      <c r="D381" s="124" t="s">
        <v>1799</v>
      </c>
      <c r="E381" s="124">
        <v>13.01</v>
      </c>
      <c r="F381" s="124">
        <v>702.28</v>
      </c>
      <c r="G381" s="124">
        <v>9.2999999999999992E-3</v>
      </c>
      <c r="H381" s="124">
        <v>0.2873</v>
      </c>
      <c r="I381" s="124">
        <v>0.1303</v>
      </c>
      <c r="J381" s="124">
        <v>2.3099999999999999E-2</v>
      </c>
      <c r="K381" s="157">
        <v>380</v>
      </c>
    </row>
    <row r="382" spans="1:11" x14ac:dyDescent="0.25">
      <c r="A382" s="124" t="s">
        <v>4742</v>
      </c>
      <c r="B382" s="124" t="s">
        <v>4734</v>
      </c>
      <c r="C382" s="124" t="s">
        <v>1806</v>
      </c>
      <c r="D382" s="124" t="s">
        <v>2771</v>
      </c>
      <c r="E382" s="124">
        <v>16.940000000000001</v>
      </c>
      <c r="F382" s="124">
        <v>3788.35</v>
      </c>
      <c r="G382" s="124">
        <v>-5.3E-3</v>
      </c>
      <c r="H382" s="124">
        <v>0.38529999999999998</v>
      </c>
      <c r="I382" s="124">
        <v>0.2069</v>
      </c>
      <c r="J382" s="124">
        <v>3.32E-2</v>
      </c>
      <c r="K382" s="157">
        <v>381</v>
      </c>
    </row>
    <row r="383" spans="1:11" x14ac:dyDescent="0.25">
      <c r="A383" s="124" t="s">
        <v>3939</v>
      </c>
      <c r="B383" s="124" t="s">
        <v>3206</v>
      </c>
      <c r="C383" s="124" t="s">
        <v>1805</v>
      </c>
      <c r="D383" s="124" t="s">
        <v>2002</v>
      </c>
      <c r="E383" s="124">
        <v>21.74</v>
      </c>
      <c r="F383" s="124">
        <v>2300.06</v>
      </c>
      <c r="G383" s="124">
        <v>1.4500000000000001E-2</v>
      </c>
      <c r="H383" s="124">
        <v>0.33939999999999998</v>
      </c>
      <c r="I383" s="124">
        <v>8.5199999999999998E-2</v>
      </c>
      <c r="J383" s="124">
        <v>2.75E-2</v>
      </c>
      <c r="K383" s="157">
        <v>382</v>
      </c>
    </row>
    <row r="384" spans="1:11" x14ac:dyDescent="0.25">
      <c r="A384" s="124" t="s">
        <v>3641</v>
      </c>
      <c r="B384" s="124" t="s">
        <v>2933</v>
      </c>
      <c r="C384" s="124" t="s">
        <v>1569</v>
      </c>
      <c r="D384" s="124" t="s">
        <v>1809</v>
      </c>
      <c r="E384" s="124">
        <v>4.57</v>
      </c>
      <c r="F384" s="124">
        <v>3208.09</v>
      </c>
      <c r="G384" s="124">
        <v>2.01E-2</v>
      </c>
      <c r="H384" s="124">
        <v>0.26519999999999999</v>
      </c>
      <c r="I384" s="124">
        <v>1.5100000000000001E-2</v>
      </c>
      <c r="J384" s="124">
        <v>2.1899999999999999E-2</v>
      </c>
      <c r="K384" s="157">
        <v>383</v>
      </c>
    </row>
    <row r="385" spans="1:11" x14ac:dyDescent="0.25">
      <c r="A385" s="124" t="s">
        <v>3851</v>
      </c>
      <c r="B385" s="124" t="s">
        <v>3138</v>
      </c>
      <c r="C385" s="124" t="s">
        <v>1569</v>
      </c>
      <c r="D385" s="124" t="s">
        <v>1821</v>
      </c>
      <c r="E385" s="124">
        <v>4.74</v>
      </c>
      <c r="F385" s="124">
        <v>2012.97</v>
      </c>
      <c r="G385" s="124">
        <v>1.0699999999999999E-2</v>
      </c>
      <c r="H385" s="124">
        <v>0.37440000000000001</v>
      </c>
      <c r="I385" s="124">
        <v>0.1012</v>
      </c>
      <c r="J385" s="124">
        <v>3.1699999999999999E-2</v>
      </c>
      <c r="K385" s="157">
        <v>384</v>
      </c>
    </row>
    <row r="386" spans="1:11" x14ac:dyDescent="0.25">
      <c r="A386" s="124" t="s">
        <v>5886</v>
      </c>
      <c r="B386" s="124" t="s">
        <v>5887</v>
      </c>
      <c r="C386" s="124" t="s">
        <v>1802</v>
      </c>
      <c r="D386" s="124" t="s">
        <v>1810</v>
      </c>
      <c r="E386" s="124">
        <v>7.15</v>
      </c>
      <c r="F386" s="124">
        <v>1395.33</v>
      </c>
      <c r="G386" s="124">
        <v>1.4E-3</v>
      </c>
      <c r="H386" s="124">
        <v>0.39989999999999998</v>
      </c>
      <c r="I386" s="124">
        <v>9.8599999999999993E-2</v>
      </c>
      <c r="J386" s="124">
        <v>3.5000000000000003E-2</v>
      </c>
      <c r="K386" s="157">
        <v>385</v>
      </c>
    </row>
    <row r="387" spans="1:11" x14ac:dyDescent="0.25">
      <c r="A387" s="124" t="s">
        <v>3994</v>
      </c>
      <c r="B387" s="124" t="s">
        <v>3289</v>
      </c>
      <c r="C387" s="124" t="s">
        <v>1572</v>
      </c>
      <c r="D387" s="124" t="s">
        <v>1823</v>
      </c>
      <c r="E387" s="124">
        <v>7.18</v>
      </c>
      <c r="F387" s="124">
        <v>1294.4100000000001</v>
      </c>
      <c r="G387" s="124">
        <v>4.1999999999999997E-3</v>
      </c>
      <c r="H387" s="124">
        <v>0.27450000000000002</v>
      </c>
      <c r="I387" s="124">
        <v>8.9800000000000005E-2</v>
      </c>
      <c r="J387" s="124">
        <v>2.23E-2</v>
      </c>
      <c r="K387" s="157">
        <v>386</v>
      </c>
    </row>
    <row r="388" spans="1:11" x14ac:dyDescent="0.25">
      <c r="A388" s="124" t="s">
        <v>4170</v>
      </c>
      <c r="B388" s="124" t="s">
        <v>3476</v>
      </c>
      <c r="C388" s="124" t="s">
        <v>1599</v>
      </c>
      <c r="D388" s="124" t="s">
        <v>2848</v>
      </c>
      <c r="E388" s="124">
        <v>6.85</v>
      </c>
      <c r="F388" s="124">
        <v>1155.95</v>
      </c>
      <c r="G388" s="124">
        <v>1.6299999999999999E-2</v>
      </c>
      <c r="H388" s="124">
        <v>0.28029999999999999</v>
      </c>
      <c r="I388" s="124">
        <v>3.95E-2</v>
      </c>
      <c r="J388" s="124">
        <v>2.23E-2</v>
      </c>
      <c r="K388" s="157">
        <v>387</v>
      </c>
    </row>
    <row r="389" spans="1:11" x14ac:dyDescent="0.25">
      <c r="A389" s="124" t="s">
        <v>4256</v>
      </c>
      <c r="B389" s="124" t="s">
        <v>3561</v>
      </c>
      <c r="C389" s="124" t="s">
        <v>1599</v>
      </c>
      <c r="D389" s="124" t="s">
        <v>1796</v>
      </c>
      <c r="E389" s="124">
        <v>4.38</v>
      </c>
      <c r="F389" s="124">
        <v>7670.68</v>
      </c>
      <c r="G389" s="124">
        <v>4.5999999999999999E-3</v>
      </c>
      <c r="H389" s="124">
        <v>0.34229999999999999</v>
      </c>
      <c r="I389" s="124">
        <v>8.6900000000000005E-2</v>
      </c>
      <c r="J389" s="124">
        <v>2.7400000000000001E-2</v>
      </c>
      <c r="K389" s="157">
        <v>388</v>
      </c>
    </row>
    <row r="390" spans="1:11" x14ac:dyDescent="0.25">
      <c r="A390" s="124" t="s">
        <v>3922</v>
      </c>
      <c r="B390" s="124" t="s">
        <v>3246</v>
      </c>
      <c r="C390" s="124" t="s">
        <v>1572</v>
      </c>
      <c r="D390" s="124" t="s">
        <v>1573</v>
      </c>
      <c r="E390" s="124">
        <v>4.0599999999999996</v>
      </c>
      <c r="F390" s="124">
        <v>10207.74</v>
      </c>
      <c r="G390" s="124">
        <v>0</v>
      </c>
      <c r="H390" s="124">
        <v>0.29720000000000002</v>
      </c>
      <c r="I390" s="124">
        <v>0.10340000000000001</v>
      </c>
      <c r="J390" s="124">
        <v>2.3199999999999998E-2</v>
      </c>
      <c r="K390" s="157">
        <v>389</v>
      </c>
    </row>
    <row r="391" spans="1:11" x14ac:dyDescent="0.25">
      <c r="A391" s="124" t="s">
        <v>3997</v>
      </c>
      <c r="B391" s="124" t="s">
        <v>3302</v>
      </c>
      <c r="C391" s="124" t="s">
        <v>1793</v>
      </c>
      <c r="D391" s="124" t="s">
        <v>1822</v>
      </c>
      <c r="E391" s="124">
        <v>35.119999999999997</v>
      </c>
      <c r="F391" s="124">
        <v>436.07</v>
      </c>
      <c r="G391" s="124">
        <v>8.6E-3</v>
      </c>
      <c r="H391" s="124">
        <v>0.31590000000000001</v>
      </c>
      <c r="I391" s="124">
        <v>0.13239999999999999</v>
      </c>
      <c r="J391" s="124">
        <v>2.4299999999999999E-2</v>
      </c>
      <c r="K391" s="157">
        <v>390</v>
      </c>
    </row>
    <row r="392" spans="1:11" x14ac:dyDescent="0.25">
      <c r="A392" s="124" t="s">
        <v>4000</v>
      </c>
      <c r="B392" s="124" t="s">
        <v>3284</v>
      </c>
      <c r="C392" s="124" t="s">
        <v>1581</v>
      </c>
      <c r="D392" s="124" t="s">
        <v>1816</v>
      </c>
      <c r="E392" s="124">
        <v>28.91</v>
      </c>
      <c r="F392" s="124">
        <v>1552.48</v>
      </c>
      <c r="G392" s="124">
        <v>9.7999999999999997E-3</v>
      </c>
      <c r="H392" s="124">
        <v>0.3594</v>
      </c>
      <c r="I392" s="124">
        <v>0.16370000000000001</v>
      </c>
      <c r="J392" s="124">
        <v>2.8899999999999999E-2</v>
      </c>
      <c r="K392" s="157">
        <v>391</v>
      </c>
    </row>
    <row r="393" spans="1:11" x14ac:dyDescent="0.25">
      <c r="A393" s="124" t="s">
        <v>4182</v>
      </c>
      <c r="B393" s="124" t="s">
        <v>3488</v>
      </c>
      <c r="C393" s="124" t="s">
        <v>1599</v>
      </c>
      <c r="D393" s="124" t="s">
        <v>1796</v>
      </c>
      <c r="E393" s="124">
        <v>4.01</v>
      </c>
      <c r="F393" s="124">
        <v>3249.47</v>
      </c>
      <c r="G393" s="124">
        <v>3.0800000000000001E-2</v>
      </c>
      <c r="H393" s="124">
        <v>0.37309999999999999</v>
      </c>
      <c r="I393" s="124">
        <v>9.2899999999999996E-2</v>
      </c>
      <c r="J393" s="124">
        <v>3.09E-2</v>
      </c>
      <c r="K393" s="157">
        <v>392</v>
      </c>
    </row>
    <row r="394" spans="1:11" x14ac:dyDescent="0.25">
      <c r="A394" s="124" t="s">
        <v>4141</v>
      </c>
      <c r="B394" s="124" t="s">
        <v>3441</v>
      </c>
      <c r="C394" s="124" t="s">
        <v>1793</v>
      </c>
      <c r="D394" s="124" t="s">
        <v>2685</v>
      </c>
      <c r="E394" s="124">
        <v>17.84</v>
      </c>
      <c r="F394" s="124">
        <v>156.66</v>
      </c>
      <c r="G394" s="124">
        <v>5.1000000000000004E-3</v>
      </c>
      <c r="H394" s="124">
        <v>0.3155</v>
      </c>
      <c r="I394" s="124">
        <v>3.85E-2</v>
      </c>
      <c r="J394" s="124">
        <v>2.4E-2</v>
      </c>
      <c r="K394" s="157">
        <v>393</v>
      </c>
    </row>
    <row r="395" spans="1:11" x14ac:dyDescent="0.25">
      <c r="A395" s="124" t="s">
        <v>4053</v>
      </c>
      <c r="B395" s="124" t="s">
        <v>3365</v>
      </c>
      <c r="C395" s="124" t="s">
        <v>1572</v>
      </c>
      <c r="D395" s="124" t="s">
        <v>1823</v>
      </c>
      <c r="E395" s="124">
        <v>28</v>
      </c>
      <c r="F395" s="124">
        <v>382.11</v>
      </c>
      <c r="G395" s="124">
        <v>1.1000000000000001E-3</v>
      </c>
      <c r="H395" s="124">
        <v>0.3508</v>
      </c>
      <c r="I395" s="124">
        <v>0.2029</v>
      </c>
      <c r="J395" s="124">
        <v>2.76E-2</v>
      </c>
      <c r="K395" s="157">
        <v>394</v>
      </c>
    </row>
    <row r="396" spans="1:11" x14ac:dyDescent="0.25">
      <c r="A396" s="124" t="s">
        <v>3841</v>
      </c>
      <c r="B396" s="124" t="s">
        <v>3171</v>
      </c>
      <c r="C396" s="124" t="s">
        <v>1797</v>
      </c>
      <c r="D396" s="124" t="s">
        <v>2832</v>
      </c>
      <c r="E396" s="124">
        <v>8.3800000000000008</v>
      </c>
      <c r="F396" s="124">
        <v>8269.82</v>
      </c>
      <c r="G396" s="124">
        <v>-4.7999999999999996E-3</v>
      </c>
      <c r="H396" s="124">
        <v>0.31540000000000001</v>
      </c>
      <c r="I396" s="124">
        <v>8.14E-2</v>
      </c>
      <c r="J396" s="124">
        <v>2.3900000000000001E-2</v>
      </c>
      <c r="K396" s="157">
        <v>395</v>
      </c>
    </row>
    <row r="397" spans="1:11" x14ac:dyDescent="0.25">
      <c r="A397" s="124" t="s">
        <v>3893</v>
      </c>
      <c r="B397" s="124" t="s">
        <v>3205</v>
      </c>
      <c r="C397" s="124" t="s">
        <v>1565</v>
      </c>
      <c r="D397" s="124" t="s">
        <v>1566</v>
      </c>
      <c r="E397" s="124">
        <v>35.200000000000003</v>
      </c>
      <c r="F397" s="124">
        <v>3643.72</v>
      </c>
      <c r="G397" s="124">
        <v>-2.52E-2</v>
      </c>
      <c r="H397" s="124">
        <v>0.36259999999999998</v>
      </c>
      <c r="I397" s="124">
        <v>0.1615</v>
      </c>
      <c r="J397" s="124">
        <v>2.9000000000000001E-2</v>
      </c>
      <c r="K397" s="157">
        <v>396</v>
      </c>
    </row>
    <row r="398" spans="1:11" x14ac:dyDescent="0.25">
      <c r="A398" s="124" t="s">
        <v>4887</v>
      </c>
      <c r="B398" s="124" t="s">
        <v>4888</v>
      </c>
      <c r="C398" s="124" t="s">
        <v>1565</v>
      </c>
      <c r="D398" s="124" t="s">
        <v>3071</v>
      </c>
      <c r="E398" s="124">
        <v>11.5</v>
      </c>
      <c r="F398" s="124">
        <v>3313.74</v>
      </c>
      <c r="G398" s="124">
        <v>-6.8999999999999999E-3</v>
      </c>
      <c r="H398" s="124">
        <v>0.30890000000000001</v>
      </c>
      <c r="I398" s="124">
        <v>5.7799999999999997E-2</v>
      </c>
      <c r="J398" s="124">
        <v>2.35E-2</v>
      </c>
      <c r="K398" s="157">
        <v>397</v>
      </c>
    </row>
    <row r="399" spans="1:11" x14ac:dyDescent="0.25">
      <c r="A399" s="124" t="s">
        <v>4144</v>
      </c>
      <c r="B399" s="124" t="s">
        <v>3450</v>
      </c>
      <c r="C399" s="124" t="s">
        <v>1797</v>
      </c>
      <c r="D399" s="124" t="s">
        <v>1801</v>
      </c>
      <c r="E399" s="124">
        <v>43.87</v>
      </c>
      <c r="F399" s="124">
        <v>211.93</v>
      </c>
      <c r="G399" s="124">
        <v>-6.9999999999999999E-4</v>
      </c>
      <c r="H399" s="124">
        <v>0.29849999999999999</v>
      </c>
      <c r="I399" s="124">
        <v>0.21060000000000001</v>
      </c>
      <c r="J399" s="124">
        <v>2.2800000000000001E-2</v>
      </c>
      <c r="K399" s="157">
        <v>398</v>
      </c>
    </row>
    <row r="400" spans="1:11" x14ac:dyDescent="0.25">
      <c r="A400" s="124" t="s">
        <v>4142</v>
      </c>
      <c r="B400" s="124" t="s">
        <v>3452</v>
      </c>
      <c r="C400" s="124" t="s">
        <v>1577</v>
      </c>
      <c r="D400" s="124" t="s">
        <v>1815</v>
      </c>
      <c r="E400" s="124">
        <v>3.02</v>
      </c>
      <c r="F400" s="124">
        <v>5283.91</v>
      </c>
      <c r="G400" s="124">
        <v>3.0700000000000002E-2</v>
      </c>
      <c r="H400" s="124">
        <v>0.35580000000000001</v>
      </c>
      <c r="I400" s="124">
        <v>4.6399999999999997E-2</v>
      </c>
      <c r="J400" s="124">
        <v>2.8000000000000001E-2</v>
      </c>
      <c r="K400" s="157">
        <v>399</v>
      </c>
    </row>
    <row r="401" spans="1:11" x14ac:dyDescent="0.25">
      <c r="A401" s="124" t="s">
        <v>4196</v>
      </c>
      <c r="B401" s="124" t="s">
        <v>3506</v>
      </c>
      <c r="C401" s="124" t="s">
        <v>1793</v>
      </c>
      <c r="D401" s="124" t="s">
        <v>1822</v>
      </c>
      <c r="E401" s="124">
        <v>11.52</v>
      </c>
      <c r="F401" s="124">
        <v>928.95</v>
      </c>
      <c r="G401" s="124">
        <v>4.4000000000000003E-3</v>
      </c>
      <c r="H401" s="124">
        <v>0.34050000000000002</v>
      </c>
      <c r="I401" s="124">
        <v>0.11609999999999999</v>
      </c>
      <c r="J401" s="124">
        <v>2.64E-2</v>
      </c>
      <c r="K401" s="157">
        <v>400</v>
      </c>
    </row>
    <row r="402" spans="1:11" x14ac:dyDescent="0.25">
      <c r="A402" s="124" t="s">
        <v>3833</v>
      </c>
      <c r="B402" s="124" t="s">
        <v>3131</v>
      </c>
      <c r="C402" s="124" t="s">
        <v>1572</v>
      </c>
      <c r="D402" s="124" t="s">
        <v>2827</v>
      </c>
      <c r="E402" s="124">
        <v>9.2100000000000009</v>
      </c>
      <c r="F402" s="124">
        <v>1450.59</v>
      </c>
      <c r="G402" s="124">
        <v>-3.2000000000000002E-3</v>
      </c>
      <c r="H402" s="124">
        <v>0.28320000000000001</v>
      </c>
      <c r="I402" s="124">
        <v>7.0699999999999999E-2</v>
      </c>
      <c r="J402" s="124">
        <v>2.1600000000000001E-2</v>
      </c>
      <c r="K402" s="157">
        <v>401</v>
      </c>
    </row>
    <row r="403" spans="1:11" x14ac:dyDescent="0.25">
      <c r="A403" s="124" t="s">
        <v>4171</v>
      </c>
      <c r="B403" s="124" t="s">
        <v>3481</v>
      </c>
      <c r="C403" s="124" t="s">
        <v>1592</v>
      </c>
      <c r="D403" s="124" t="s">
        <v>1593</v>
      </c>
      <c r="E403" s="124">
        <v>6.93</v>
      </c>
      <c r="F403" s="124">
        <v>874.89</v>
      </c>
      <c r="G403" s="124">
        <v>1.32E-2</v>
      </c>
      <c r="H403" s="124">
        <v>0.32979999999999998</v>
      </c>
      <c r="I403" s="124">
        <v>7.5499999999999998E-2</v>
      </c>
      <c r="J403" s="124">
        <v>2.4500000000000001E-2</v>
      </c>
      <c r="K403" s="157">
        <v>402</v>
      </c>
    </row>
    <row r="404" spans="1:11" x14ac:dyDescent="0.25">
      <c r="A404" s="124" t="s">
        <v>4051</v>
      </c>
      <c r="B404" s="124" t="s">
        <v>3298</v>
      </c>
      <c r="C404" s="124" t="s">
        <v>1599</v>
      </c>
      <c r="D404" s="124" t="s">
        <v>1796</v>
      </c>
      <c r="E404" s="124">
        <v>14.58</v>
      </c>
      <c r="F404" s="124">
        <v>1380.73</v>
      </c>
      <c r="G404" s="124">
        <v>0</v>
      </c>
      <c r="H404" s="124">
        <v>0.32</v>
      </c>
      <c r="I404" s="124">
        <v>0.1338</v>
      </c>
      <c r="J404" s="124">
        <v>2.3800000000000002E-2</v>
      </c>
      <c r="K404" s="157">
        <v>403</v>
      </c>
    </row>
    <row r="405" spans="1:11" x14ac:dyDescent="0.25">
      <c r="A405" s="124" t="s">
        <v>3966</v>
      </c>
      <c r="B405" s="124" t="s">
        <v>3304</v>
      </c>
      <c r="C405" s="124" t="s">
        <v>1572</v>
      </c>
      <c r="D405" s="124" t="s">
        <v>1573</v>
      </c>
      <c r="E405" s="124">
        <v>9.8699999999999992</v>
      </c>
      <c r="F405" s="124">
        <v>8407.5</v>
      </c>
      <c r="G405" s="124">
        <v>-4.0000000000000001E-3</v>
      </c>
      <c r="H405" s="124">
        <v>0.28999999999999998</v>
      </c>
      <c r="I405" s="124">
        <v>0.11509999999999999</v>
      </c>
      <c r="J405" s="124">
        <v>2.18E-2</v>
      </c>
      <c r="K405" s="157">
        <v>404</v>
      </c>
    </row>
    <row r="406" spans="1:11" x14ac:dyDescent="0.25">
      <c r="A406" s="124" t="s">
        <v>5156</v>
      </c>
      <c r="B406" s="124" t="s">
        <v>5157</v>
      </c>
      <c r="C406" s="124" t="s">
        <v>1569</v>
      </c>
      <c r="D406" s="124" t="s">
        <v>1799</v>
      </c>
      <c r="E406" s="124">
        <v>6.95</v>
      </c>
      <c r="F406" s="124">
        <v>495.68</v>
      </c>
      <c r="G406" s="124">
        <v>8.6999999999999994E-3</v>
      </c>
      <c r="H406" s="124">
        <v>0.28439999999999999</v>
      </c>
      <c r="I406" s="124">
        <v>1.1299999999999999E-2</v>
      </c>
      <c r="J406" s="124">
        <v>2.1600000000000001E-2</v>
      </c>
      <c r="K406" s="157">
        <v>405</v>
      </c>
    </row>
    <row r="407" spans="1:11" x14ac:dyDescent="0.25">
      <c r="A407" s="124" t="s">
        <v>4220</v>
      </c>
      <c r="B407" s="124" t="s">
        <v>3534</v>
      </c>
      <c r="C407" s="124" t="s">
        <v>1572</v>
      </c>
      <c r="D407" s="124" t="s">
        <v>1573</v>
      </c>
      <c r="E407" s="124">
        <v>9.58</v>
      </c>
      <c r="F407" s="124">
        <v>3102.48</v>
      </c>
      <c r="G407" s="124">
        <v>1.0500000000000001E-2</v>
      </c>
      <c r="H407" s="124">
        <v>0.26640000000000003</v>
      </c>
      <c r="I407" s="124">
        <v>9.2999999999999999E-2</v>
      </c>
      <c r="J407" s="124">
        <v>2.0899999999999998E-2</v>
      </c>
      <c r="K407" s="157">
        <v>406</v>
      </c>
    </row>
    <row r="408" spans="1:11" x14ac:dyDescent="0.25">
      <c r="A408" s="124" t="s">
        <v>4554</v>
      </c>
      <c r="B408" s="124" t="s">
        <v>4555</v>
      </c>
      <c r="C408" s="124" t="s">
        <v>1581</v>
      </c>
      <c r="D408" s="124" t="s">
        <v>1582</v>
      </c>
      <c r="E408" s="124">
        <v>4.3600000000000003</v>
      </c>
      <c r="F408" s="124">
        <v>8162.95</v>
      </c>
      <c r="G408" s="124">
        <v>0</v>
      </c>
      <c r="H408" s="124">
        <v>0.313</v>
      </c>
      <c r="I408" s="124">
        <v>5.6500000000000002E-2</v>
      </c>
      <c r="J408" s="124">
        <v>2.29E-2</v>
      </c>
      <c r="K408" s="157">
        <v>407</v>
      </c>
    </row>
    <row r="409" spans="1:11" x14ac:dyDescent="0.25">
      <c r="A409" s="124" t="s">
        <v>4018</v>
      </c>
      <c r="B409" s="124" t="s">
        <v>3321</v>
      </c>
      <c r="C409" s="124" t="s">
        <v>1572</v>
      </c>
      <c r="D409" s="124" t="s">
        <v>2827</v>
      </c>
      <c r="E409" s="124">
        <v>7.14</v>
      </c>
      <c r="F409" s="124">
        <v>1240.8900000000001</v>
      </c>
      <c r="G409" s="124">
        <v>1.4E-3</v>
      </c>
      <c r="H409" s="124">
        <v>0.32190000000000002</v>
      </c>
      <c r="I409" s="124">
        <v>0.1134</v>
      </c>
      <c r="J409" s="124">
        <v>2.3800000000000002E-2</v>
      </c>
      <c r="K409" s="157">
        <v>408</v>
      </c>
    </row>
    <row r="410" spans="1:11" x14ac:dyDescent="0.25">
      <c r="A410" s="124" t="s">
        <v>2870</v>
      </c>
      <c r="B410" s="124" t="s">
        <v>2854</v>
      </c>
      <c r="C410" s="124" t="s">
        <v>1569</v>
      </c>
      <c r="D410" s="124" t="s">
        <v>1799</v>
      </c>
      <c r="E410" s="124">
        <v>5.68</v>
      </c>
      <c r="F410" s="124">
        <v>597.24</v>
      </c>
      <c r="G410" s="124">
        <v>3.5000000000000001E-3</v>
      </c>
      <c r="H410" s="124">
        <v>0.39760000000000001</v>
      </c>
      <c r="I410" s="124">
        <v>0.15229999999999999</v>
      </c>
      <c r="J410" s="124">
        <v>3.27E-2</v>
      </c>
      <c r="K410" s="157">
        <v>409</v>
      </c>
    </row>
    <row r="411" spans="1:11" x14ac:dyDescent="0.25">
      <c r="A411" s="124" t="s">
        <v>4573</v>
      </c>
      <c r="B411" s="124" t="s">
        <v>4574</v>
      </c>
      <c r="C411" s="124" t="s">
        <v>1572</v>
      </c>
      <c r="D411" s="124" t="s">
        <v>1573</v>
      </c>
      <c r="E411" s="124">
        <v>8.18</v>
      </c>
      <c r="F411" s="124">
        <v>2376.09</v>
      </c>
      <c r="G411" s="124">
        <v>-6.1000000000000004E-3</v>
      </c>
      <c r="H411" s="124">
        <v>0.3528</v>
      </c>
      <c r="I411" s="124">
        <v>0.10970000000000001</v>
      </c>
      <c r="J411" s="124">
        <v>2.7E-2</v>
      </c>
      <c r="K411" s="157">
        <v>410</v>
      </c>
    </row>
    <row r="412" spans="1:11" x14ac:dyDescent="0.25">
      <c r="A412" s="124" t="s">
        <v>4197</v>
      </c>
      <c r="B412" s="124" t="s">
        <v>3504</v>
      </c>
      <c r="C412" s="124" t="s">
        <v>1793</v>
      </c>
      <c r="D412" s="124" t="s">
        <v>2685</v>
      </c>
      <c r="E412" s="124">
        <v>37.07</v>
      </c>
      <c r="F412" s="124">
        <v>943.89</v>
      </c>
      <c r="G412" s="124">
        <v>1.9E-3</v>
      </c>
      <c r="H412" s="124">
        <v>0.33910000000000001</v>
      </c>
      <c r="I412" s="124">
        <v>0.14729999999999999</v>
      </c>
      <c r="J412" s="124">
        <v>2.5100000000000001E-2</v>
      </c>
      <c r="K412" s="157">
        <v>411</v>
      </c>
    </row>
    <row r="413" spans="1:11" x14ac:dyDescent="0.25">
      <c r="A413" s="124" t="s">
        <v>4019</v>
      </c>
      <c r="B413" s="124" t="s">
        <v>3317</v>
      </c>
      <c r="C413" s="124" t="s">
        <v>1797</v>
      </c>
      <c r="D413" s="124" t="s">
        <v>1801</v>
      </c>
      <c r="E413" s="124">
        <v>5.73</v>
      </c>
      <c r="F413" s="124">
        <v>1411.74</v>
      </c>
      <c r="G413" s="124">
        <v>1.4200000000000001E-2</v>
      </c>
      <c r="H413" s="124">
        <v>0.3468</v>
      </c>
      <c r="I413" s="124">
        <v>6.6900000000000001E-2</v>
      </c>
      <c r="J413" s="124">
        <v>2.6200000000000001E-2</v>
      </c>
      <c r="K413" s="157">
        <v>412</v>
      </c>
    </row>
    <row r="414" spans="1:11" x14ac:dyDescent="0.25">
      <c r="A414" s="124" t="s">
        <v>4466</v>
      </c>
      <c r="B414" s="124" t="s">
        <v>4467</v>
      </c>
      <c r="C414" s="124" t="s">
        <v>1572</v>
      </c>
      <c r="D414" s="124" t="s">
        <v>1823</v>
      </c>
      <c r="E414" s="124">
        <v>3.2</v>
      </c>
      <c r="F414" s="124">
        <v>3434.02</v>
      </c>
      <c r="G414" s="124">
        <v>2.5600000000000001E-2</v>
      </c>
      <c r="H414" s="124">
        <v>0.39710000000000001</v>
      </c>
      <c r="I414" s="124">
        <v>3.6900000000000002E-2</v>
      </c>
      <c r="J414" s="124">
        <v>3.2399999999999998E-2</v>
      </c>
      <c r="K414" s="157">
        <v>413</v>
      </c>
    </row>
    <row r="415" spans="1:11" x14ac:dyDescent="0.25">
      <c r="A415" s="124" t="s">
        <v>4159</v>
      </c>
      <c r="B415" s="124" t="s">
        <v>3465</v>
      </c>
      <c r="C415" s="124" t="s">
        <v>1818</v>
      </c>
      <c r="D415" s="124" t="s">
        <v>1819</v>
      </c>
      <c r="E415" s="124">
        <v>54.89</v>
      </c>
      <c r="F415" s="124">
        <v>260.95999999999998</v>
      </c>
      <c r="G415" s="124">
        <v>3.6200000000000003E-2</v>
      </c>
      <c r="H415" s="124">
        <v>0.3846</v>
      </c>
      <c r="I415" s="124">
        <v>0.39729999999999999</v>
      </c>
      <c r="J415" s="124">
        <v>3.0599999999999999E-2</v>
      </c>
      <c r="K415" s="157">
        <v>414</v>
      </c>
    </row>
    <row r="416" spans="1:11" x14ac:dyDescent="0.25">
      <c r="A416" s="124" t="s">
        <v>4009</v>
      </c>
      <c r="B416" s="124" t="s">
        <v>3314</v>
      </c>
      <c r="C416" s="124" t="s">
        <v>1599</v>
      </c>
      <c r="D416" s="124" t="s">
        <v>2848</v>
      </c>
      <c r="E416" s="124">
        <v>5.0999999999999996</v>
      </c>
      <c r="F416" s="124">
        <v>1791.43</v>
      </c>
      <c r="G416" s="124">
        <v>3.8999999999999998E-3</v>
      </c>
      <c r="H416" s="124">
        <v>0.24759999999999999</v>
      </c>
      <c r="I416" s="124">
        <v>5.4899999999999997E-2</v>
      </c>
      <c r="J416" s="124">
        <v>0.02</v>
      </c>
      <c r="K416" s="157">
        <v>415</v>
      </c>
    </row>
    <row r="417" spans="1:11" x14ac:dyDescent="0.25">
      <c r="A417" s="124" t="s">
        <v>1574</v>
      </c>
      <c r="B417" s="124" t="s">
        <v>1557</v>
      </c>
      <c r="C417" s="124" t="s">
        <v>1563</v>
      </c>
      <c r="D417" s="124" t="s">
        <v>1563</v>
      </c>
      <c r="E417" s="124">
        <v>24.6</v>
      </c>
      <c r="F417" s="124">
        <v>3983.73</v>
      </c>
      <c r="G417" s="124">
        <v>-2.92E-2</v>
      </c>
      <c r="H417" s="124">
        <v>0.33679999999999999</v>
      </c>
      <c r="I417" s="124">
        <v>0.13009999999999999</v>
      </c>
      <c r="J417" s="124">
        <v>2.4400000000000002E-2</v>
      </c>
      <c r="K417" s="157">
        <v>416</v>
      </c>
    </row>
    <row r="418" spans="1:11" x14ac:dyDescent="0.25">
      <c r="A418" s="124" t="s">
        <v>4038</v>
      </c>
      <c r="B418" s="124" t="s">
        <v>3315</v>
      </c>
      <c r="C418" s="124" t="s">
        <v>1811</v>
      </c>
      <c r="D418" s="124" t="s">
        <v>1812</v>
      </c>
      <c r="E418" s="124">
        <v>14.83</v>
      </c>
      <c r="F418" s="124">
        <v>778.72</v>
      </c>
      <c r="G418" s="124">
        <v>-1.2999999999999999E-3</v>
      </c>
      <c r="H418" s="124">
        <v>0.37380000000000002</v>
      </c>
      <c r="I418" s="124">
        <v>0.1062</v>
      </c>
      <c r="J418" s="124">
        <v>2.9100000000000001E-2</v>
      </c>
      <c r="K418" s="157">
        <v>417</v>
      </c>
    </row>
    <row r="419" spans="1:11" x14ac:dyDescent="0.25">
      <c r="A419" s="124" t="s">
        <v>3919</v>
      </c>
      <c r="B419" s="124" t="s">
        <v>3221</v>
      </c>
      <c r="C419" s="124" t="s">
        <v>1592</v>
      </c>
      <c r="D419" s="124" t="s">
        <v>3222</v>
      </c>
      <c r="E419" s="124">
        <v>4.12</v>
      </c>
      <c r="F419" s="124">
        <v>2859.51</v>
      </c>
      <c r="G419" s="124">
        <v>4.8999999999999998E-3</v>
      </c>
      <c r="H419" s="124">
        <v>0.3523</v>
      </c>
      <c r="I419" s="124">
        <v>0.1467</v>
      </c>
      <c r="J419" s="124">
        <v>2.6700000000000002E-2</v>
      </c>
      <c r="K419" s="157">
        <v>418</v>
      </c>
    </row>
    <row r="420" spans="1:11" x14ac:dyDescent="0.25">
      <c r="A420" s="124" t="s">
        <v>4139</v>
      </c>
      <c r="B420" s="124" t="s">
        <v>3451</v>
      </c>
      <c r="C420" s="124" t="s">
        <v>1592</v>
      </c>
      <c r="D420" s="124" t="s">
        <v>3222</v>
      </c>
      <c r="E420" s="124">
        <v>5.56</v>
      </c>
      <c r="F420" s="124">
        <v>3513.88</v>
      </c>
      <c r="G420" s="124">
        <v>1.46E-2</v>
      </c>
      <c r="H420" s="124">
        <v>0.35210000000000002</v>
      </c>
      <c r="I420" s="124">
        <v>7.3999999999999996E-2</v>
      </c>
      <c r="J420" s="124">
        <v>2.64E-2</v>
      </c>
      <c r="K420" s="157">
        <v>419</v>
      </c>
    </row>
    <row r="421" spans="1:11" x14ac:dyDescent="0.25">
      <c r="A421" s="124" t="s">
        <v>4048</v>
      </c>
      <c r="B421" s="124" t="s">
        <v>3366</v>
      </c>
      <c r="C421" s="124" t="s">
        <v>1599</v>
      </c>
      <c r="D421" s="124" t="s">
        <v>2848</v>
      </c>
      <c r="E421" s="124">
        <v>3.41</v>
      </c>
      <c r="F421" s="124">
        <v>4365.34</v>
      </c>
      <c r="G421" s="124">
        <v>1.7899999999999999E-2</v>
      </c>
      <c r="H421" s="124">
        <v>0.22850000000000001</v>
      </c>
      <c r="I421" s="124">
        <v>4.6100000000000002E-2</v>
      </c>
      <c r="J421" s="124">
        <v>1.9099999999999999E-2</v>
      </c>
      <c r="K421" s="157">
        <v>420</v>
      </c>
    </row>
    <row r="422" spans="1:11" x14ac:dyDescent="0.25">
      <c r="A422" s="124" t="s">
        <v>3895</v>
      </c>
      <c r="B422" s="124" t="s">
        <v>3187</v>
      </c>
      <c r="C422" s="124" t="s">
        <v>1569</v>
      </c>
      <c r="D422" s="124" t="s">
        <v>2833</v>
      </c>
      <c r="E422" s="124">
        <v>4.01</v>
      </c>
      <c r="F422" s="124">
        <v>3193.49</v>
      </c>
      <c r="G422" s="124">
        <v>1.52E-2</v>
      </c>
      <c r="H422" s="124">
        <v>0.34520000000000001</v>
      </c>
      <c r="I422" s="124">
        <v>3.2800000000000003E-2</v>
      </c>
      <c r="J422" s="124">
        <v>2.5000000000000001E-2</v>
      </c>
      <c r="K422" s="157">
        <v>421</v>
      </c>
    </row>
    <row r="423" spans="1:11" x14ac:dyDescent="0.25">
      <c r="A423" s="124" t="s">
        <v>3989</v>
      </c>
      <c r="B423" s="124" t="s">
        <v>3279</v>
      </c>
      <c r="C423" s="124" t="s">
        <v>1818</v>
      </c>
      <c r="D423" s="124" t="s">
        <v>1862</v>
      </c>
      <c r="E423" s="124">
        <v>23.85</v>
      </c>
      <c r="F423" s="124">
        <v>192.57</v>
      </c>
      <c r="G423" s="124">
        <v>1.7100000000000001E-2</v>
      </c>
      <c r="H423" s="124">
        <v>0.30099999999999999</v>
      </c>
      <c r="I423" s="124">
        <v>3.1099999999999999E-2</v>
      </c>
      <c r="J423" s="124">
        <v>2.1600000000000001E-2</v>
      </c>
      <c r="K423" s="157">
        <v>422</v>
      </c>
    </row>
    <row r="424" spans="1:11" x14ac:dyDescent="0.25">
      <c r="A424" s="124" t="s">
        <v>3834</v>
      </c>
      <c r="B424" s="124" t="s">
        <v>3146</v>
      </c>
      <c r="C424" s="124" t="s">
        <v>1793</v>
      </c>
      <c r="D424" s="124" t="s">
        <v>2685</v>
      </c>
      <c r="E424" s="124">
        <v>21.66</v>
      </c>
      <c r="F424" s="124">
        <v>1678.77</v>
      </c>
      <c r="G424" s="124">
        <v>4.1999999999999997E-3</v>
      </c>
      <c r="H424" s="124">
        <v>0.2772</v>
      </c>
      <c r="I424" s="124">
        <v>0.18310000000000001</v>
      </c>
      <c r="J424" s="124">
        <v>2.07E-2</v>
      </c>
      <c r="K424" s="157">
        <v>423</v>
      </c>
    </row>
    <row r="425" spans="1:11" x14ac:dyDescent="0.25">
      <c r="A425" s="124" t="s">
        <v>3788</v>
      </c>
      <c r="B425" s="124" t="s">
        <v>3066</v>
      </c>
      <c r="C425" s="124" t="s">
        <v>1572</v>
      </c>
      <c r="D425" s="124" t="s">
        <v>1790</v>
      </c>
      <c r="E425" s="124">
        <v>5.05</v>
      </c>
      <c r="F425" s="124">
        <v>1273.56</v>
      </c>
      <c r="G425" s="124">
        <v>1.2E-2</v>
      </c>
      <c r="H425" s="124">
        <v>0.38600000000000001</v>
      </c>
      <c r="I425" s="124">
        <v>9.4500000000000001E-2</v>
      </c>
      <c r="J425" s="124">
        <v>2.9700000000000001E-2</v>
      </c>
      <c r="K425" s="157">
        <v>424</v>
      </c>
    </row>
    <row r="426" spans="1:11" x14ac:dyDescent="0.25">
      <c r="A426" s="124" t="s">
        <v>4175</v>
      </c>
      <c r="B426" s="124" t="s">
        <v>3491</v>
      </c>
      <c r="C426" s="124" t="s">
        <v>1805</v>
      </c>
      <c r="D426" s="124" t="s">
        <v>2002</v>
      </c>
      <c r="E426" s="124">
        <v>14.94</v>
      </c>
      <c r="F426" s="124">
        <v>8401.5400000000009</v>
      </c>
      <c r="G426" s="124">
        <v>6.2600000000000003E-2</v>
      </c>
      <c r="H426" s="124">
        <v>0.3911</v>
      </c>
      <c r="I426" s="124">
        <v>0.20749999999999999</v>
      </c>
      <c r="J426" s="124">
        <v>3.0800000000000001E-2</v>
      </c>
      <c r="K426" s="157">
        <v>425</v>
      </c>
    </row>
    <row r="427" spans="1:11" x14ac:dyDescent="0.25">
      <c r="A427" s="124" t="s">
        <v>4055</v>
      </c>
      <c r="B427" s="124" t="s">
        <v>3373</v>
      </c>
      <c r="C427" s="124" t="s">
        <v>1794</v>
      </c>
      <c r="D427" s="124" t="s">
        <v>1813</v>
      </c>
      <c r="E427" s="124">
        <v>14.68</v>
      </c>
      <c r="F427" s="124">
        <v>1534.81</v>
      </c>
      <c r="G427" s="124">
        <v>1.7299999999999999E-2</v>
      </c>
      <c r="H427" s="124">
        <v>0.27979999999999999</v>
      </c>
      <c r="I427" s="124">
        <v>0.1283</v>
      </c>
      <c r="J427" s="124">
        <v>2.0400000000000001E-2</v>
      </c>
      <c r="K427" s="157">
        <v>426</v>
      </c>
    </row>
    <row r="428" spans="1:11" x14ac:dyDescent="0.25">
      <c r="A428" s="124" t="s">
        <v>3992</v>
      </c>
      <c r="B428" s="124" t="s">
        <v>3307</v>
      </c>
      <c r="C428" s="124" t="s">
        <v>1572</v>
      </c>
      <c r="D428" s="124" t="s">
        <v>1573</v>
      </c>
      <c r="E428" s="124">
        <v>9.56</v>
      </c>
      <c r="F428" s="124">
        <v>1854.74</v>
      </c>
      <c r="G428" s="124">
        <v>2.0999999999999999E-3</v>
      </c>
      <c r="H428" s="124">
        <v>0.22969999999999999</v>
      </c>
      <c r="I428" s="124">
        <v>0.1242</v>
      </c>
      <c r="J428" s="124">
        <v>1.8800000000000001E-2</v>
      </c>
      <c r="K428" s="157">
        <v>427</v>
      </c>
    </row>
    <row r="429" spans="1:11" x14ac:dyDescent="0.25">
      <c r="A429" s="124" t="s">
        <v>4049</v>
      </c>
      <c r="B429" s="124" t="s">
        <v>3355</v>
      </c>
      <c r="C429" s="124" t="s">
        <v>1599</v>
      </c>
      <c r="D429" s="124" t="s">
        <v>1796</v>
      </c>
      <c r="E429" s="124">
        <v>12.68</v>
      </c>
      <c r="F429" s="124">
        <v>966.99</v>
      </c>
      <c r="G429" s="124">
        <v>3.2599999999999997E-2</v>
      </c>
      <c r="H429" s="124">
        <v>0.36899999999999999</v>
      </c>
      <c r="I429" s="124">
        <v>8.3900000000000002E-2</v>
      </c>
      <c r="J429" s="124">
        <v>2.7699999999999999E-2</v>
      </c>
      <c r="K429" s="157">
        <v>428</v>
      </c>
    </row>
    <row r="430" spans="1:11" x14ac:dyDescent="0.25">
      <c r="A430" s="124" t="s">
        <v>3917</v>
      </c>
      <c r="B430" s="124" t="s">
        <v>3214</v>
      </c>
      <c r="C430" s="124" t="s">
        <v>1577</v>
      </c>
      <c r="D430" s="124" t="s">
        <v>1596</v>
      </c>
      <c r="E430" s="124">
        <v>16.82</v>
      </c>
      <c r="F430" s="124">
        <v>247.19</v>
      </c>
      <c r="G430" s="124">
        <v>1.8200000000000001E-2</v>
      </c>
      <c r="H430" s="124">
        <v>0.37709999999999999</v>
      </c>
      <c r="I430" s="124">
        <v>0.18129999999999999</v>
      </c>
      <c r="J430" s="124">
        <v>2.8500000000000001E-2</v>
      </c>
      <c r="K430" s="157">
        <v>429</v>
      </c>
    </row>
    <row r="431" spans="1:11" x14ac:dyDescent="0.25">
      <c r="A431" s="124" t="s">
        <v>3779</v>
      </c>
      <c r="B431" s="124" t="s">
        <v>3065</v>
      </c>
      <c r="C431" s="124" t="s">
        <v>1804</v>
      </c>
      <c r="D431" s="124" t="s">
        <v>2798</v>
      </c>
      <c r="E431" s="124">
        <v>4.29</v>
      </c>
      <c r="F431" s="124">
        <v>2684.11</v>
      </c>
      <c r="G431" s="124">
        <v>3.8699999999999998E-2</v>
      </c>
      <c r="H431" s="124">
        <v>0.30840000000000001</v>
      </c>
      <c r="I431" s="124">
        <v>3.1399999999999997E-2</v>
      </c>
      <c r="J431" s="124">
        <v>2.1600000000000001E-2</v>
      </c>
      <c r="K431" s="157">
        <v>430</v>
      </c>
    </row>
    <row r="432" spans="1:11" x14ac:dyDescent="0.25">
      <c r="A432" s="124" t="s">
        <v>4002</v>
      </c>
      <c r="B432" s="124" t="s">
        <v>3277</v>
      </c>
      <c r="C432" s="124" t="s">
        <v>1818</v>
      </c>
      <c r="D432" s="124" t="s">
        <v>1862</v>
      </c>
      <c r="E432" s="124">
        <v>76.959999999999994</v>
      </c>
      <c r="F432" s="124">
        <v>1158.21</v>
      </c>
      <c r="G432" s="124">
        <v>3.7199999999999997E-2</v>
      </c>
      <c r="H432" s="124">
        <v>0.35820000000000002</v>
      </c>
      <c r="I432" s="124">
        <v>0.15409999999999999</v>
      </c>
      <c r="J432" s="124">
        <v>2.5999999999999999E-2</v>
      </c>
      <c r="K432" s="157">
        <v>431</v>
      </c>
    </row>
    <row r="433" spans="1:11" x14ac:dyDescent="0.25">
      <c r="A433" s="124" t="s">
        <v>4113</v>
      </c>
      <c r="B433" s="124" t="s">
        <v>3422</v>
      </c>
      <c r="C433" s="124" t="s">
        <v>1803</v>
      </c>
      <c r="D433" s="124" t="s">
        <v>3329</v>
      </c>
      <c r="E433" s="124">
        <v>10.56</v>
      </c>
      <c r="F433" s="124">
        <v>1838.23</v>
      </c>
      <c r="G433" s="124">
        <v>2.8199999999999999E-2</v>
      </c>
      <c r="H433" s="124">
        <v>0.3775</v>
      </c>
      <c r="I433" s="124">
        <v>3.5499999999999997E-2</v>
      </c>
      <c r="J433" s="124">
        <v>2.8299999999999999E-2</v>
      </c>
      <c r="K433" s="157">
        <v>432</v>
      </c>
    </row>
    <row r="434" spans="1:11" x14ac:dyDescent="0.25">
      <c r="A434" s="124" t="s">
        <v>4246</v>
      </c>
      <c r="B434" s="124" t="s">
        <v>3550</v>
      </c>
      <c r="C434" s="124" t="s">
        <v>1793</v>
      </c>
      <c r="D434" s="124" t="s">
        <v>1817</v>
      </c>
      <c r="E434" s="124">
        <v>6.59</v>
      </c>
      <c r="F434" s="124">
        <v>2162.4699999999998</v>
      </c>
      <c r="G434" s="124">
        <v>3.0000000000000001E-3</v>
      </c>
      <c r="H434" s="124">
        <v>0.3322</v>
      </c>
      <c r="I434" s="124">
        <v>6.59E-2</v>
      </c>
      <c r="J434" s="124">
        <v>2.2800000000000001E-2</v>
      </c>
      <c r="K434" s="157">
        <v>433</v>
      </c>
    </row>
    <row r="435" spans="1:11" x14ac:dyDescent="0.25">
      <c r="A435" s="124" t="s">
        <v>3805</v>
      </c>
      <c r="B435" s="124" t="s">
        <v>3096</v>
      </c>
      <c r="C435" s="124" t="s">
        <v>1569</v>
      </c>
      <c r="D435" s="124" t="s">
        <v>1799</v>
      </c>
      <c r="E435" s="124">
        <v>8.36</v>
      </c>
      <c r="F435" s="124">
        <v>1660.59</v>
      </c>
      <c r="G435" s="124">
        <v>1.46E-2</v>
      </c>
      <c r="H435" s="124">
        <v>0.34549999999999997</v>
      </c>
      <c r="I435" s="124">
        <v>0.1017</v>
      </c>
      <c r="J435" s="124">
        <v>2.3900000000000001E-2</v>
      </c>
      <c r="K435" s="157">
        <v>434</v>
      </c>
    </row>
    <row r="436" spans="1:11" x14ac:dyDescent="0.25">
      <c r="A436" s="124" t="s">
        <v>3957</v>
      </c>
      <c r="B436" s="124" t="s">
        <v>3259</v>
      </c>
      <c r="C436" s="124" t="s">
        <v>1572</v>
      </c>
      <c r="D436" s="124" t="s">
        <v>1573</v>
      </c>
      <c r="E436" s="124">
        <v>6.69</v>
      </c>
      <c r="F436" s="124">
        <v>1533.4</v>
      </c>
      <c r="G436" s="124">
        <v>4.4999999999999997E-3</v>
      </c>
      <c r="H436" s="124">
        <v>0.30359999999999998</v>
      </c>
      <c r="I436" s="124">
        <v>3.4700000000000002E-2</v>
      </c>
      <c r="J436" s="124">
        <v>2.0899999999999998E-2</v>
      </c>
      <c r="K436" s="157">
        <v>435</v>
      </c>
    </row>
    <row r="437" spans="1:11" x14ac:dyDescent="0.25">
      <c r="A437" s="124" t="s">
        <v>3892</v>
      </c>
      <c r="B437" s="124" t="s">
        <v>3183</v>
      </c>
      <c r="C437" s="124" t="s">
        <v>1577</v>
      </c>
      <c r="D437" s="124" t="s">
        <v>2820</v>
      </c>
      <c r="E437" s="124">
        <v>4.16</v>
      </c>
      <c r="F437" s="124">
        <v>12195.07</v>
      </c>
      <c r="G437" s="124">
        <v>6.1199999999999997E-2</v>
      </c>
      <c r="H437" s="124">
        <v>0.34889999999999999</v>
      </c>
      <c r="I437" s="124">
        <v>4.8500000000000001E-2</v>
      </c>
      <c r="J437" s="124">
        <v>2.4E-2</v>
      </c>
      <c r="K437" s="157">
        <v>436</v>
      </c>
    </row>
    <row r="438" spans="1:11" x14ac:dyDescent="0.25">
      <c r="A438" s="124" t="s">
        <v>4116</v>
      </c>
      <c r="B438" s="124" t="s">
        <v>3418</v>
      </c>
      <c r="C438" s="124" t="s">
        <v>1599</v>
      </c>
      <c r="D438" s="124" t="s">
        <v>2882</v>
      </c>
      <c r="E438" s="124">
        <v>4.05</v>
      </c>
      <c r="F438" s="124">
        <v>1807.14</v>
      </c>
      <c r="G438" s="124">
        <v>1.2500000000000001E-2</v>
      </c>
      <c r="H438" s="124">
        <v>0.29520000000000002</v>
      </c>
      <c r="I438" s="124">
        <v>0.106</v>
      </c>
      <c r="J438" s="124">
        <v>2.0299999999999999E-2</v>
      </c>
      <c r="K438" s="157">
        <v>437</v>
      </c>
    </row>
    <row r="439" spans="1:11" x14ac:dyDescent="0.25">
      <c r="A439" s="124" t="s">
        <v>4209</v>
      </c>
      <c r="B439" s="124" t="s">
        <v>3516</v>
      </c>
      <c r="C439" s="124" t="s">
        <v>1793</v>
      </c>
      <c r="D439" s="124" t="s">
        <v>1817</v>
      </c>
      <c r="E439" s="124">
        <v>41.21</v>
      </c>
      <c r="F439" s="124">
        <v>785.51</v>
      </c>
      <c r="G439" s="124">
        <v>1.23E-2</v>
      </c>
      <c r="H439" s="124">
        <v>0.35089999999999999</v>
      </c>
      <c r="I439" s="124">
        <v>0.1163</v>
      </c>
      <c r="J439" s="124">
        <v>2.4299999999999999E-2</v>
      </c>
      <c r="K439" s="157">
        <v>438</v>
      </c>
    </row>
    <row r="440" spans="1:11" x14ac:dyDescent="0.25">
      <c r="A440" s="124" t="s">
        <v>4225</v>
      </c>
      <c r="B440" s="124" t="s">
        <v>3538</v>
      </c>
      <c r="C440" s="124" t="s">
        <v>1599</v>
      </c>
      <c r="D440" s="124" t="s">
        <v>1600</v>
      </c>
      <c r="E440" s="124">
        <v>6.22</v>
      </c>
      <c r="F440" s="124">
        <v>25432.13</v>
      </c>
      <c r="G440" s="124">
        <v>-1.5800000000000002E-2</v>
      </c>
      <c r="H440" s="124">
        <v>0.20499999999999999</v>
      </c>
      <c r="I440" s="124">
        <v>5.7299999999999997E-2</v>
      </c>
      <c r="J440" s="124">
        <v>1.7899999999999999E-2</v>
      </c>
      <c r="K440" s="157">
        <v>439</v>
      </c>
    </row>
    <row r="441" spans="1:11" x14ac:dyDescent="0.25">
      <c r="A441" s="124" t="s">
        <v>3840</v>
      </c>
      <c r="B441" s="124" t="s">
        <v>3105</v>
      </c>
      <c r="C441" s="124" t="s">
        <v>1805</v>
      </c>
      <c r="D441" s="124" t="s">
        <v>2002</v>
      </c>
      <c r="E441" s="124">
        <v>13.25</v>
      </c>
      <c r="F441" s="124">
        <v>4792.04</v>
      </c>
      <c r="G441" s="124">
        <v>2.5499999999999998E-2</v>
      </c>
      <c r="H441" s="124">
        <v>0.3574</v>
      </c>
      <c r="I441" s="124">
        <v>0.1404</v>
      </c>
      <c r="J441" s="124">
        <v>2.4899999999999999E-2</v>
      </c>
      <c r="K441" s="157">
        <v>440</v>
      </c>
    </row>
    <row r="442" spans="1:11" x14ac:dyDescent="0.25">
      <c r="A442" s="124" t="s">
        <v>3921</v>
      </c>
      <c r="B442" s="124" t="s">
        <v>3223</v>
      </c>
      <c r="C442" s="124" t="s">
        <v>1589</v>
      </c>
      <c r="D442" s="124" t="s">
        <v>1589</v>
      </c>
      <c r="E442" s="124">
        <v>19.46</v>
      </c>
      <c r="F442" s="124">
        <v>245.36</v>
      </c>
      <c r="G442" s="124">
        <v>8.3000000000000001E-3</v>
      </c>
      <c r="H442" s="124">
        <v>0.3599</v>
      </c>
      <c r="I442" s="124">
        <v>0.14749999999999999</v>
      </c>
      <c r="J442" s="124">
        <v>2.5600000000000001E-2</v>
      </c>
      <c r="K442" s="157">
        <v>441</v>
      </c>
    </row>
    <row r="443" spans="1:11" x14ac:dyDescent="0.25">
      <c r="A443" s="124" t="s">
        <v>4040</v>
      </c>
      <c r="B443" s="124" t="s">
        <v>3349</v>
      </c>
      <c r="C443" s="124" t="s">
        <v>1797</v>
      </c>
      <c r="D443" s="124" t="s">
        <v>1798</v>
      </c>
      <c r="E443" s="124">
        <v>20.28</v>
      </c>
      <c r="F443" s="124">
        <v>1990.57</v>
      </c>
      <c r="G443" s="124">
        <v>4.4299999999999999E-2</v>
      </c>
      <c r="H443" s="124">
        <v>0.3876</v>
      </c>
      <c r="I443" s="124">
        <v>0.24340000000000001</v>
      </c>
      <c r="J443" s="124">
        <v>2.86E-2</v>
      </c>
      <c r="K443" s="157">
        <v>442</v>
      </c>
    </row>
    <row r="444" spans="1:11" x14ac:dyDescent="0.25">
      <c r="A444" s="124" t="s">
        <v>4280</v>
      </c>
      <c r="B444" s="124" t="s">
        <v>3587</v>
      </c>
      <c r="C444" s="124" t="s">
        <v>1569</v>
      </c>
      <c r="D444" s="124" t="s">
        <v>2833</v>
      </c>
      <c r="E444" s="124">
        <v>12.48</v>
      </c>
      <c r="F444" s="124">
        <v>794.92</v>
      </c>
      <c r="G444" s="124">
        <v>-2.5000000000000001E-2</v>
      </c>
      <c r="H444" s="124">
        <v>0.35830000000000001</v>
      </c>
      <c r="I444" s="124">
        <v>4.5699999999999998E-2</v>
      </c>
      <c r="J444" s="124">
        <v>2.47E-2</v>
      </c>
      <c r="K444" s="157">
        <v>443</v>
      </c>
    </row>
    <row r="445" spans="1:11" x14ac:dyDescent="0.25">
      <c r="A445" s="124" t="s">
        <v>3900</v>
      </c>
      <c r="B445" s="124" t="s">
        <v>3490</v>
      </c>
      <c r="C445" s="124" t="s">
        <v>1804</v>
      </c>
      <c r="D445" s="124" t="s">
        <v>1820</v>
      </c>
      <c r="E445" s="124">
        <v>5.79</v>
      </c>
      <c r="F445" s="124">
        <v>8201.7900000000009</v>
      </c>
      <c r="G445" s="124">
        <v>7.22E-2</v>
      </c>
      <c r="H445" s="124">
        <v>0.37930000000000003</v>
      </c>
      <c r="I445" s="124">
        <v>2.86E-2</v>
      </c>
      <c r="J445" s="124">
        <v>2.76E-2</v>
      </c>
      <c r="K445" s="157">
        <v>444</v>
      </c>
    </row>
    <row r="446" spans="1:11" x14ac:dyDescent="0.25">
      <c r="A446" s="124" t="s">
        <v>3965</v>
      </c>
      <c r="B446" s="124" t="s">
        <v>3263</v>
      </c>
      <c r="C446" s="124" t="s">
        <v>1805</v>
      </c>
      <c r="D446" s="124" t="s">
        <v>2002</v>
      </c>
      <c r="E446" s="124">
        <v>6.15</v>
      </c>
      <c r="F446" s="124">
        <v>11554.3</v>
      </c>
      <c r="G446" s="124">
        <v>4.8999999999999998E-3</v>
      </c>
      <c r="H446" s="124">
        <v>0.33989999999999998</v>
      </c>
      <c r="I446" s="124">
        <v>6.0499999999999998E-2</v>
      </c>
      <c r="J446" s="124">
        <v>2.2800000000000001E-2</v>
      </c>
      <c r="K446" s="157">
        <v>445</v>
      </c>
    </row>
    <row r="447" spans="1:11" x14ac:dyDescent="0.25">
      <c r="A447" s="124" t="s">
        <v>3867</v>
      </c>
      <c r="B447" s="124" t="s">
        <v>3162</v>
      </c>
      <c r="C447" s="124" t="s">
        <v>1794</v>
      </c>
      <c r="D447" s="124" t="s">
        <v>2818</v>
      </c>
      <c r="E447" s="124">
        <v>5.79</v>
      </c>
      <c r="F447" s="124">
        <v>7754.94</v>
      </c>
      <c r="G447" s="124">
        <v>4.8899999999999999E-2</v>
      </c>
      <c r="H447" s="124">
        <v>0.30659999999999998</v>
      </c>
      <c r="I447" s="124">
        <v>8.9399999999999993E-2</v>
      </c>
      <c r="J447" s="124">
        <v>2.07E-2</v>
      </c>
      <c r="K447" s="157">
        <v>446</v>
      </c>
    </row>
    <row r="448" spans="1:11" x14ac:dyDescent="0.25">
      <c r="A448" s="124" t="s">
        <v>5434</v>
      </c>
      <c r="B448" s="124" t="s">
        <v>5435</v>
      </c>
      <c r="C448" s="124" t="s">
        <v>1793</v>
      </c>
      <c r="D448" s="124" t="s">
        <v>1822</v>
      </c>
      <c r="E448" s="124">
        <v>14.48</v>
      </c>
      <c r="F448" s="124">
        <v>919.17</v>
      </c>
      <c r="G448" s="124">
        <v>1.12E-2</v>
      </c>
      <c r="H448" s="124">
        <v>0.37940000000000002</v>
      </c>
      <c r="I448" s="124">
        <v>2.1899999999999999E-2</v>
      </c>
      <c r="J448" s="124">
        <v>2.76E-2</v>
      </c>
      <c r="K448" s="157">
        <v>447</v>
      </c>
    </row>
    <row r="449" spans="1:11" x14ac:dyDescent="0.25">
      <c r="A449" s="124" t="s">
        <v>3932</v>
      </c>
      <c r="B449" s="124" t="s">
        <v>3237</v>
      </c>
      <c r="C449" s="124" t="s">
        <v>1565</v>
      </c>
      <c r="D449" s="124" t="s">
        <v>3071</v>
      </c>
      <c r="E449" s="124">
        <v>6.53</v>
      </c>
      <c r="F449" s="124">
        <v>6167.34</v>
      </c>
      <c r="G449" s="124">
        <v>0</v>
      </c>
      <c r="H449" s="124">
        <v>0.29530000000000001</v>
      </c>
      <c r="I449" s="124">
        <v>3.9E-2</v>
      </c>
      <c r="J449" s="124">
        <v>1.9900000000000001E-2</v>
      </c>
      <c r="K449" s="157">
        <v>448</v>
      </c>
    </row>
    <row r="450" spans="1:11" x14ac:dyDescent="0.25">
      <c r="A450" s="124" t="s">
        <v>5149</v>
      </c>
      <c r="B450" s="124" t="s">
        <v>5147</v>
      </c>
      <c r="C450" s="124" t="s">
        <v>1803</v>
      </c>
      <c r="D450" s="124" t="s">
        <v>3329</v>
      </c>
      <c r="E450" s="124">
        <v>40.57</v>
      </c>
      <c r="F450" s="124">
        <v>3294.07</v>
      </c>
      <c r="G450" s="124">
        <v>2.06E-2</v>
      </c>
      <c r="H450" s="124">
        <v>0.30559999999999998</v>
      </c>
      <c r="I450" s="124">
        <v>0.1186</v>
      </c>
      <c r="J450" s="124">
        <v>2.0500000000000001E-2</v>
      </c>
      <c r="K450" s="157">
        <v>449</v>
      </c>
    </row>
    <row r="451" spans="1:11" x14ac:dyDescent="0.25">
      <c r="A451" s="124" t="s">
        <v>4300</v>
      </c>
      <c r="B451" s="124" t="s">
        <v>3610</v>
      </c>
      <c r="C451" s="124" t="s">
        <v>1569</v>
      </c>
      <c r="D451" s="124" t="s">
        <v>1809</v>
      </c>
      <c r="E451" s="124">
        <v>17.920000000000002</v>
      </c>
      <c r="F451" s="124">
        <v>1478.39</v>
      </c>
      <c r="G451" s="124">
        <v>6.1999999999999998E-3</v>
      </c>
      <c r="H451" s="124">
        <v>0.3362</v>
      </c>
      <c r="I451" s="124">
        <v>0.1958</v>
      </c>
      <c r="J451" s="124">
        <v>2.23E-2</v>
      </c>
      <c r="K451" s="157">
        <v>450</v>
      </c>
    </row>
    <row r="452" spans="1:11" x14ac:dyDescent="0.25">
      <c r="A452" s="124" t="s">
        <v>5749</v>
      </c>
      <c r="B452" s="124" t="s">
        <v>5750</v>
      </c>
      <c r="C452" s="124" t="s">
        <v>1811</v>
      </c>
      <c r="D452" s="124" t="s">
        <v>1812</v>
      </c>
      <c r="E452" s="124">
        <v>15.88</v>
      </c>
      <c r="F452" s="124">
        <v>353.67</v>
      </c>
      <c r="G452" s="124">
        <v>6.3E-3</v>
      </c>
      <c r="H452" s="124">
        <v>0.38679999999999998</v>
      </c>
      <c r="I452" s="124">
        <v>0.1118</v>
      </c>
      <c r="J452" s="124">
        <v>2.8299999999999999E-2</v>
      </c>
      <c r="K452" s="157">
        <v>451</v>
      </c>
    </row>
    <row r="453" spans="1:11" x14ac:dyDescent="0.25">
      <c r="A453" s="124" t="s">
        <v>2363</v>
      </c>
      <c r="B453" s="124" t="s">
        <v>3457</v>
      </c>
      <c r="C453" s="124" t="s">
        <v>1565</v>
      </c>
      <c r="D453" s="124" t="s">
        <v>2997</v>
      </c>
      <c r="E453" s="124">
        <v>4.0199999999999996</v>
      </c>
      <c r="F453" s="124">
        <v>9728.74</v>
      </c>
      <c r="G453" s="124">
        <v>1.26E-2</v>
      </c>
      <c r="H453" s="124">
        <v>0.37780000000000002</v>
      </c>
      <c r="I453" s="124">
        <v>6.88E-2</v>
      </c>
      <c r="J453" s="124">
        <v>2.7400000000000001E-2</v>
      </c>
      <c r="K453" s="157">
        <v>452</v>
      </c>
    </row>
    <row r="454" spans="1:11" x14ac:dyDescent="0.25">
      <c r="A454" s="124" t="s">
        <v>5821</v>
      </c>
      <c r="B454" s="124" t="s">
        <v>5822</v>
      </c>
      <c r="C454" s="124" t="s">
        <v>1797</v>
      </c>
      <c r="D454" s="124" t="s">
        <v>2858</v>
      </c>
      <c r="E454" s="124">
        <v>37.25</v>
      </c>
      <c r="F454" s="124">
        <v>385.88</v>
      </c>
      <c r="G454" s="124">
        <v>-8.9999999999999993E-3</v>
      </c>
      <c r="H454" s="124">
        <v>0.39910000000000001</v>
      </c>
      <c r="I454" s="124">
        <v>0.16719999999999999</v>
      </c>
      <c r="J454" s="124">
        <v>2.9399999999999999E-2</v>
      </c>
      <c r="K454" s="157">
        <v>453</v>
      </c>
    </row>
    <row r="455" spans="1:11" x14ac:dyDescent="0.25">
      <c r="A455" s="124" t="s">
        <v>3929</v>
      </c>
      <c r="B455" s="124" t="s">
        <v>3228</v>
      </c>
      <c r="C455" s="124" t="s">
        <v>1565</v>
      </c>
      <c r="D455" s="124" t="s">
        <v>3071</v>
      </c>
      <c r="E455" s="124">
        <v>31.34</v>
      </c>
      <c r="F455" s="124">
        <v>13114.8</v>
      </c>
      <c r="G455" s="124">
        <v>-4.4000000000000003E-3</v>
      </c>
      <c r="H455" s="124">
        <v>0.34489999999999998</v>
      </c>
      <c r="I455" s="124">
        <v>7.5200000000000003E-2</v>
      </c>
      <c r="J455" s="124">
        <v>2.2800000000000001E-2</v>
      </c>
      <c r="K455" s="157">
        <v>454</v>
      </c>
    </row>
    <row r="456" spans="1:11" x14ac:dyDescent="0.25">
      <c r="A456" s="124" t="s">
        <v>3930</v>
      </c>
      <c r="B456" s="124" t="s">
        <v>3227</v>
      </c>
      <c r="C456" s="124" t="s">
        <v>1577</v>
      </c>
      <c r="D456" s="124" t="s">
        <v>1815</v>
      </c>
      <c r="E456" s="124">
        <v>3.43</v>
      </c>
      <c r="F456" s="124">
        <v>8321.3700000000008</v>
      </c>
      <c r="G456" s="124">
        <v>8.8000000000000005E-3</v>
      </c>
      <c r="H456" s="124">
        <v>0.31850000000000001</v>
      </c>
      <c r="I456" s="124">
        <v>5.0200000000000002E-2</v>
      </c>
      <c r="J456" s="124">
        <v>2.1000000000000001E-2</v>
      </c>
      <c r="K456" s="157">
        <v>455</v>
      </c>
    </row>
    <row r="457" spans="1:11" x14ac:dyDescent="0.25">
      <c r="A457" s="124" t="s">
        <v>4062</v>
      </c>
      <c r="B457" s="124" t="s">
        <v>3368</v>
      </c>
      <c r="C457" s="124" t="s">
        <v>1797</v>
      </c>
      <c r="D457" s="124" t="s">
        <v>1801</v>
      </c>
      <c r="E457" s="124">
        <v>29.54</v>
      </c>
      <c r="F457" s="124">
        <v>294.69</v>
      </c>
      <c r="G457" s="124">
        <v>-2.7699999999999999E-2</v>
      </c>
      <c r="H457" s="124">
        <v>0.36940000000000001</v>
      </c>
      <c r="I457" s="124">
        <v>0.1694</v>
      </c>
      <c r="J457" s="124">
        <v>2.5999999999999999E-2</v>
      </c>
      <c r="K457" s="157">
        <v>456</v>
      </c>
    </row>
    <row r="458" spans="1:11" x14ac:dyDescent="0.25">
      <c r="A458" s="124" t="s">
        <v>3789</v>
      </c>
      <c r="B458" s="124" t="s">
        <v>3088</v>
      </c>
      <c r="C458" s="124" t="s">
        <v>1569</v>
      </c>
      <c r="D458" s="124" t="s">
        <v>1799</v>
      </c>
      <c r="E458" s="124">
        <v>23.08</v>
      </c>
      <c r="F458" s="124">
        <v>1291.8399999999999</v>
      </c>
      <c r="G458" s="124">
        <v>1.41E-2</v>
      </c>
      <c r="H458" s="124">
        <v>0.36899999999999999</v>
      </c>
      <c r="I458" s="124">
        <v>7.8E-2</v>
      </c>
      <c r="J458" s="124">
        <v>2.5999999999999999E-2</v>
      </c>
      <c r="K458" s="157">
        <v>457</v>
      </c>
    </row>
    <row r="459" spans="1:11" x14ac:dyDescent="0.25">
      <c r="A459" s="124" t="s">
        <v>4003</v>
      </c>
      <c r="B459" s="124" t="s">
        <v>3296</v>
      </c>
      <c r="C459" s="124" t="s">
        <v>1793</v>
      </c>
      <c r="D459" s="124" t="s">
        <v>2685</v>
      </c>
      <c r="E459" s="124">
        <v>11.63</v>
      </c>
      <c r="F459" s="124">
        <v>1807.62</v>
      </c>
      <c r="G459" s="124">
        <v>7.7999999999999996E-3</v>
      </c>
      <c r="H459" s="124">
        <v>0.36799999999999999</v>
      </c>
      <c r="I459" s="124">
        <v>0.1085</v>
      </c>
      <c r="J459" s="124">
        <v>2.58E-2</v>
      </c>
      <c r="K459" s="157">
        <v>458</v>
      </c>
    </row>
    <row r="460" spans="1:11" x14ac:dyDescent="0.25">
      <c r="A460" s="124" t="s">
        <v>3969</v>
      </c>
      <c r="B460" s="124" t="s">
        <v>3297</v>
      </c>
      <c r="C460" s="124" t="s">
        <v>1805</v>
      </c>
      <c r="D460" s="124" t="s">
        <v>1824</v>
      </c>
      <c r="E460" s="124">
        <v>13.67</v>
      </c>
      <c r="F460" s="124">
        <v>1087.3</v>
      </c>
      <c r="G460" s="124">
        <v>4.4000000000000003E-3</v>
      </c>
      <c r="H460" s="124">
        <v>0.38879999999999998</v>
      </c>
      <c r="I460" s="124">
        <v>0.1197</v>
      </c>
      <c r="J460" s="124">
        <v>2.8299999999999999E-2</v>
      </c>
      <c r="K460" s="157">
        <v>459</v>
      </c>
    </row>
    <row r="461" spans="1:11" x14ac:dyDescent="0.25">
      <c r="A461" s="124" t="s">
        <v>3948</v>
      </c>
      <c r="B461" s="124" t="s">
        <v>3255</v>
      </c>
      <c r="C461" s="124" t="s">
        <v>1577</v>
      </c>
      <c r="D461" s="124" t="s">
        <v>1578</v>
      </c>
      <c r="E461" s="124">
        <v>2.96</v>
      </c>
      <c r="F461" s="124">
        <v>52789.98</v>
      </c>
      <c r="G461" s="124">
        <v>5.3400000000000003E-2</v>
      </c>
      <c r="H461" s="124">
        <v>0.30840000000000001</v>
      </c>
      <c r="I461" s="124">
        <v>3.3799999999999997E-2</v>
      </c>
      <c r="J461" s="124">
        <v>2.0299999999999999E-2</v>
      </c>
      <c r="K461" s="157">
        <v>460</v>
      </c>
    </row>
    <row r="462" spans="1:11" x14ac:dyDescent="0.25">
      <c r="A462" s="124" t="s">
        <v>3924</v>
      </c>
      <c r="B462" s="124" t="s">
        <v>3201</v>
      </c>
      <c r="C462" s="124" t="s">
        <v>1794</v>
      </c>
      <c r="D462" s="124" t="s">
        <v>3202</v>
      </c>
      <c r="E462" s="124">
        <v>20.58</v>
      </c>
      <c r="F462" s="124">
        <v>257.10000000000002</v>
      </c>
      <c r="G462" s="124">
        <v>4.1000000000000002E-2</v>
      </c>
      <c r="H462" s="124">
        <v>0.37330000000000002</v>
      </c>
      <c r="I462" s="124">
        <v>0.18840000000000001</v>
      </c>
      <c r="J462" s="124">
        <v>2.6100000000000002E-2</v>
      </c>
      <c r="K462" s="157">
        <v>461</v>
      </c>
    </row>
    <row r="463" spans="1:11" x14ac:dyDescent="0.25">
      <c r="A463" s="124" t="s">
        <v>4163</v>
      </c>
      <c r="B463" s="124" t="s">
        <v>3479</v>
      </c>
      <c r="C463" s="124" t="s">
        <v>1793</v>
      </c>
      <c r="D463" s="124" t="s">
        <v>2698</v>
      </c>
      <c r="E463" s="124">
        <v>45.2</v>
      </c>
      <c r="F463" s="124">
        <v>267.89999999999998</v>
      </c>
      <c r="G463" s="124">
        <v>8.9999999999999998E-4</v>
      </c>
      <c r="H463" s="124">
        <v>0.35470000000000002</v>
      </c>
      <c r="I463" s="124">
        <v>0.14929999999999999</v>
      </c>
      <c r="J463" s="124">
        <v>2.3199999999999998E-2</v>
      </c>
      <c r="K463" s="157">
        <v>462</v>
      </c>
    </row>
    <row r="464" spans="1:11" x14ac:dyDescent="0.25">
      <c r="A464" s="124" t="s">
        <v>4047</v>
      </c>
      <c r="B464" s="124" t="s">
        <v>3360</v>
      </c>
      <c r="C464" s="124" t="s">
        <v>1565</v>
      </c>
      <c r="D464" s="124" t="s">
        <v>3071</v>
      </c>
      <c r="E464" s="124">
        <v>11.07</v>
      </c>
      <c r="F464" s="124">
        <v>8450.3700000000008</v>
      </c>
      <c r="G464" s="124">
        <v>7.3000000000000001E-3</v>
      </c>
      <c r="H464" s="124">
        <v>0.31390000000000001</v>
      </c>
      <c r="I464" s="124">
        <v>4.0300000000000002E-2</v>
      </c>
      <c r="J464" s="124">
        <v>2.0199999999999999E-2</v>
      </c>
      <c r="K464" s="157">
        <v>463</v>
      </c>
    </row>
    <row r="465" spans="1:11" x14ac:dyDescent="0.25">
      <c r="A465" s="124" t="s">
        <v>3986</v>
      </c>
      <c r="B465" s="124" t="s">
        <v>3270</v>
      </c>
      <c r="C465" s="124" t="s">
        <v>1807</v>
      </c>
      <c r="D465" s="124" t="s">
        <v>1808</v>
      </c>
      <c r="E465" s="124">
        <v>15.08</v>
      </c>
      <c r="F465" s="124">
        <v>760.9</v>
      </c>
      <c r="G465" s="124">
        <v>1.55E-2</v>
      </c>
      <c r="H465" s="124">
        <v>0.37780000000000002</v>
      </c>
      <c r="I465" s="124">
        <v>0.14149999999999999</v>
      </c>
      <c r="J465" s="124">
        <v>2.6700000000000002E-2</v>
      </c>
      <c r="K465" s="157">
        <v>464</v>
      </c>
    </row>
    <row r="466" spans="1:11" x14ac:dyDescent="0.25">
      <c r="A466" s="124" t="s">
        <v>5511</v>
      </c>
      <c r="B466" s="124" t="s">
        <v>5512</v>
      </c>
      <c r="C466" s="124" t="s">
        <v>1802</v>
      </c>
      <c r="D466" s="124" t="s">
        <v>1810</v>
      </c>
      <c r="E466" s="124">
        <v>5.92</v>
      </c>
      <c r="F466" s="124">
        <v>1119.74</v>
      </c>
      <c r="G466" s="124">
        <v>1.0200000000000001E-2</v>
      </c>
      <c r="H466" s="124">
        <v>0.38469999999999999</v>
      </c>
      <c r="I466" s="124">
        <v>4.3099999999999999E-2</v>
      </c>
      <c r="J466" s="124">
        <v>2.7E-2</v>
      </c>
      <c r="K466" s="157">
        <v>465</v>
      </c>
    </row>
    <row r="467" spans="1:11" x14ac:dyDescent="0.25">
      <c r="A467" s="124" t="s">
        <v>4127</v>
      </c>
      <c r="B467" s="124" t="s">
        <v>3408</v>
      </c>
      <c r="C467" s="124" t="s">
        <v>1572</v>
      </c>
      <c r="D467" s="124" t="s">
        <v>2827</v>
      </c>
      <c r="E467" s="124">
        <v>5.85</v>
      </c>
      <c r="F467" s="124">
        <v>915.66</v>
      </c>
      <c r="G467" s="124">
        <v>5.1999999999999998E-3</v>
      </c>
      <c r="H467" s="124">
        <v>0.33179999999999998</v>
      </c>
      <c r="I467" s="124">
        <v>9.0399999999999994E-2</v>
      </c>
      <c r="J467" s="124">
        <v>2.12E-2</v>
      </c>
      <c r="K467" s="157">
        <v>466</v>
      </c>
    </row>
    <row r="468" spans="1:11" x14ac:dyDescent="0.25">
      <c r="A468" s="124" t="s">
        <v>4060</v>
      </c>
      <c r="B468" s="124" t="s">
        <v>3357</v>
      </c>
      <c r="C468" s="124" t="s">
        <v>1793</v>
      </c>
      <c r="D468" s="124" t="s">
        <v>1817</v>
      </c>
      <c r="E468" s="124">
        <v>22.58</v>
      </c>
      <c r="F468" s="124">
        <v>122.32</v>
      </c>
      <c r="G468" s="124">
        <v>8.5000000000000006E-3</v>
      </c>
      <c r="H468" s="124">
        <v>0.3332</v>
      </c>
      <c r="I468" s="124">
        <v>0.15790000000000001</v>
      </c>
      <c r="J468" s="124">
        <v>2.1299999999999999E-2</v>
      </c>
      <c r="K468" s="157">
        <v>467</v>
      </c>
    </row>
    <row r="469" spans="1:11" x14ac:dyDescent="0.25">
      <c r="A469" s="124" t="s">
        <v>4021</v>
      </c>
      <c r="B469" s="124" t="s">
        <v>3334</v>
      </c>
      <c r="C469" s="124" t="s">
        <v>1572</v>
      </c>
      <c r="D469" s="124" t="s">
        <v>1573</v>
      </c>
      <c r="E469" s="124">
        <v>4.6100000000000003</v>
      </c>
      <c r="F469" s="124">
        <v>8390.19</v>
      </c>
      <c r="G469" s="124">
        <v>2.2000000000000001E-3</v>
      </c>
      <c r="H469" s="124">
        <v>0.221</v>
      </c>
      <c r="I469" s="124">
        <v>8.5800000000000001E-2</v>
      </c>
      <c r="J469" s="124">
        <v>1.6899999999999998E-2</v>
      </c>
      <c r="K469" s="157">
        <v>468</v>
      </c>
    </row>
    <row r="470" spans="1:11" x14ac:dyDescent="0.25">
      <c r="A470" s="124" t="s">
        <v>3964</v>
      </c>
      <c r="B470" s="124" t="s">
        <v>3287</v>
      </c>
      <c r="C470" s="124" t="s">
        <v>1577</v>
      </c>
      <c r="D470" s="124" t="s">
        <v>1815</v>
      </c>
      <c r="E470" s="124">
        <v>8.2100000000000009</v>
      </c>
      <c r="F470" s="124">
        <v>3524.01</v>
      </c>
      <c r="G470" s="124">
        <v>0</v>
      </c>
      <c r="H470" s="124">
        <v>0.34129999999999999</v>
      </c>
      <c r="I470" s="124">
        <v>9.5100000000000004E-2</v>
      </c>
      <c r="J470" s="124">
        <v>2.1700000000000001E-2</v>
      </c>
      <c r="K470" s="157">
        <v>469</v>
      </c>
    </row>
    <row r="471" spans="1:11" x14ac:dyDescent="0.25">
      <c r="A471" s="124" t="s">
        <v>4096</v>
      </c>
      <c r="B471" s="124" t="s">
        <v>3401</v>
      </c>
      <c r="C471" s="124" t="s">
        <v>1572</v>
      </c>
      <c r="D471" s="124" t="s">
        <v>1573</v>
      </c>
      <c r="E471" s="124">
        <v>5.05</v>
      </c>
      <c r="F471" s="124">
        <v>2567.7600000000002</v>
      </c>
      <c r="G471" s="124">
        <v>6.0000000000000001E-3</v>
      </c>
      <c r="H471" s="124">
        <v>0.27689999999999998</v>
      </c>
      <c r="I471" s="124">
        <v>7.1999999999999995E-2</v>
      </c>
      <c r="J471" s="124">
        <v>1.78E-2</v>
      </c>
      <c r="K471" s="157">
        <v>470</v>
      </c>
    </row>
    <row r="472" spans="1:11" x14ac:dyDescent="0.25">
      <c r="A472" s="124" t="s">
        <v>4074</v>
      </c>
      <c r="B472" s="124" t="s">
        <v>3375</v>
      </c>
      <c r="C472" s="124" t="s">
        <v>1788</v>
      </c>
      <c r="D472" s="124" t="s">
        <v>1789</v>
      </c>
      <c r="E472" s="124">
        <v>8.5500000000000007</v>
      </c>
      <c r="F472" s="124">
        <v>6134</v>
      </c>
      <c r="G472" s="124">
        <v>2.4E-2</v>
      </c>
      <c r="H472" s="124">
        <v>0.33429999999999999</v>
      </c>
      <c r="I472" s="124">
        <v>1.4999999999999999E-2</v>
      </c>
      <c r="J472" s="124">
        <v>2.1100000000000001E-2</v>
      </c>
      <c r="K472" s="157">
        <v>471</v>
      </c>
    </row>
    <row r="473" spans="1:11" x14ac:dyDescent="0.25">
      <c r="A473" s="124" t="s">
        <v>4699</v>
      </c>
      <c r="B473" s="124" t="s">
        <v>4700</v>
      </c>
      <c r="C473" s="124" t="s">
        <v>1569</v>
      </c>
      <c r="D473" s="124" t="s">
        <v>1799</v>
      </c>
      <c r="E473" s="124">
        <v>9.27</v>
      </c>
      <c r="F473" s="124">
        <v>1022.01</v>
      </c>
      <c r="G473" s="124">
        <v>-1.1000000000000001E-3</v>
      </c>
      <c r="H473" s="124">
        <v>0.38729999999999998</v>
      </c>
      <c r="I473" s="124">
        <v>0.15090000000000001</v>
      </c>
      <c r="J473" s="124">
        <v>2.7E-2</v>
      </c>
      <c r="K473" s="157">
        <v>472</v>
      </c>
    </row>
    <row r="474" spans="1:11" x14ac:dyDescent="0.25">
      <c r="A474" s="124" t="s">
        <v>4215</v>
      </c>
      <c r="B474" s="124" t="s">
        <v>3524</v>
      </c>
      <c r="C474" s="124" t="s">
        <v>1599</v>
      </c>
      <c r="D474" s="124" t="s">
        <v>3525</v>
      </c>
      <c r="E474" s="124">
        <v>15.07</v>
      </c>
      <c r="F474" s="124">
        <v>346.9</v>
      </c>
      <c r="G474" s="124">
        <v>8.0000000000000002E-3</v>
      </c>
      <c r="H474" s="124">
        <v>0.25169999999999998</v>
      </c>
      <c r="I474" s="124">
        <v>0.10979999999999999</v>
      </c>
      <c r="J474" s="124">
        <v>1.7299999999999999E-2</v>
      </c>
      <c r="K474" s="157">
        <v>473</v>
      </c>
    </row>
    <row r="475" spans="1:11" x14ac:dyDescent="0.25">
      <c r="A475" s="124" t="s">
        <v>4108</v>
      </c>
      <c r="B475" s="124" t="s">
        <v>3416</v>
      </c>
      <c r="C475" s="124" t="s">
        <v>1793</v>
      </c>
      <c r="D475" s="124" t="s">
        <v>1822</v>
      </c>
      <c r="E475" s="124">
        <v>12.05</v>
      </c>
      <c r="F475" s="124">
        <v>2688.88</v>
      </c>
      <c r="G475" s="124">
        <v>1.18E-2</v>
      </c>
      <c r="H475" s="124">
        <v>0.3095</v>
      </c>
      <c r="I475" s="124">
        <v>7.7600000000000002E-2</v>
      </c>
      <c r="J475" s="124">
        <v>1.9199999999999998E-2</v>
      </c>
      <c r="K475" s="157">
        <v>474</v>
      </c>
    </row>
    <row r="476" spans="1:11" x14ac:dyDescent="0.25">
      <c r="A476" s="124" t="s">
        <v>3999</v>
      </c>
      <c r="B476" s="124" t="s">
        <v>3305</v>
      </c>
      <c r="C476" s="124" t="s">
        <v>1572</v>
      </c>
      <c r="D476" s="124" t="s">
        <v>1573</v>
      </c>
      <c r="E476" s="124">
        <v>15.44</v>
      </c>
      <c r="F476" s="124">
        <v>251.05</v>
      </c>
      <c r="G476" s="124">
        <v>3.8999999999999998E-3</v>
      </c>
      <c r="H476" s="124">
        <v>0.30349999999999999</v>
      </c>
      <c r="I476" s="124">
        <v>6.4699999999999994E-2</v>
      </c>
      <c r="J476" s="124">
        <v>1.8800000000000001E-2</v>
      </c>
      <c r="K476" s="157">
        <v>475</v>
      </c>
    </row>
    <row r="477" spans="1:11" x14ac:dyDescent="0.25">
      <c r="A477" s="124" t="s">
        <v>3991</v>
      </c>
      <c r="B477" s="124" t="s">
        <v>3295</v>
      </c>
      <c r="C477" s="124" t="s">
        <v>1811</v>
      </c>
      <c r="D477" s="124" t="s">
        <v>1812</v>
      </c>
      <c r="E477" s="124">
        <v>6.13</v>
      </c>
      <c r="F477" s="124">
        <v>1419.5</v>
      </c>
      <c r="G477" s="124">
        <v>0</v>
      </c>
      <c r="H477" s="124">
        <v>0.379</v>
      </c>
      <c r="I477" s="124">
        <v>6.8400000000000002E-2</v>
      </c>
      <c r="J477" s="124">
        <v>2.5399999999999999E-2</v>
      </c>
      <c r="K477" s="157">
        <v>476</v>
      </c>
    </row>
    <row r="478" spans="1:11" x14ac:dyDescent="0.25">
      <c r="A478" s="124" t="s">
        <v>3978</v>
      </c>
      <c r="B478" s="124" t="s">
        <v>3264</v>
      </c>
      <c r="C478" s="124" t="s">
        <v>1818</v>
      </c>
      <c r="D478" s="124" t="s">
        <v>1819</v>
      </c>
      <c r="E478" s="124">
        <v>15.23</v>
      </c>
      <c r="F478" s="124">
        <v>2593.65</v>
      </c>
      <c r="G478" s="124">
        <v>4.24E-2</v>
      </c>
      <c r="H478" s="124">
        <v>0.31809999999999999</v>
      </c>
      <c r="I478" s="124">
        <v>0.10100000000000001</v>
      </c>
      <c r="J478" s="124">
        <v>1.9699999999999999E-2</v>
      </c>
      <c r="K478" s="157">
        <v>477</v>
      </c>
    </row>
    <row r="479" spans="1:11" x14ac:dyDescent="0.25">
      <c r="A479" s="124" t="s">
        <v>4285</v>
      </c>
      <c r="B479" s="124" t="s">
        <v>3592</v>
      </c>
      <c r="C479" s="124" t="s">
        <v>1581</v>
      </c>
      <c r="D479" s="124" t="s">
        <v>1582</v>
      </c>
      <c r="E479" s="124">
        <v>9.51</v>
      </c>
      <c r="F479" s="124">
        <v>795.02</v>
      </c>
      <c r="G479" s="124">
        <v>4.1999999999999997E-3</v>
      </c>
      <c r="H479" s="124">
        <v>0.37140000000000001</v>
      </c>
      <c r="I479" s="124">
        <v>0.15090000000000001</v>
      </c>
      <c r="J479" s="124">
        <v>2.4299999999999999E-2</v>
      </c>
      <c r="K479" s="157">
        <v>478</v>
      </c>
    </row>
    <row r="480" spans="1:11" x14ac:dyDescent="0.25">
      <c r="A480" s="124" t="s">
        <v>4093</v>
      </c>
      <c r="B480" s="124" t="s">
        <v>3380</v>
      </c>
      <c r="C480" s="124" t="s">
        <v>1794</v>
      </c>
      <c r="D480" s="124" t="s">
        <v>1795</v>
      </c>
      <c r="E480" s="124">
        <v>31.74</v>
      </c>
      <c r="F480" s="124">
        <v>996.72</v>
      </c>
      <c r="G480" s="124">
        <v>2.1899999999999999E-2</v>
      </c>
      <c r="H480" s="124">
        <v>0.37919999999999998</v>
      </c>
      <c r="I480" s="124">
        <v>0.18290000000000001</v>
      </c>
      <c r="J480" s="124">
        <v>2.52E-2</v>
      </c>
      <c r="K480" s="157">
        <v>479</v>
      </c>
    </row>
    <row r="481" spans="1:11" x14ac:dyDescent="0.25">
      <c r="A481" s="124" t="s">
        <v>4073</v>
      </c>
      <c r="B481" s="124" t="s">
        <v>3352</v>
      </c>
      <c r="C481" s="124" t="s">
        <v>1818</v>
      </c>
      <c r="D481" s="124" t="s">
        <v>1819</v>
      </c>
      <c r="E481" s="124">
        <v>14.6</v>
      </c>
      <c r="F481" s="124">
        <v>2538.04</v>
      </c>
      <c r="G481" s="124">
        <v>-1.6199999999999999E-2</v>
      </c>
      <c r="H481" s="124">
        <v>0.39389999999999997</v>
      </c>
      <c r="I481" s="124">
        <v>0.1353</v>
      </c>
      <c r="J481" s="124">
        <v>2.7199999999999998E-2</v>
      </c>
      <c r="K481" s="157">
        <v>480</v>
      </c>
    </row>
    <row r="482" spans="1:11" x14ac:dyDescent="0.25">
      <c r="A482" s="124" t="s">
        <v>3942</v>
      </c>
      <c r="B482" s="124" t="s">
        <v>3240</v>
      </c>
      <c r="C482" s="124" t="s">
        <v>1572</v>
      </c>
      <c r="D482" s="124" t="s">
        <v>1823</v>
      </c>
      <c r="E482" s="124">
        <v>6.36</v>
      </c>
      <c r="F482" s="124">
        <v>507.27</v>
      </c>
      <c r="G482" s="124">
        <v>3.2000000000000002E-3</v>
      </c>
      <c r="H482" s="124">
        <v>0.28439999999999999</v>
      </c>
      <c r="I482" s="124">
        <v>8.8499999999999995E-2</v>
      </c>
      <c r="J482" s="124">
        <v>1.78E-2</v>
      </c>
      <c r="K482" s="157">
        <v>481</v>
      </c>
    </row>
    <row r="483" spans="1:11" x14ac:dyDescent="0.25">
      <c r="A483" s="124" t="s">
        <v>3963</v>
      </c>
      <c r="B483" s="124" t="s">
        <v>3257</v>
      </c>
      <c r="C483" s="124" t="s">
        <v>1794</v>
      </c>
      <c r="D483" s="124" t="s">
        <v>1795</v>
      </c>
      <c r="E483" s="124">
        <v>8.91</v>
      </c>
      <c r="F483" s="124">
        <v>1053.45</v>
      </c>
      <c r="G483" s="124">
        <v>3.2399999999999998E-2</v>
      </c>
      <c r="H483" s="124">
        <v>0.34420000000000001</v>
      </c>
      <c r="I483" s="124">
        <v>3.2300000000000002E-2</v>
      </c>
      <c r="J483" s="124">
        <v>2.1299999999999999E-2</v>
      </c>
      <c r="K483" s="157">
        <v>482</v>
      </c>
    </row>
    <row r="484" spans="1:11" x14ac:dyDescent="0.25">
      <c r="A484" s="124" t="s">
        <v>3961</v>
      </c>
      <c r="B484" s="124" t="s">
        <v>3286</v>
      </c>
      <c r="C484" s="124" t="s">
        <v>1797</v>
      </c>
      <c r="D484" s="124" t="s">
        <v>1801</v>
      </c>
      <c r="E484" s="124">
        <v>8.16</v>
      </c>
      <c r="F484" s="124">
        <v>11097.08</v>
      </c>
      <c r="G484" s="124">
        <v>1.12E-2</v>
      </c>
      <c r="H484" s="124">
        <v>0.35249999999999998</v>
      </c>
      <c r="I484" s="124">
        <v>9.7799999999999998E-2</v>
      </c>
      <c r="J484" s="124">
        <v>2.2100000000000002E-2</v>
      </c>
      <c r="K484" s="157">
        <v>483</v>
      </c>
    </row>
    <row r="485" spans="1:11" x14ac:dyDescent="0.25">
      <c r="A485" s="124" t="s">
        <v>4091</v>
      </c>
      <c r="B485" s="124" t="s">
        <v>3398</v>
      </c>
      <c r="C485" s="124" t="s">
        <v>1577</v>
      </c>
      <c r="D485" s="124" t="s">
        <v>1815</v>
      </c>
      <c r="E485" s="124">
        <v>3.37</v>
      </c>
      <c r="F485" s="124">
        <v>4096.01</v>
      </c>
      <c r="G485" s="124">
        <v>2.12E-2</v>
      </c>
      <c r="H485" s="124">
        <v>0.2848</v>
      </c>
      <c r="I485" s="124">
        <v>5.9299999999999999E-2</v>
      </c>
      <c r="J485" s="124">
        <v>1.7600000000000001E-2</v>
      </c>
      <c r="K485" s="157">
        <v>484</v>
      </c>
    </row>
    <row r="486" spans="1:11" x14ac:dyDescent="0.25">
      <c r="A486" s="124" t="s">
        <v>4122</v>
      </c>
      <c r="B486" s="124" t="s">
        <v>3435</v>
      </c>
      <c r="C486" s="124" t="s">
        <v>1793</v>
      </c>
      <c r="D486" s="124" t="s">
        <v>1822</v>
      </c>
      <c r="E486" s="124">
        <v>30.1</v>
      </c>
      <c r="F486" s="124">
        <v>350.8</v>
      </c>
      <c r="G486" s="124">
        <v>9.1000000000000004E-3</v>
      </c>
      <c r="H486" s="124">
        <v>0.36</v>
      </c>
      <c r="I486" s="124">
        <v>7.6200000000000004E-2</v>
      </c>
      <c r="J486" s="124">
        <v>2.2599999999999999E-2</v>
      </c>
      <c r="K486" s="157">
        <v>485</v>
      </c>
    </row>
    <row r="487" spans="1:11" x14ac:dyDescent="0.25">
      <c r="A487" s="124" t="s">
        <v>3934</v>
      </c>
      <c r="B487" s="124" t="s">
        <v>3236</v>
      </c>
      <c r="C487" s="124" t="s">
        <v>1565</v>
      </c>
      <c r="D487" s="124" t="s">
        <v>1566</v>
      </c>
      <c r="E487" s="124">
        <v>51.68</v>
      </c>
      <c r="F487" s="124">
        <v>2469.7800000000002</v>
      </c>
      <c r="G487" s="124">
        <v>-2.8899999999999999E-2</v>
      </c>
      <c r="H487" s="124">
        <v>0.39250000000000002</v>
      </c>
      <c r="I487" s="124">
        <v>0.19980000000000001</v>
      </c>
      <c r="J487" s="124">
        <v>2.69E-2</v>
      </c>
      <c r="K487" s="157">
        <v>486</v>
      </c>
    </row>
    <row r="488" spans="1:11" x14ac:dyDescent="0.25">
      <c r="A488" s="124" t="s">
        <v>3703</v>
      </c>
      <c r="B488" s="124" t="s">
        <v>2993</v>
      </c>
      <c r="C488" s="124" t="s">
        <v>1793</v>
      </c>
      <c r="D488" s="124" t="s">
        <v>2698</v>
      </c>
      <c r="E488" s="124">
        <v>23.56</v>
      </c>
      <c r="F488" s="124">
        <v>159.41</v>
      </c>
      <c r="G488" s="124">
        <v>4.3E-3</v>
      </c>
      <c r="H488" s="124">
        <v>0.3463</v>
      </c>
      <c r="I488" s="124">
        <v>3.9100000000000003E-2</v>
      </c>
      <c r="J488" s="124">
        <v>2.12E-2</v>
      </c>
      <c r="K488" s="157">
        <v>487</v>
      </c>
    </row>
    <row r="489" spans="1:11" x14ac:dyDescent="0.25">
      <c r="A489" s="124" t="s">
        <v>4059</v>
      </c>
      <c r="B489" s="124" t="s">
        <v>3362</v>
      </c>
      <c r="C489" s="124" t="s">
        <v>1793</v>
      </c>
      <c r="D489" s="124" t="s">
        <v>1817</v>
      </c>
      <c r="E489" s="124">
        <v>4.43</v>
      </c>
      <c r="F489" s="124">
        <v>4089.02</v>
      </c>
      <c r="G489" s="124">
        <v>-2.3E-3</v>
      </c>
      <c r="H489" s="124">
        <v>0.32650000000000001</v>
      </c>
      <c r="I489" s="124">
        <v>3.9699999999999999E-2</v>
      </c>
      <c r="J489" s="124">
        <v>1.9900000000000001E-2</v>
      </c>
      <c r="K489" s="157">
        <v>488</v>
      </c>
    </row>
    <row r="490" spans="1:11" x14ac:dyDescent="0.25">
      <c r="A490" s="124" t="s">
        <v>4014</v>
      </c>
      <c r="B490" s="124" t="s">
        <v>3330</v>
      </c>
      <c r="C490" s="124" t="s">
        <v>1589</v>
      </c>
      <c r="D490" s="124" t="s">
        <v>1589</v>
      </c>
      <c r="E490" s="124">
        <v>24.09</v>
      </c>
      <c r="F490" s="124">
        <v>1052.3</v>
      </c>
      <c r="G490" s="124">
        <v>-2.47E-2</v>
      </c>
      <c r="H490" s="124">
        <v>0.32340000000000002</v>
      </c>
      <c r="I490" s="124">
        <v>0.19719999999999999</v>
      </c>
      <c r="J490" s="124">
        <v>1.9599999999999999E-2</v>
      </c>
      <c r="K490" s="157">
        <v>489</v>
      </c>
    </row>
    <row r="491" spans="1:11" x14ac:dyDescent="0.25">
      <c r="A491" s="124" t="s">
        <v>3736</v>
      </c>
      <c r="B491" s="124" t="s">
        <v>3011</v>
      </c>
      <c r="C491" s="124" t="s">
        <v>1569</v>
      </c>
      <c r="D491" s="124" t="s">
        <v>1799</v>
      </c>
      <c r="E491" s="124">
        <v>11.93</v>
      </c>
      <c r="F491" s="124">
        <v>3195.71</v>
      </c>
      <c r="G491" s="124">
        <v>-0.01</v>
      </c>
      <c r="H491" s="124">
        <v>0.36499999999999999</v>
      </c>
      <c r="I491" s="124">
        <v>6.5699999999999995E-2</v>
      </c>
      <c r="J491" s="124">
        <v>2.3099999999999999E-2</v>
      </c>
      <c r="K491" s="157">
        <v>490</v>
      </c>
    </row>
    <row r="492" spans="1:11" x14ac:dyDescent="0.25">
      <c r="A492" s="124" t="s">
        <v>3905</v>
      </c>
      <c r="B492" s="124" t="s">
        <v>3215</v>
      </c>
      <c r="C492" s="124" t="s">
        <v>1811</v>
      </c>
      <c r="D492" s="124" t="s">
        <v>3130</v>
      </c>
      <c r="E492" s="124">
        <v>17.72</v>
      </c>
      <c r="F492" s="124">
        <v>12604.96</v>
      </c>
      <c r="G492" s="124">
        <v>-1.3899999999999999E-2</v>
      </c>
      <c r="H492" s="124">
        <v>0.33810000000000001</v>
      </c>
      <c r="I492" s="124">
        <v>3.4099999999999998E-2</v>
      </c>
      <c r="J492" s="124">
        <v>2.06E-2</v>
      </c>
      <c r="K492" s="157">
        <v>491</v>
      </c>
    </row>
    <row r="493" spans="1:11" x14ac:dyDescent="0.25">
      <c r="A493" s="124" t="s">
        <v>4092</v>
      </c>
      <c r="B493" s="124" t="s">
        <v>3404</v>
      </c>
      <c r="C493" s="124" t="s">
        <v>1577</v>
      </c>
      <c r="D493" s="124" t="s">
        <v>1596</v>
      </c>
      <c r="E493" s="124">
        <v>2.4</v>
      </c>
      <c r="F493" s="124">
        <v>26869.18</v>
      </c>
      <c r="G493" s="124">
        <v>4.1999999999999997E-3</v>
      </c>
      <c r="H493" s="124">
        <v>0.22589999999999999</v>
      </c>
      <c r="I493" s="124">
        <v>6.2100000000000002E-2</v>
      </c>
      <c r="J493" s="124">
        <v>1.6E-2</v>
      </c>
      <c r="K493" s="157">
        <v>492</v>
      </c>
    </row>
    <row r="494" spans="1:11" x14ac:dyDescent="0.25">
      <c r="A494" s="124" t="s">
        <v>4065</v>
      </c>
      <c r="B494" s="124" t="s">
        <v>3376</v>
      </c>
      <c r="C494" s="124" t="s">
        <v>1565</v>
      </c>
      <c r="D494" s="124" t="s">
        <v>3071</v>
      </c>
      <c r="E494" s="124">
        <v>19.91</v>
      </c>
      <c r="F494" s="124">
        <v>3851.98</v>
      </c>
      <c r="G494" s="124">
        <v>-9.4999999999999998E-3</v>
      </c>
      <c r="H494" s="124">
        <v>0.29570000000000002</v>
      </c>
      <c r="I494" s="124">
        <v>7.7600000000000002E-2</v>
      </c>
      <c r="J494" s="124">
        <v>1.77E-2</v>
      </c>
      <c r="K494" s="157">
        <v>493</v>
      </c>
    </row>
    <row r="495" spans="1:11" x14ac:dyDescent="0.25">
      <c r="A495" s="124" t="s">
        <v>4489</v>
      </c>
      <c r="B495" s="124" t="s">
        <v>4490</v>
      </c>
      <c r="C495" s="124" t="s">
        <v>1811</v>
      </c>
      <c r="D495" s="124" t="s">
        <v>1812</v>
      </c>
      <c r="E495" s="124">
        <v>6.65</v>
      </c>
      <c r="F495" s="124">
        <v>2663.14</v>
      </c>
      <c r="G495" s="124">
        <v>4.4999999999999997E-3</v>
      </c>
      <c r="H495" s="124">
        <v>0.36349999999999999</v>
      </c>
      <c r="I495" s="124">
        <v>0.1047</v>
      </c>
      <c r="J495" s="124">
        <v>2.2599999999999999E-2</v>
      </c>
      <c r="K495" s="157">
        <v>494</v>
      </c>
    </row>
    <row r="496" spans="1:11" x14ac:dyDescent="0.25">
      <c r="A496" s="124" t="s">
        <v>4129</v>
      </c>
      <c r="B496" s="124" t="s">
        <v>3434</v>
      </c>
      <c r="C496" s="124" t="s">
        <v>1569</v>
      </c>
      <c r="D496" s="124" t="s">
        <v>1799</v>
      </c>
      <c r="E496" s="124">
        <v>28.04</v>
      </c>
      <c r="F496" s="124">
        <v>646.71</v>
      </c>
      <c r="G496" s="124">
        <v>-2.4400000000000002E-2</v>
      </c>
      <c r="H496" s="124">
        <v>0.39800000000000002</v>
      </c>
      <c r="I496" s="124">
        <v>0.1525</v>
      </c>
      <c r="J496" s="124">
        <v>2.69E-2</v>
      </c>
      <c r="K496" s="157">
        <v>495</v>
      </c>
    </row>
    <row r="497" spans="1:11" x14ac:dyDescent="0.25">
      <c r="A497" s="124" t="s">
        <v>4029</v>
      </c>
      <c r="B497" s="124" t="s">
        <v>3323</v>
      </c>
      <c r="C497" s="124" t="s">
        <v>1793</v>
      </c>
      <c r="D497" s="124" t="s">
        <v>2685</v>
      </c>
      <c r="E497" s="124">
        <v>13.4</v>
      </c>
      <c r="F497" s="124">
        <v>1502.11</v>
      </c>
      <c r="G497" s="124">
        <v>1.7500000000000002E-2</v>
      </c>
      <c r="H497" s="124">
        <v>0.36349999999999999</v>
      </c>
      <c r="I497" s="124">
        <v>0.13039999999999999</v>
      </c>
      <c r="J497" s="124">
        <v>2.24E-2</v>
      </c>
      <c r="K497" s="157">
        <v>496</v>
      </c>
    </row>
    <row r="498" spans="1:11" x14ac:dyDescent="0.25">
      <c r="A498" s="124" t="s">
        <v>3940</v>
      </c>
      <c r="B498" s="124" t="s">
        <v>3232</v>
      </c>
      <c r="C498" s="124" t="s">
        <v>1806</v>
      </c>
      <c r="D498" s="124" t="s">
        <v>2738</v>
      </c>
      <c r="E498" s="124">
        <v>12.79</v>
      </c>
      <c r="F498" s="124">
        <v>376.87</v>
      </c>
      <c r="G498" s="124">
        <v>2.4E-2</v>
      </c>
      <c r="H498" s="124">
        <v>0.3926</v>
      </c>
      <c r="I498" s="124">
        <v>0.1007</v>
      </c>
      <c r="J498" s="124">
        <v>2.5899999999999999E-2</v>
      </c>
      <c r="K498" s="157">
        <v>497</v>
      </c>
    </row>
    <row r="499" spans="1:11" x14ac:dyDescent="0.25">
      <c r="A499" s="124" t="s">
        <v>4168</v>
      </c>
      <c r="B499" s="124" t="s">
        <v>3483</v>
      </c>
      <c r="C499" s="124" t="s">
        <v>1569</v>
      </c>
      <c r="D499" s="124" t="s">
        <v>2755</v>
      </c>
      <c r="E499" s="124">
        <v>14.78</v>
      </c>
      <c r="F499" s="124">
        <v>3209.42</v>
      </c>
      <c r="G499" s="124">
        <v>-2E-3</v>
      </c>
      <c r="H499" s="124">
        <v>0.35920000000000002</v>
      </c>
      <c r="I499" s="124">
        <v>0.26590000000000003</v>
      </c>
      <c r="J499" s="124">
        <v>2.1700000000000001E-2</v>
      </c>
      <c r="K499" s="157">
        <v>498</v>
      </c>
    </row>
    <row r="500" spans="1:11" x14ac:dyDescent="0.25">
      <c r="A500" s="124" t="s">
        <v>4157</v>
      </c>
      <c r="B500" s="124" t="s">
        <v>3467</v>
      </c>
      <c r="C500" s="124" t="s">
        <v>1569</v>
      </c>
      <c r="D500" s="124" t="s">
        <v>1809</v>
      </c>
      <c r="E500" s="124">
        <v>16.149999999999999</v>
      </c>
      <c r="F500" s="124">
        <v>2910.49</v>
      </c>
      <c r="G500" s="124">
        <v>-2.12E-2</v>
      </c>
      <c r="H500" s="124">
        <v>0.29409999999999997</v>
      </c>
      <c r="I500" s="124">
        <v>0.16209999999999999</v>
      </c>
      <c r="J500" s="124">
        <v>1.7299999999999999E-2</v>
      </c>
      <c r="K500" s="157">
        <v>499</v>
      </c>
    </row>
    <row r="501" spans="1:11" x14ac:dyDescent="0.25">
      <c r="A501" s="124" t="s">
        <v>4052</v>
      </c>
      <c r="B501" s="124" t="s">
        <v>3335</v>
      </c>
      <c r="C501" s="124" t="s">
        <v>1818</v>
      </c>
      <c r="D501" s="124" t="s">
        <v>1862</v>
      </c>
      <c r="E501" s="124">
        <v>18.59</v>
      </c>
      <c r="F501" s="124">
        <v>1483.03</v>
      </c>
      <c r="G501" s="124">
        <v>1.6400000000000001E-2</v>
      </c>
      <c r="H501" s="124">
        <v>0.35239999999999999</v>
      </c>
      <c r="I501" s="124">
        <v>8.9399999999999993E-2</v>
      </c>
      <c r="J501" s="124">
        <v>2.1000000000000001E-2</v>
      </c>
      <c r="K501" s="157">
        <v>500</v>
      </c>
    </row>
    <row r="502" spans="1:11" x14ac:dyDescent="0.25">
      <c r="A502" s="124" t="s">
        <v>4033</v>
      </c>
      <c r="B502" s="124" t="s">
        <v>3327</v>
      </c>
      <c r="C502" s="124" t="s">
        <v>1572</v>
      </c>
      <c r="D502" s="124" t="s">
        <v>2827</v>
      </c>
      <c r="E502" s="124">
        <v>8.9499999999999993</v>
      </c>
      <c r="F502" s="124">
        <v>465.15</v>
      </c>
      <c r="G502" s="124">
        <v>5.5999999999999999E-3</v>
      </c>
      <c r="H502" s="124">
        <v>0.34110000000000001</v>
      </c>
      <c r="I502" s="124">
        <v>0.1176</v>
      </c>
      <c r="J502" s="124">
        <v>2.01E-2</v>
      </c>
      <c r="K502" s="157">
        <v>501</v>
      </c>
    </row>
    <row r="503" spans="1:11" x14ac:dyDescent="0.25">
      <c r="A503" s="124" t="s">
        <v>2875</v>
      </c>
      <c r="B503" s="124" t="s">
        <v>2876</v>
      </c>
      <c r="C503" s="124" t="s">
        <v>1793</v>
      </c>
      <c r="D503" s="124" t="s">
        <v>2685</v>
      </c>
      <c r="E503" s="124">
        <v>8.35</v>
      </c>
      <c r="F503" s="124">
        <v>408.42</v>
      </c>
      <c r="G503" s="124">
        <v>6.0000000000000001E-3</v>
      </c>
      <c r="H503" s="124">
        <v>0.3841</v>
      </c>
      <c r="I503" s="124">
        <v>0.13850000000000001</v>
      </c>
      <c r="J503" s="124">
        <v>2.4E-2</v>
      </c>
      <c r="K503" s="157">
        <v>502</v>
      </c>
    </row>
    <row r="504" spans="1:11" x14ac:dyDescent="0.25">
      <c r="A504" s="124" t="s">
        <v>3987</v>
      </c>
      <c r="B504" s="124" t="s">
        <v>3283</v>
      </c>
      <c r="C504" s="124" t="s">
        <v>1589</v>
      </c>
      <c r="D504" s="124" t="s">
        <v>1589</v>
      </c>
      <c r="E504" s="124">
        <v>2.44</v>
      </c>
      <c r="F504" s="124">
        <v>14652.89</v>
      </c>
      <c r="G504" s="124">
        <v>2.52E-2</v>
      </c>
      <c r="H504" s="124">
        <v>0.27550000000000002</v>
      </c>
      <c r="I504" s="124">
        <v>1.29E-2</v>
      </c>
      <c r="J504" s="124">
        <v>1.6400000000000001E-2</v>
      </c>
      <c r="K504" s="157">
        <v>503</v>
      </c>
    </row>
    <row r="505" spans="1:11" x14ac:dyDescent="0.25">
      <c r="A505" s="124" t="s">
        <v>3773</v>
      </c>
      <c r="B505" s="124" t="s">
        <v>3055</v>
      </c>
      <c r="C505" s="124" t="s">
        <v>1793</v>
      </c>
      <c r="D505" s="124" t="s">
        <v>2698</v>
      </c>
      <c r="E505" s="124">
        <v>9.09</v>
      </c>
      <c r="F505" s="124">
        <v>353.89</v>
      </c>
      <c r="G505" s="124">
        <v>0.01</v>
      </c>
      <c r="H505" s="124">
        <v>0.35370000000000001</v>
      </c>
      <c r="I505" s="124">
        <v>9.4200000000000006E-2</v>
      </c>
      <c r="J505" s="124">
        <v>2.0899999999999998E-2</v>
      </c>
      <c r="K505" s="157">
        <v>504</v>
      </c>
    </row>
    <row r="506" spans="1:11" x14ac:dyDescent="0.25">
      <c r="A506" s="124" t="s">
        <v>2923</v>
      </c>
      <c r="B506" s="124" t="s">
        <v>2924</v>
      </c>
      <c r="C506" s="124" t="s">
        <v>1797</v>
      </c>
      <c r="D506" s="124" t="s">
        <v>1798</v>
      </c>
      <c r="E506" s="124">
        <v>15.9</v>
      </c>
      <c r="F506" s="124">
        <v>113.61</v>
      </c>
      <c r="G506" s="124">
        <v>1.34E-2</v>
      </c>
      <c r="H506" s="124">
        <v>0.37140000000000001</v>
      </c>
      <c r="I506" s="124">
        <v>0.1071</v>
      </c>
      <c r="J506" s="124">
        <v>2.2499999999999999E-2</v>
      </c>
      <c r="K506" s="157">
        <v>505</v>
      </c>
    </row>
    <row r="507" spans="1:11" x14ac:dyDescent="0.25">
      <c r="A507" s="124" t="s">
        <v>4056</v>
      </c>
      <c r="B507" s="124" t="s">
        <v>3354</v>
      </c>
      <c r="C507" s="124" t="s">
        <v>1793</v>
      </c>
      <c r="D507" s="124" t="s">
        <v>1923</v>
      </c>
      <c r="E507" s="124">
        <v>17.190000000000001</v>
      </c>
      <c r="F507" s="124">
        <v>720.21</v>
      </c>
      <c r="G507" s="124">
        <v>5.3E-3</v>
      </c>
      <c r="H507" s="124">
        <v>0.307</v>
      </c>
      <c r="I507" s="124">
        <v>0.11269999999999999</v>
      </c>
      <c r="J507" s="124">
        <v>1.7500000000000002E-2</v>
      </c>
      <c r="K507" s="157">
        <v>506</v>
      </c>
    </row>
    <row r="508" spans="1:11" x14ac:dyDescent="0.25">
      <c r="A508" s="124" t="s">
        <v>4109</v>
      </c>
      <c r="B508" s="124" t="s">
        <v>3392</v>
      </c>
      <c r="C508" s="124" t="s">
        <v>1794</v>
      </c>
      <c r="D508" s="124" t="s">
        <v>1813</v>
      </c>
      <c r="E508" s="124">
        <v>25.8</v>
      </c>
      <c r="F508" s="124">
        <v>357.99</v>
      </c>
      <c r="G508" s="124">
        <v>2.3E-2</v>
      </c>
      <c r="H508" s="124">
        <v>0.35959999999999998</v>
      </c>
      <c r="I508" s="124">
        <v>0.21229999999999999</v>
      </c>
      <c r="J508" s="124">
        <v>2.1299999999999999E-2</v>
      </c>
      <c r="K508" s="157">
        <v>507</v>
      </c>
    </row>
    <row r="509" spans="1:11" x14ac:dyDescent="0.25">
      <c r="A509" s="124" t="s">
        <v>4260</v>
      </c>
      <c r="B509" s="124" t="s">
        <v>3569</v>
      </c>
      <c r="C509" s="124" t="s">
        <v>1793</v>
      </c>
      <c r="D509" s="124" t="s">
        <v>2685</v>
      </c>
      <c r="E509" s="124">
        <v>25.22</v>
      </c>
      <c r="F509" s="124">
        <v>3993.26</v>
      </c>
      <c r="G509" s="124">
        <v>4.5600000000000002E-2</v>
      </c>
      <c r="H509" s="124">
        <v>0.38829999999999998</v>
      </c>
      <c r="I509" s="124">
        <v>0.13139999999999999</v>
      </c>
      <c r="J509" s="124">
        <v>2.4199999999999999E-2</v>
      </c>
      <c r="K509" s="157">
        <v>508</v>
      </c>
    </row>
    <row r="510" spans="1:11" x14ac:dyDescent="0.25">
      <c r="A510" s="124" t="s">
        <v>4075</v>
      </c>
      <c r="B510" s="124" t="s">
        <v>3383</v>
      </c>
      <c r="C510" s="124" t="s">
        <v>1565</v>
      </c>
      <c r="D510" s="124" t="s">
        <v>3071</v>
      </c>
      <c r="E510" s="124">
        <v>6.73</v>
      </c>
      <c r="F510" s="124">
        <v>3413.33</v>
      </c>
      <c r="G510" s="124">
        <v>6.0000000000000001E-3</v>
      </c>
      <c r="H510" s="124">
        <v>0.35339999999999999</v>
      </c>
      <c r="I510" s="124">
        <v>4.36E-2</v>
      </c>
      <c r="J510" s="124">
        <v>2.0799999999999999E-2</v>
      </c>
      <c r="K510" s="157">
        <v>509</v>
      </c>
    </row>
    <row r="511" spans="1:11" x14ac:dyDescent="0.25">
      <c r="A511" s="124" t="s">
        <v>4268</v>
      </c>
      <c r="B511" s="124" t="s">
        <v>3572</v>
      </c>
      <c r="C511" s="124" t="s">
        <v>1804</v>
      </c>
      <c r="D511" s="124" t="s">
        <v>1820</v>
      </c>
      <c r="E511" s="124">
        <v>3.43</v>
      </c>
      <c r="F511" s="124">
        <v>19924.25</v>
      </c>
      <c r="G511" s="124">
        <v>9.9400000000000002E-2</v>
      </c>
      <c r="H511" s="124">
        <v>0.39489999999999997</v>
      </c>
      <c r="I511" s="124">
        <v>2.5600000000000001E-2</v>
      </c>
      <c r="J511" s="124">
        <v>2.47E-2</v>
      </c>
      <c r="K511" s="157">
        <v>510</v>
      </c>
    </row>
    <row r="512" spans="1:11" x14ac:dyDescent="0.25">
      <c r="A512" s="124" t="s">
        <v>4185</v>
      </c>
      <c r="B512" s="124" t="s">
        <v>3489</v>
      </c>
      <c r="C512" s="124" t="s">
        <v>1818</v>
      </c>
      <c r="D512" s="124" t="s">
        <v>1862</v>
      </c>
      <c r="E512" s="124">
        <v>3.49</v>
      </c>
      <c r="F512" s="124">
        <v>10609.32</v>
      </c>
      <c r="G512" s="124">
        <v>4.4900000000000002E-2</v>
      </c>
      <c r="H512" s="124">
        <v>0.32619999999999999</v>
      </c>
      <c r="I512" s="124">
        <v>9.7500000000000003E-2</v>
      </c>
      <c r="J512" s="124">
        <v>1.8599999999999998E-2</v>
      </c>
      <c r="K512" s="157">
        <v>511</v>
      </c>
    </row>
    <row r="513" spans="1:11" x14ac:dyDescent="0.25">
      <c r="A513" s="124" t="s">
        <v>3772</v>
      </c>
      <c r="B513" s="124" t="s">
        <v>3073</v>
      </c>
      <c r="C513" s="124" t="s">
        <v>1599</v>
      </c>
      <c r="D513" s="124" t="s">
        <v>2883</v>
      </c>
      <c r="E513" s="124">
        <v>2.75</v>
      </c>
      <c r="F513" s="124">
        <v>9470.83</v>
      </c>
      <c r="G513" s="124">
        <v>1.8499999999999999E-2</v>
      </c>
      <c r="H513" s="124">
        <v>0.32590000000000002</v>
      </c>
      <c r="I513" s="124">
        <v>5.3900000000000003E-2</v>
      </c>
      <c r="J513" s="124">
        <v>1.8499999999999999E-2</v>
      </c>
      <c r="K513" s="157">
        <v>512</v>
      </c>
    </row>
    <row r="514" spans="1:11" x14ac:dyDescent="0.25">
      <c r="A514" s="124" t="s">
        <v>3715</v>
      </c>
      <c r="B514" s="124" t="s">
        <v>3008</v>
      </c>
      <c r="C514" s="124" t="s">
        <v>1804</v>
      </c>
      <c r="D514" s="124" t="s">
        <v>1820</v>
      </c>
      <c r="E514" s="124">
        <v>6.39</v>
      </c>
      <c r="F514" s="124">
        <v>8093.6</v>
      </c>
      <c r="G514" s="124">
        <v>4.9299999999999997E-2</v>
      </c>
      <c r="H514" s="124">
        <v>0.34089999999999998</v>
      </c>
      <c r="I514" s="124">
        <v>0.13139999999999999</v>
      </c>
      <c r="J514" s="124">
        <v>1.9400000000000001E-2</v>
      </c>
      <c r="K514" s="157">
        <v>513</v>
      </c>
    </row>
    <row r="515" spans="1:11" x14ac:dyDescent="0.25">
      <c r="A515" s="124" t="s">
        <v>2557</v>
      </c>
      <c r="B515" s="124" t="s">
        <v>1992</v>
      </c>
      <c r="C515" s="124" t="s">
        <v>1793</v>
      </c>
      <c r="D515" s="124" t="s">
        <v>1923</v>
      </c>
      <c r="E515" s="124">
        <v>38.36</v>
      </c>
      <c r="F515" s="124">
        <v>79.819999999999993</v>
      </c>
      <c r="G515" s="124">
        <v>1.1900000000000001E-2</v>
      </c>
      <c r="H515" s="124">
        <v>0.33950000000000002</v>
      </c>
      <c r="I515" s="124">
        <v>0.10249999999999999</v>
      </c>
      <c r="J515" s="124">
        <v>1.9199999999999998E-2</v>
      </c>
      <c r="K515" s="157">
        <v>514</v>
      </c>
    </row>
    <row r="516" spans="1:11" x14ac:dyDescent="0.25">
      <c r="A516" s="124" t="s">
        <v>4121</v>
      </c>
      <c r="B516" s="124" t="s">
        <v>3420</v>
      </c>
      <c r="C516" s="124" t="s">
        <v>1577</v>
      </c>
      <c r="D516" s="124" t="s">
        <v>1815</v>
      </c>
      <c r="E516" s="124">
        <v>4.3899999999999997</v>
      </c>
      <c r="F516" s="124">
        <v>1182.06</v>
      </c>
      <c r="G516" s="124">
        <v>1.15E-2</v>
      </c>
      <c r="H516" s="124">
        <v>0.32569999999999999</v>
      </c>
      <c r="I516" s="124">
        <v>2.5999999999999999E-2</v>
      </c>
      <c r="J516" s="124">
        <v>1.8200000000000001E-2</v>
      </c>
      <c r="K516" s="157">
        <v>515</v>
      </c>
    </row>
    <row r="517" spans="1:11" x14ac:dyDescent="0.25">
      <c r="A517" s="124" t="s">
        <v>3852</v>
      </c>
      <c r="B517" s="124" t="s">
        <v>3155</v>
      </c>
      <c r="C517" s="124" t="s">
        <v>1818</v>
      </c>
      <c r="D517" s="124" t="s">
        <v>1819</v>
      </c>
      <c r="E517" s="124">
        <v>26.88</v>
      </c>
      <c r="F517" s="124">
        <v>147.54</v>
      </c>
      <c r="G517" s="124">
        <v>1.66E-2</v>
      </c>
      <c r="H517" s="124">
        <v>0.33179999999999998</v>
      </c>
      <c r="I517" s="124">
        <v>0.1305</v>
      </c>
      <c r="J517" s="124">
        <v>1.8499999999999999E-2</v>
      </c>
      <c r="K517" s="157">
        <v>516</v>
      </c>
    </row>
    <row r="518" spans="1:11" x14ac:dyDescent="0.25">
      <c r="A518" s="124" t="s">
        <v>4081</v>
      </c>
      <c r="B518" s="124" t="s">
        <v>3374</v>
      </c>
      <c r="C518" s="124" t="s">
        <v>1805</v>
      </c>
      <c r="D518" s="124" t="s">
        <v>3282</v>
      </c>
      <c r="E518" s="124">
        <v>16.12</v>
      </c>
      <c r="F518" s="124">
        <v>14685.95</v>
      </c>
      <c r="G518" s="124">
        <v>3.7000000000000002E-3</v>
      </c>
      <c r="H518" s="124">
        <v>0.33189999999999997</v>
      </c>
      <c r="I518" s="124">
        <v>0.24829999999999999</v>
      </c>
      <c r="J518" s="124">
        <v>1.8499999999999999E-2</v>
      </c>
      <c r="K518" s="157">
        <v>517</v>
      </c>
    </row>
    <row r="519" spans="1:11" x14ac:dyDescent="0.25">
      <c r="A519" s="124" t="s">
        <v>4161</v>
      </c>
      <c r="B519" s="124" t="s">
        <v>3456</v>
      </c>
      <c r="C519" s="124" t="s">
        <v>1805</v>
      </c>
      <c r="D519" s="124" t="s">
        <v>2002</v>
      </c>
      <c r="E519" s="124">
        <v>3.58</v>
      </c>
      <c r="F519" s="124">
        <v>26997.4</v>
      </c>
      <c r="G519" s="124">
        <v>2.29E-2</v>
      </c>
      <c r="H519" s="124">
        <v>0.37330000000000002</v>
      </c>
      <c r="I519" s="124">
        <v>9.9400000000000002E-2</v>
      </c>
      <c r="J519" s="124">
        <v>2.2100000000000002E-2</v>
      </c>
      <c r="K519" s="157">
        <v>518</v>
      </c>
    </row>
    <row r="520" spans="1:11" x14ac:dyDescent="0.25">
      <c r="A520" s="124" t="s">
        <v>4312</v>
      </c>
      <c r="B520" s="124" t="s">
        <v>3621</v>
      </c>
      <c r="C520" s="124" t="s">
        <v>1802</v>
      </c>
      <c r="D520" s="124" t="s">
        <v>1810</v>
      </c>
      <c r="E520" s="124">
        <v>18.37</v>
      </c>
      <c r="F520" s="124">
        <v>1293.92</v>
      </c>
      <c r="G520" s="124">
        <v>-6.4999999999999997E-3</v>
      </c>
      <c r="H520" s="124">
        <v>0.39040000000000002</v>
      </c>
      <c r="I520" s="124">
        <v>0.1157</v>
      </c>
      <c r="J520" s="124">
        <v>2.3599999999999999E-2</v>
      </c>
      <c r="K520" s="157">
        <v>519</v>
      </c>
    </row>
    <row r="521" spans="1:11" x14ac:dyDescent="0.25">
      <c r="A521" s="124" t="s">
        <v>4010</v>
      </c>
      <c r="B521" s="124" t="s">
        <v>3308</v>
      </c>
      <c r="C521" s="124" t="s">
        <v>1793</v>
      </c>
      <c r="D521" s="124" t="s">
        <v>1817</v>
      </c>
      <c r="E521" s="124">
        <v>17.03</v>
      </c>
      <c r="F521" s="124">
        <v>1231.01</v>
      </c>
      <c r="G521" s="124">
        <v>7.1000000000000004E-3</v>
      </c>
      <c r="H521" s="124">
        <v>0.32290000000000002</v>
      </c>
      <c r="I521" s="124">
        <v>1.2E-2</v>
      </c>
      <c r="J521" s="124">
        <v>1.7600000000000001E-2</v>
      </c>
      <c r="K521" s="157">
        <v>520</v>
      </c>
    </row>
    <row r="522" spans="1:11" x14ac:dyDescent="0.25">
      <c r="A522" s="124" t="s">
        <v>4559</v>
      </c>
      <c r="B522" s="124" t="s">
        <v>4560</v>
      </c>
      <c r="C522" s="124" t="s">
        <v>1599</v>
      </c>
      <c r="D522" s="124" t="s">
        <v>1600</v>
      </c>
      <c r="E522" s="124">
        <v>3.57</v>
      </c>
      <c r="F522" s="124">
        <v>4375.34</v>
      </c>
      <c r="G522" s="124">
        <v>1.1299999999999999E-2</v>
      </c>
      <c r="H522" s="124">
        <v>0.3513</v>
      </c>
      <c r="I522" s="124">
        <v>4.6800000000000001E-2</v>
      </c>
      <c r="J522" s="124">
        <v>1.9599999999999999E-2</v>
      </c>
      <c r="K522" s="157">
        <v>521</v>
      </c>
    </row>
    <row r="523" spans="1:11" x14ac:dyDescent="0.25">
      <c r="A523" s="124" t="s">
        <v>4133</v>
      </c>
      <c r="B523" s="124" t="s">
        <v>3454</v>
      </c>
      <c r="C523" s="124" t="s">
        <v>1569</v>
      </c>
      <c r="D523" s="124" t="s">
        <v>2755</v>
      </c>
      <c r="E523" s="124">
        <v>25.48</v>
      </c>
      <c r="F523" s="124">
        <v>1209.17</v>
      </c>
      <c r="G523" s="124">
        <v>-2E-3</v>
      </c>
      <c r="H523" s="124">
        <v>0.3548</v>
      </c>
      <c r="I523" s="124">
        <v>0.17530000000000001</v>
      </c>
      <c r="J523" s="124">
        <v>1.9800000000000002E-2</v>
      </c>
      <c r="K523" s="157">
        <v>522</v>
      </c>
    </row>
    <row r="524" spans="1:11" x14ac:dyDescent="0.25">
      <c r="A524" s="124" t="s">
        <v>3818</v>
      </c>
      <c r="B524" s="124" t="s">
        <v>3108</v>
      </c>
      <c r="C524" s="124" t="s">
        <v>1589</v>
      </c>
      <c r="D524" s="124" t="s">
        <v>1589</v>
      </c>
      <c r="E524" s="124">
        <v>4.1100000000000003</v>
      </c>
      <c r="F524" s="124">
        <v>6460.25</v>
      </c>
      <c r="G524" s="124">
        <v>1.4800000000000001E-2</v>
      </c>
      <c r="H524" s="124">
        <v>0.2485</v>
      </c>
      <c r="I524" s="124">
        <v>2.4E-2</v>
      </c>
      <c r="J524" s="124">
        <v>1.46E-2</v>
      </c>
      <c r="K524" s="157">
        <v>523</v>
      </c>
    </row>
    <row r="525" spans="1:11" x14ac:dyDescent="0.25">
      <c r="A525" s="124" t="s">
        <v>3901</v>
      </c>
      <c r="B525" s="124" t="s">
        <v>3203</v>
      </c>
      <c r="C525" s="124" t="s">
        <v>1565</v>
      </c>
      <c r="D525" s="124" t="s">
        <v>3071</v>
      </c>
      <c r="E525" s="124">
        <v>7.57</v>
      </c>
      <c r="F525" s="124">
        <v>3246.12</v>
      </c>
      <c r="G525" s="124">
        <v>-9.1999999999999998E-3</v>
      </c>
      <c r="H525" s="124">
        <v>0.38450000000000001</v>
      </c>
      <c r="I525" s="124">
        <v>5.79E-2</v>
      </c>
      <c r="J525" s="124">
        <v>2.2499999999999999E-2</v>
      </c>
      <c r="K525" s="157">
        <v>524</v>
      </c>
    </row>
    <row r="526" spans="1:11" x14ac:dyDescent="0.25">
      <c r="A526" s="124" t="s">
        <v>3764</v>
      </c>
      <c r="B526" s="124" t="s">
        <v>3056</v>
      </c>
      <c r="C526" s="124" t="s">
        <v>1563</v>
      </c>
      <c r="D526" s="124" t="s">
        <v>1563</v>
      </c>
      <c r="E526" s="124">
        <v>3.83</v>
      </c>
      <c r="F526" s="124">
        <v>2505.2600000000002</v>
      </c>
      <c r="G526" s="124">
        <v>5.1999999999999998E-3</v>
      </c>
      <c r="H526" s="124">
        <v>0.26100000000000001</v>
      </c>
      <c r="I526" s="124">
        <v>7.9500000000000001E-2</v>
      </c>
      <c r="J526" s="124">
        <v>1.46E-2</v>
      </c>
      <c r="K526" s="157">
        <v>525</v>
      </c>
    </row>
    <row r="527" spans="1:11" x14ac:dyDescent="0.25">
      <c r="A527" s="124" t="s">
        <v>5181</v>
      </c>
      <c r="B527" s="124" t="s">
        <v>5182</v>
      </c>
      <c r="C527" s="124" t="s">
        <v>1569</v>
      </c>
      <c r="D527" s="124" t="s">
        <v>1821</v>
      </c>
      <c r="E527" s="124">
        <v>8.61</v>
      </c>
      <c r="F527" s="124">
        <v>2718.35</v>
      </c>
      <c r="G527" s="124">
        <v>-9.1999999999999998E-3</v>
      </c>
      <c r="H527" s="124">
        <v>0.32469999999999999</v>
      </c>
      <c r="I527" s="124">
        <v>0.1021</v>
      </c>
      <c r="J527" s="124">
        <v>1.7399999999999999E-2</v>
      </c>
      <c r="K527" s="157">
        <v>526</v>
      </c>
    </row>
    <row r="528" spans="1:11" x14ac:dyDescent="0.25">
      <c r="A528" s="124" t="s">
        <v>4303</v>
      </c>
      <c r="B528" s="124" t="s">
        <v>3611</v>
      </c>
      <c r="C528" s="124" t="s">
        <v>1793</v>
      </c>
      <c r="D528" s="124" t="s">
        <v>2685</v>
      </c>
      <c r="E528" s="124">
        <v>4.67</v>
      </c>
      <c r="F528" s="124">
        <v>790.68</v>
      </c>
      <c r="G528" s="124">
        <v>1.0800000000000001E-2</v>
      </c>
      <c r="H528" s="124">
        <v>0.34470000000000001</v>
      </c>
      <c r="I528" s="124">
        <v>5.4100000000000002E-2</v>
      </c>
      <c r="J528" s="124">
        <v>1.8700000000000001E-2</v>
      </c>
      <c r="K528" s="157">
        <v>527</v>
      </c>
    </row>
    <row r="529" spans="1:11" x14ac:dyDescent="0.25">
      <c r="A529" s="124" t="s">
        <v>4118</v>
      </c>
      <c r="B529" s="124" t="s">
        <v>3414</v>
      </c>
      <c r="C529" s="124" t="s">
        <v>1577</v>
      </c>
      <c r="D529" s="124" t="s">
        <v>1578</v>
      </c>
      <c r="E529" s="124">
        <v>9.64</v>
      </c>
      <c r="F529" s="124">
        <v>1568.32</v>
      </c>
      <c r="G529" s="124">
        <v>3.8800000000000001E-2</v>
      </c>
      <c r="H529" s="124">
        <v>0.36699999999999999</v>
      </c>
      <c r="I529" s="124">
        <v>0.1077</v>
      </c>
      <c r="J529" s="124">
        <v>2.07E-2</v>
      </c>
      <c r="K529" s="157">
        <v>528</v>
      </c>
    </row>
    <row r="530" spans="1:11" x14ac:dyDescent="0.25">
      <c r="A530" s="124" t="s">
        <v>4126</v>
      </c>
      <c r="B530" s="124" t="s">
        <v>3436</v>
      </c>
      <c r="C530" s="124" t="s">
        <v>1599</v>
      </c>
      <c r="D530" s="124" t="s">
        <v>1600</v>
      </c>
      <c r="E530" s="124">
        <v>6.5</v>
      </c>
      <c r="F530" s="124">
        <v>2021.6</v>
      </c>
      <c r="G530" s="124">
        <v>1.2500000000000001E-2</v>
      </c>
      <c r="H530" s="124">
        <v>0.31769999999999998</v>
      </c>
      <c r="I530" s="124">
        <v>5.7200000000000001E-2</v>
      </c>
      <c r="J530" s="124">
        <v>1.6899999999999998E-2</v>
      </c>
      <c r="K530" s="157">
        <v>529</v>
      </c>
    </row>
    <row r="531" spans="1:11" x14ac:dyDescent="0.25">
      <c r="A531" s="124" t="s">
        <v>4251</v>
      </c>
      <c r="B531" s="124" t="s">
        <v>3559</v>
      </c>
      <c r="C531" s="124" t="s">
        <v>1599</v>
      </c>
      <c r="D531" s="124" t="s">
        <v>2786</v>
      </c>
      <c r="E531" s="124">
        <v>5.55</v>
      </c>
      <c r="F531" s="124">
        <v>1196.07</v>
      </c>
      <c r="G531" s="124">
        <v>1.83E-2</v>
      </c>
      <c r="H531" s="124">
        <v>0.32240000000000002</v>
      </c>
      <c r="I531" s="124">
        <v>4.02E-2</v>
      </c>
      <c r="J531" s="124">
        <v>1.7100000000000001E-2</v>
      </c>
      <c r="K531" s="157">
        <v>530</v>
      </c>
    </row>
    <row r="532" spans="1:11" x14ac:dyDescent="0.25">
      <c r="A532" s="124" t="s">
        <v>4378</v>
      </c>
      <c r="B532" s="124" t="s">
        <v>4379</v>
      </c>
      <c r="C532" s="124" t="s">
        <v>1599</v>
      </c>
      <c r="D532" s="124" t="s">
        <v>3525</v>
      </c>
      <c r="E532" s="124">
        <v>7.16</v>
      </c>
      <c r="F532" s="124">
        <v>1129.3800000000001</v>
      </c>
      <c r="G532" s="124">
        <v>1.4E-3</v>
      </c>
      <c r="H532" s="124">
        <v>0.2319</v>
      </c>
      <c r="I532" s="124">
        <v>5.0599999999999999E-2</v>
      </c>
      <c r="J532" s="124">
        <v>1.4E-2</v>
      </c>
      <c r="K532" s="157">
        <v>531</v>
      </c>
    </row>
    <row r="533" spans="1:11" x14ac:dyDescent="0.25">
      <c r="A533" s="124" t="s">
        <v>4313</v>
      </c>
      <c r="B533" s="124" t="s">
        <v>3619</v>
      </c>
      <c r="C533" s="124" t="s">
        <v>2839</v>
      </c>
      <c r="D533" s="124" t="s">
        <v>2840</v>
      </c>
      <c r="E533" s="124">
        <v>12.03</v>
      </c>
      <c r="F533" s="124">
        <v>954.88</v>
      </c>
      <c r="G533" s="124">
        <v>1.18E-2</v>
      </c>
      <c r="H533" s="124">
        <v>0.32800000000000001</v>
      </c>
      <c r="I533" s="124">
        <v>6.9500000000000006E-2</v>
      </c>
      <c r="J533" s="124">
        <v>1.7399999999999999E-2</v>
      </c>
      <c r="K533" s="157">
        <v>532</v>
      </c>
    </row>
    <row r="534" spans="1:11" x14ac:dyDescent="0.25">
      <c r="A534" s="124" t="s">
        <v>4156</v>
      </c>
      <c r="B534" s="124" t="s">
        <v>3437</v>
      </c>
      <c r="C534" s="124" t="s">
        <v>1599</v>
      </c>
      <c r="D534" s="124" t="s">
        <v>2882</v>
      </c>
      <c r="E534" s="124">
        <v>13.75</v>
      </c>
      <c r="F534" s="124">
        <v>421.56</v>
      </c>
      <c r="G534" s="124">
        <v>5.1000000000000004E-3</v>
      </c>
      <c r="H534" s="124">
        <v>0.34399999999999997</v>
      </c>
      <c r="I534" s="124">
        <v>0.13750000000000001</v>
      </c>
      <c r="J534" s="124">
        <v>1.83E-2</v>
      </c>
      <c r="K534" s="157">
        <v>533</v>
      </c>
    </row>
    <row r="535" spans="1:11" x14ac:dyDescent="0.25">
      <c r="A535" s="124" t="s">
        <v>3691</v>
      </c>
      <c r="B535" s="124" t="s">
        <v>2990</v>
      </c>
      <c r="C535" s="124" t="s">
        <v>1802</v>
      </c>
      <c r="D535" s="124" t="s">
        <v>1810</v>
      </c>
      <c r="E535" s="124">
        <v>13.05</v>
      </c>
      <c r="F535" s="124">
        <v>5064.5600000000004</v>
      </c>
      <c r="G535" s="124">
        <v>-2.3E-3</v>
      </c>
      <c r="H535" s="124">
        <v>0.28170000000000001</v>
      </c>
      <c r="I535" s="124">
        <v>6.6199999999999995E-2</v>
      </c>
      <c r="J535" s="124">
        <v>1.52E-2</v>
      </c>
      <c r="K535" s="157">
        <v>534</v>
      </c>
    </row>
    <row r="536" spans="1:11" x14ac:dyDescent="0.25">
      <c r="A536" s="124" t="s">
        <v>4011</v>
      </c>
      <c r="B536" s="124" t="s">
        <v>3303</v>
      </c>
      <c r="C536" s="124" t="s">
        <v>1577</v>
      </c>
      <c r="D536" s="124" t="s">
        <v>1815</v>
      </c>
      <c r="E536" s="124">
        <v>5.03</v>
      </c>
      <c r="F536" s="124">
        <v>2507.66</v>
      </c>
      <c r="G536" s="124">
        <v>1.6199999999999999E-2</v>
      </c>
      <c r="H536" s="124">
        <v>0.36530000000000001</v>
      </c>
      <c r="I536" s="124">
        <v>3.3500000000000002E-2</v>
      </c>
      <c r="J536" s="124">
        <v>2.0299999999999999E-2</v>
      </c>
      <c r="K536" s="157">
        <v>535</v>
      </c>
    </row>
    <row r="537" spans="1:11" x14ac:dyDescent="0.25">
      <c r="A537" s="124" t="s">
        <v>4176</v>
      </c>
      <c r="B537" s="124" t="s">
        <v>3482</v>
      </c>
      <c r="C537" s="124" t="s">
        <v>1585</v>
      </c>
      <c r="D537" s="124" t="s">
        <v>1586</v>
      </c>
      <c r="E537" s="124">
        <v>9.39</v>
      </c>
      <c r="F537" s="124">
        <v>1359.89</v>
      </c>
      <c r="G537" s="124">
        <v>3.2000000000000002E-3</v>
      </c>
      <c r="H537" s="124">
        <v>0.35730000000000001</v>
      </c>
      <c r="I537" s="124">
        <v>5.7000000000000002E-2</v>
      </c>
      <c r="J537" s="124">
        <v>1.9199999999999998E-2</v>
      </c>
      <c r="K537" s="157">
        <v>536</v>
      </c>
    </row>
    <row r="538" spans="1:11" x14ac:dyDescent="0.25">
      <c r="A538" s="124" t="s">
        <v>4228</v>
      </c>
      <c r="B538" s="124" t="s">
        <v>3520</v>
      </c>
      <c r="C538" s="124" t="s">
        <v>1599</v>
      </c>
      <c r="D538" s="124" t="s">
        <v>1796</v>
      </c>
      <c r="E538" s="124">
        <v>8.02</v>
      </c>
      <c r="F538" s="124">
        <v>1869.48</v>
      </c>
      <c r="G538" s="124">
        <v>2.5000000000000001E-3</v>
      </c>
      <c r="H538" s="124">
        <v>0.37719999999999998</v>
      </c>
      <c r="I538" s="124">
        <v>9.8500000000000004E-2</v>
      </c>
      <c r="J538" s="124">
        <v>2.1100000000000001E-2</v>
      </c>
      <c r="K538" s="157">
        <v>537</v>
      </c>
    </row>
    <row r="539" spans="1:11" x14ac:dyDescent="0.25">
      <c r="A539" s="124" t="s">
        <v>4147</v>
      </c>
      <c r="B539" s="124" t="s">
        <v>3462</v>
      </c>
      <c r="C539" s="124" t="s">
        <v>1793</v>
      </c>
      <c r="D539" s="124" t="s">
        <v>2685</v>
      </c>
      <c r="E539" s="124">
        <v>20.76</v>
      </c>
      <c r="F539" s="124">
        <v>694.95</v>
      </c>
      <c r="G539" s="124">
        <v>2.8999999999999998E-3</v>
      </c>
      <c r="H539" s="124">
        <v>0.32929999999999998</v>
      </c>
      <c r="I539" s="124">
        <v>0.11459999999999999</v>
      </c>
      <c r="J539" s="124">
        <v>1.72E-2</v>
      </c>
      <c r="K539" s="157">
        <v>538</v>
      </c>
    </row>
    <row r="540" spans="1:11" x14ac:dyDescent="0.25">
      <c r="A540" s="124" t="s">
        <v>4015</v>
      </c>
      <c r="B540" s="124" t="s">
        <v>3319</v>
      </c>
      <c r="C540" s="124" t="s">
        <v>1565</v>
      </c>
      <c r="D540" s="124" t="s">
        <v>3071</v>
      </c>
      <c r="E540" s="124">
        <v>8.5500000000000007</v>
      </c>
      <c r="F540" s="124">
        <v>3993.48</v>
      </c>
      <c r="G540" s="124">
        <v>0</v>
      </c>
      <c r="H540" s="124">
        <v>0.33760000000000001</v>
      </c>
      <c r="I540" s="124">
        <v>6.4000000000000001E-2</v>
      </c>
      <c r="J540" s="124">
        <v>1.7500000000000002E-2</v>
      </c>
      <c r="K540" s="157">
        <v>539</v>
      </c>
    </row>
    <row r="541" spans="1:11" x14ac:dyDescent="0.25">
      <c r="A541" s="124" t="s">
        <v>4172</v>
      </c>
      <c r="B541" s="124" t="s">
        <v>3475</v>
      </c>
      <c r="C541" s="124" t="s">
        <v>1818</v>
      </c>
      <c r="D541" s="124" t="s">
        <v>1862</v>
      </c>
      <c r="E541" s="124">
        <v>9.32</v>
      </c>
      <c r="F541" s="124">
        <v>2588.73</v>
      </c>
      <c r="G541" s="124">
        <v>2.4199999999999999E-2</v>
      </c>
      <c r="H541" s="124">
        <v>0.28489999999999999</v>
      </c>
      <c r="I541" s="124">
        <v>6.8900000000000003E-2</v>
      </c>
      <c r="J541" s="124">
        <v>1.4999999999999999E-2</v>
      </c>
      <c r="K541" s="157">
        <v>540</v>
      </c>
    </row>
    <row r="542" spans="1:11" x14ac:dyDescent="0.25">
      <c r="A542" s="124" t="s">
        <v>3959</v>
      </c>
      <c r="B542" s="124" t="s">
        <v>3244</v>
      </c>
      <c r="C542" s="124" t="s">
        <v>1793</v>
      </c>
      <c r="D542" s="124" t="s">
        <v>1822</v>
      </c>
      <c r="E542" s="124">
        <v>14.14</v>
      </c>
      <c r="F542" s="124">
        <v>527</v>
      </c>
      <c r="G542" s="124">
        <v>2.0899999999999998E-2</v>
      </c>
      <c r="H542" s="124">
        <v>0.3498</v>
      </c>
      <c r="I542" s="124">
        <v>6.1499999999999999E-2</v>
      </c>
      <c r="J542" s="124">
        <v>1.84E-2</v>
      </c>
      <c r="K542" s="157">
        <v>541</v>
      </c>
    </row>
    <row r="543" spans="1:11" x14ac:dyDescent="0.25">
      <c r="A543" s="124" t="s">
        <v>3835</v>
      </c>
      <c r="B543" s="124" t="s">
        <v>3119</v>
      </c>
      <c r="C543" s="124" t="s">
        <v>1569</v>
      </c>
      <c r="D543" s="124" t="s">
        <v>1799</v>
      </c>
      <c r="E543" s="124">
        <v>7.52</v>
      </c>
      <c r="F543" s="124">
        <v>4575.5</v>
      </c>
      <c r="G543" s="124">
        <v>4.0099999999999997E-2</v>
      </c>
      <c r="H543" s="124">
        <v>0.33479999999999999</v>
      </c>
      <c r="I543" s="124">
        <v>4.3099999999999999E-2</v>
      </c>
      <c r="J543" s="124">
        <v>1.7299999999999999E-2</v>
      </c>
      <c r="K543" s="157">
        <v>542</v>
      </c>
    </row>
    <row r="544" spans="1:11" x14ac:dyDescent="0.25">
      <c r="A544" s="124" t="s">
        <v>4088</v>
      </c>
      <c r="B544" s="124" t="s">
        <v>3395</v>
      </c>
      <c r="C544" s="124" t="s">
        <v>1565</v>
      </c>
      <c r="D544" s="124" t="s">
        <v>3071</v>
      </c>
      <c r="E544" s="124">
        <v>8.7100000000000009</v>
      </c>
      <c r="F544" s="124">
        <v>2738.98</v>
      </c>
      <c r="G544" s="124">
        <v>1.1000000000000001E-3</v>
      </c>
      <c r="H544" s="124">
        <v>0.33939999999999998</v>
      </c>
      <c r="I544" s="124">
        <v>4.4699999999999997E-2</v>
      </c>
      <c r="J544" s="124">
        <v>1.7600000000000001E-2</v>
      </c>
      <c r="K544" s="157">
        <v>543</v>
      </c>
    </row>
    <row r="545" spans="1:11" x14ac:dyDescent="0.25">
      <c r="A545" s="124" t="s">
        <v>4044</v>
      </c>
      <c r="B545" s="124" t="s">
        <v>3337</v>
      </c>
      <c r="C545" s="124" t="s">
        <v>1793</v>
      </c>
      <c r="D545" s="124" t="s">
        <v>2685</v>
      </c>
      <c r="E545" s="124">
        <v>16.61</v>
      </c>
      <c r="F545" s="124">
        <v>661.09</v>
      </c>
      <c r="G545" s="124">
        <v>9.7000000000000003E-3</v>
      </c>
      <c r="H545" s="124">
        <v>0.3589</v>
      </c>
      <c r="I545" s="124">
        <v>0.17130000000000001</v>
      </c>
      <c r="J545" s="124">
        <v>1.9E-2</v>
      </c>
      <c r="K545" s="157">
        <v>544</v>
      </c>
    </row>
    <row r="546" spans="1:11" x14ac:dyDescent="0.25">
      <c r="A546" s="124" t="s">
        <v>4302</v>
      </c>
      <c r="B546" s="124" t="s">
        <v>3607</v>
      </c>
      <c r="C546" s="124" t="s">
        <v>1811</v>
      </c>
      <c r="D546" s="124" t="s">
        <v>3130</v>
      </c>
      <c r="E546" s="124">
        <v>8.7899999999999991</v>
      </c>
      <c r="F546" s="124">
        <v>1368.02</v>
      </c>
      <c r="G546" s="124">
        <v>6.8999999999999999E-3</v>
      </c>
      <c r="H546" s="124">
        <v>0.30880000000000002</v>
      </c>
      <c r="I546" s="124">
        <v>2.93E-2</v>
      </c>
      <c r="J546" s="124">
        <v>1.6E-2</v>
      </c>
      <c r="K546" s="157">
        <v>545</v>
      </c>
    </row>
    <row r="547" spans="1:11" x14ac:dyDescent="0.25">
      <c r="A547" s="124" t="s">
        <v>4071</v>
      </c>
      <c r="B547" s="124" t="s">
        <v>3386</v>
      </c>
      <c r="C547" s="124" t="s">
        <v>1793</v>
      </c>
      <c r="D547" s="124" t="s">
        <v>2685</v>
      </c>
      <c r="E547" s="124">
        <v>11.59</v>
      </c>
      <c r="F547" s="124">
        <v>1099</v>
      </c>
      <c r="G547" s="124">
        <v>3.5000000000000001E-3</v>
      </c>
      <c r="H547" s="124">
        <v>0.29670000000000002</v>
      </c>
      <c r="I547" s="124">
        <v>0.1331</v>
      </c>
      <c r="J547" s="124">
        <v>1.55E-2</v>
      </c>
      <c r="K547" s="157">
        <v>546</v>
      </c>
    </row>
    <row r="548" spans="1:11" x14ac:dyDescent="0.25">
      <c r="A548" s="124" t="s">
        <v>3944</v>
      </c>
      <c r="B548" s="124" t="s">
        <v>3242</v>
      </c>
      <c r="C548" s="124" t="s">
        <v>1565</v>
      </c>
      <c r="D548" s="124" t="s">
        <v>3071</v>
      </c>
      <c r="E548" s="124">
        <v>8.68</v>
      </c>
      <c r="F548" s="124">
        <v>4150.12</v>
      </c>
      <c r="G548" s="124">
        <v>-2.3E-3</v>
      </c>
      <c r="H548" s="124">
        <v>0.33729999999999999</v>
      </c>
      <c r="I548" s="124">
        <v>5.7599999999999998E-2</v>
      </c>
      <c r="J548" s="124">
        <v>1.7299999999999999E-2</v>
      </c>
      <c r="K548" s="157">
        <v>547</v>
      </c>
    </row>
    <row r="549" spans="1:11" x14ac:dyDescent="0.25">
      <c r="A549" s="124" t="s">
        <v>4593</v>
      </c>
      <c r="B549" s="124" t="s">
        <v>4594</v>
      </c>
      <c r="C549" s="124" t="s">
        <v>1793</v>
      </c>
      <c r="D549" s="124" t="s">
        <v>2698</v>
      </c>
      <c r="E549" s="124">
        <v>18.23</v>
      </c>
      <c r="F549" s="124">
        <v>640.14</v>
      </c>
      <c r="G549" s="124">
        <v>2.7000000000000001E-3</v>
      </c>
      <c r="H549" s="124">
        <v>0.38109999999999999</v>
      </c>
      <c r="I549" s="124">
        <v>9.0499999999999997E-2</v>
      </c>
      <c r="J549" s="124">
        <v>2.1100000000000001E-2</v>
      </c>
      <c r="K549" s="157">
        <v>548</v>
      </c>
    </row>
    <row r="550" spans="1:11" x14ac:dyDescent="0.25">
      <c r="A550" s="124" t="s">
        <v>3731</v>
      </c>
      <c r="B550" s="124" t="s">
        <v>3023</v>
      </c>
      <c r="C550" s="124" t="s">
        <v>1805</v>
      </c>
      <c r="D550" s="124" t="s">
        <v>2002</v>
      </c>
      <c r="E550" s="124">
        <v>7.7</v>
      </c>
      <c r="F550" s="124">
        <v>3097.22</v>
      </c>
      <c r="G550" s="124">
        <v>2.5999999999999999E-3</v>
      </c>
      <c r="H550" s="124">
        <v>0.30199999999999999</v>
      </c>
      <c r="I550" s="124">
        <v>0.12870000000000001</v>
      </c>
      <c r="J550" s="124">
        <v>1.5599999999999999E-2</v>
      </c>
      <c r="K550" s="157">
        <v>549</v>
      </c>
    </row>
    <row r="551" spans="1:11" x14ac:dyDescent="0.25">
      <c r="A551" s="124" t="s">
        <v>5170</v>
      </c>
      <c r="B551" s="124" t="s">
        <v>5171</v>
      </c>
      <c r="C551" s="124" t="s">
        <v>1806</v>
      </c>
      <c r="D551" s="124" t="s">
        <v>2738</v>
      </c>
      <c r="E551" s="124">
        <v>6.25</v>
      </c>
      <c r="F551" s="124">
        <v>5212.72</v>
      </c>
      <c r="G551" s="124">
        <v>5.04E-2</v>
      </c>
      <c r="H551" s="124">
        <v>0.36220000000000002</v>
      </c>
      <c r="I551" s="124">
        <v>4.2000000000000003E-2</v>
      </c>
      <c r="J551" s="124">
        <v>1.9E-2</v>
      </c>
      <c r="K551" s="157">
        <v>550</v>
      </c>
    </row>
    <row r="552" spans="1:11" x14ac:dyDescent="0.25">
      <c r="A552" s="124" t="s">
        <v>4311</v>
      </c>
      <c r="B552" s="124" t="s">
        <v>3620</v>
      </c>
      <c r="C552" s="124" t="s">
        <v>1569</v>
      </c>
      <c r="D552" s="124" t="s">
        <v>1821</v>
      </c>
      <c r="E552" s="124">
        <v>11.3</v>
      </c>
      <c r="F552" s="124">
        <v>1831.69</v>
      </c>
      <c r="G552" s="124">
        <v>2.7000000000000001E-3</v>
      </c>
      <c r="H552" s="124">
        <v>0.3967</v>
      </c>
      <c r="I552" s="124">
        <v>5.6000000000000001E-2</v>
      </c>
      <c r="J552" s="124">
        <v>2.23E-2</v>
      </c>
      <c r="K552" s="157">
        <v>551</v>
      </c>
    </row>
    <row r="553" spans="1:11" x14ac:dyDescent="0.25">
      <c r="A553" s="124" t="s">
        <v>4135</v>
      </c>
      <c r="B553" s="124" t="s">
        <v>3440</v>
      </c>
      <c r="C553" s="124" t="s">
        <v>1802</v>
      </c>
      <c r="D553" s="124" t="s">
        <v>1810</v>
      </c>
      <c r="E553" s="124">
        <v>5.78</v>
      </c>
      <c r="F553" s="124">
        <v>2323.71</v>
      </c>
      <c r="G553" s="124">
        <v>1.23E-2</v>
      </c>
      <c r="H553" s="124">
        <v>0.3513</v>
      </c>
      <c r="I553" s="124">
        <v>9.2299999999999993E-2</v>
      </c>
      <c r="J553" s="124">
        <v>1.7999999999999999E-2</v>
      </c>
      <c r="K553" s="157">
        <v>552</v>
      </c>
    </row>
    <row r="554" spans="1:11" x14ac:dyDescent="0.25">
      <c r="A554" s="124" t="s">
        <v>4155</v>
      </c>
      <c r="B554" s="124" t="s">
        <v>3466</v>
      </c>
      <c r="C554" s="124" t="s">
        <v>1818</v>
      </c>
      <c r="D554" s="124" t="s">
        <v>1862</v>
      </c>
      <c r="E554" s="124">
        <v>242.5</v>
      </c>
      <c r="F554" s="124">
        <v>533.30999999999995</v>
      </c>
      <c r="G554" s="124">
        <v>8.2799999999999999E-2</v>
      </c>
      <c r="H554" s="124">
        <v>0.31309999999999999</v>
      </c>
      <c r="I554" s="124">
        <v>0.46929999999999999</v>
      </c>
      <c r="J554" s="124">
        <v>1.5900000000000001E-2</v>
      </c>
      <c r="K554" s="157">
        <v>553</v>
      </c>
    </row>
    <row r="555" spans="1:11" x14ac:dyDescent="0.25">
      <c r="A555" s="124" t="s">
        <v>4162</v>
      </c>
      <c r="B555" s="124" t="s">
        <v>3473</v>
      </c>
      <c r="C555" s="124" t="s">
        <v>1599</v>
      </c>
      <c r="D555" s="124" t="s">
        <v>1600</v>
      </c>
      <c r="E555" s="124">
        <v>4.37</v>
      </c>
      <c r="F555" s="124">
        <v>1983.59</v>
      </c>
      <c r="G555" s="124">
        <v>4.5999999999999999E-3</v>
      </c>
      <c r="H555" s="124">
        <v>0.25729999999999997</v>
      </c>
      <c r="I555" s="124">
        <v>3.2500000000000001E-2</v>
      </c>
      <c r="J555" s="124">
        <v>1.3299999999999999E-2</v>
      </c>
      <c r="K555" s="157">
        <v>554</v>
      </c>
    </row>
    <row r="556" spans="1:11" x14ac:dyDescent="0.25">
      <c r="A556" s="124" t="s">
        <v>3993</v>
      </c>
      <c r="B556" s="124" t="s">
        <v>3300</v>
      </c>
      <c r="C556" s="124" t="s">
        <v>1806</v>
      </c>
      <c r="D556" s="124" t="s">
        <v>2738</v>
      </c>
      <c r="E556" s="124">
        <v>39.26</v>
      </c>
      <c r="F556" s="124">
        <v>787.21</v>
      </c>
      <c r="G556" s="124">
        <v>-1.6500000000000001E-2</v>
      </c>
      <c r="H556" s="124">
        <v>0.3957</v>
      </c>
      <c r="I556" s="124">
        <v>0.1013</v>
      </c>
      <c r="J556" s="124">
        <v>2.1700000000000001E-2</v>
      </c>
      <c r="K556" s="157">
        <v>555</v>
      </c>
    </row>
    <row r="557" spans="1:11" x14ac:dyDescent="0.25">
      <c r="A557" s="124" t="s">
        <v>3962</v>
      </c>
      <c r="B557" s="124" t="s">
        <v>3260</v>
      </c>
      <c r="C557" s="124" t="s">
        <v>1793</v>
      </c>
      <c r="D557" s="124" t="s">
        <v>2698</v>
      </c>
      <c r="E557" s="124">
        <v>7.96</v>
      </c>
      <c r="F557" s="124">
        <v>482.86</v>
      </c>
      <c r="G557" s="124">
        <v>1.5299999999999999E-2</v>
      </c>
      <c r="H557" s="124">
        <v>0.37459999999999999</v>
      </c>
      <c r="I557" s="124">
        <v>8.5199999999999998E-2</v>
      </c>
      <c r="J557" s="124">
        <v>1.9900000000000001E-2</v>
      </c>
      <c r="K557" s="157">
        <v>556</v>
      </c>
    </row>
    <row r="558" spans="1:11" x14ac:dyDescent="0.25">
      <c r="A558" s="124" t="s">
        <v>4130</v>
      </c>
      <c r="B558" s="124" t="s">
        <v>3423</v>
      </c>
      <c r="C558" s="124" t="s">
        <v>1818</v>
      </c>
      <c r="D558" s="124" t="s">
        <v>1862</v>
      </c>
      <c r="E558" s="124">
        <v>204.88</v>
      </c>
      <c r="F558" s="124">
        <v>570.30999999999995</v>
      </c>
      <c r="G558" s="124">
        <v>-6.9999999999999999E-4</v>
      </c>
      <c r="H558" s="124">
        <v>0.39229999999999998</v>
      </c>
      <c r="I558" s="124">
        <v>0.40760000000000002</v>
      </c>
      <c r="J558" s="124">
        <v>2.1299999999999999E-2</v>
      </c>
      <c r="K558" s="157">
        <v>557</v>
      </c>
    </row>
    <row r="559" spans="1:11" x14ac:dyDescent="0.25">
      <c r="A559" s="124" t="s">
        <v>4336</v>
      </c>
      <c r="B559" s="124" t="s">
        <v>4337</v>
      </c>
      <c r="C559" s="124" t="s">
        <v>1569</v>
      </c>
      <c r="D559" s="124" t="s">
        <v>1821</v>
      </c>
      <c r="E559" s="124">
        <v>8.14</v>
      </c>
      <c r="F559" s="124">
        <v>591.97</v>
      </c>
      <c r="G559" s="124">
        <v>0</v>
      </c>
      <c r="H559" s="124">
        <v>0.34129999999999999</v>
      </c>
      <c r="I559" s="124">
        <v>1.2E-2</v>
      </c>
      <c r="J559" s="124">
        <v>1.7100000000000001E-2</v>
      </c>
      <c r="K559" s="157">
        <v>558</v>
      </c>
    </row>
    <row r="560" spans="1:11" x14ac:dyDescent="0.25">
      <c r="A560" s="124" t="s">
        <v>5172</v>
      </c>
      <c r="B560" s="124" t="s">
        <v>5173</v>
      </c>
      <c r="C560" s="124" t="s">
        <v>1793</v>
      </c>
      <c r="D560" s="124" t="s">
        <v>1923</v>
      </c>
      <c r="E560" s="124">
        <v>7.62</v>
      </c>
      <c r="F560" s="124">
        <v>1794.5</v>
      </c>
      <c r="G560" s="124">
        <v>9.2999999999999992E-3</v>
      </c>
      <c r="H560" s="124">
        <v>0.374</v>
      </c>
      <c r="I560" s="124">
        <v>1.4E-2</v>
      </c>
      <c r="J560" s="124">
        <v>1.9699999999999999E-2</v>
      </c>
      <c r="K560" s="157">
        <v>559</v>
      </c>
    </row>
    <row r="561" spans="1:11" x14ac:dyDescent="0.25">
      <c r="A561" s="124" t="s">
        <v>4036</v>
      </c>
      <c r="B561" s="124" t="s">
        <v>3346</v>
      </c>
      <c r="C561" s="124" t="s">
        <v>1803</v>
      </c>
      <c r="D561" s="124" t="s">
        <v>2325</v>
      </c>
      <c r="E561" s="124">
        <v>36.409999999999997</v>
      </c>
      <c r="F561" s="124">
        <v>864.7</v>
      </c>
      <c r="G561" s="124">
        <v>1.7000000000000001E-2</v>
      </c>
      <c r="H561" s="124">
        <v>0.28010000000000002</v>
      </c>
      <c r="I561" s="124">
        <v>0.12540000000000001</v>
      </c>
      <c r="J561" s="124">
        <v>1.3599999999999999E-2</v>
      </c>
      <c r="K561" s="157">
        <v>560</v>
      </c>
    </row>
    <row r="562" spans="1:11" x14ac:dyDescent="0.25">
      <c r="A562" s="124" t="s">
        <v>4027</v>
      </c>
      <c r="B562" s="124" t="s">
        <v>3292</v>
      </c>
      <c r="C562" s="124" t="s">
        <v>1805</v>
      </c>
      <c r="D562" s="124" t="s">
        <v>3148</v>
      </c>
      <c r="E562" s="124">
        <v>21.1</v>
      </c>
      <c r="F562" s="124">
        <v>1746.23</v>
      </c>
      <c r="G562" s="124">
        <v>1.54E-2</v>
      </c>
      <c r="H562" s="124">
        <v>0.37030000000000002</v>
      </c>
      <c r="I562" s="124">
        <v>0.15079999999999999</v>
      </c>
      <c r="J562" s="124">
        <v>1.9E-2</v>
      </c>
      <c r="K562" s="157">
        <v>561</v>
      </c>
    </row>
    <row r="563" spans="1:11" x14ac:dyDescent="0.25">
      <c r="A563" s="124" t="s">
        <v>5860</v>
      </c>
      <c r="B563" s="124" t="s">
        <v>5861</v>
      </c>
      <c r="C563" s="124" t="s">
        <v>1797</v>
      </c>
      <c r="D563" s="124" t="s">
        <v>1798</v>
      </c>
      <c r="E563" s="124">
        <v>27.69</v>
      </c>
      <c r="F563" s="124">
        <v>809.75</v>
      </c>
      <c r="G563" s="124">
        <v>-4.3E-3</v>
      </c>
      <c r="H563" s="124">
        <v>0.39789999999999998</v>
      </c>
      <c r="I563" s="124">
        <v>0.1406</v>
      </c>
      <c r="J563" s="124">
        <v>2.1499999999999998E-2</v>
      </c>
      <c r="K563" s="157">
        <v>562</v>
      </c>
    </row>
    <row r="564" spans="1:11" x14ac:dyDescent="0.25">
      <c r="A564" s="124" t="s">
        <v>4061</v>
      </c>
      <c r="B564" s="124" t="s">
        <v>3369</v>
      </c>
      <c r="C564" s="124" t="s">
        <v>1599</v>
      </c>
      <c r="D564" s="124" t="s">
        <v>2848</v>
      </c>
      <c r="E564" s="124">
        <v>3.58</v>
      </c>
      <c r="F564" s="124">
        <v>3767.78</v>
      </c>
      <c r="G564" s="124">
        <v>1.4200000000000001E-2</v>
      </c>
      <c r="H564" s="124">
        <v>0.24129999999999999</v>
      </c>
      <c r="I564" s="124">
        <v>5.2600000000000001E-2</v>
      </c>
      <c r="J564" s="124">
        <v>1.2E-2</v>
      </c>
      <c r="K564" s="157">
        <v>563</v>
      </c>
    </row>
    <row r="565" spans="1:11" x14ac:dyDescent="0.25">
      <c r="A565" s="124" t="s">
        <v>4149</v>
      </c>
      <c r="B565" s="124" t="s">
        <v>3464</v>
      </c>
      <c r="C565" s="124" t="s">
        <v>1565</v>
      </c>
      <c r="D565" s="124" t="s">
        <v>3071</v>
      </c>
      <c r="E565" s="124">
        <v>20.239999999999998</v>
      </c>
      <c r="F565" s="124">
        <v>10093.530000000001</v>
      </c>
      <c r="G565" s="124">
        <v>-1.32E-2</v>
      </c>
      <c r="H565" s="124">
        <v>0.3624</v>
      </c>
      <c r="I565" s="124">
        <v>2.8199999999999999E-2</v>
      </c>
      <c r="J565" s="124">
        <v>1.83E-2</v>
      </c>
      <c r="K565" s="157">
        <v>564</v>
      </c>
    </row>
    <row r="566" spans="1:11" x14ac:dyDescent="0.25">
      <c r="A566" s="124" t="s">
        <v>4146</v>
      </c>
      <c r="B566" s="124" t="s">
        <v>3447</v>
      </c>
      <c r="C566" s="124" t="s">
        <v>1572</v>
      </c>
      <c r="D566" s="124" t="s">
        <v>1790</v>
      </c>
      <c r="E566" s="124">
        <v>9.4600000000000009</v>
      </c>
      <c r="F566" s="124">
        <v>474.43</v>
      </c>
      <c r="G566" s="124">
        <v>4.1999999999999997E-3</v>
      </c>
      <c r="H566" s="124">
        <v>0.36209999999999998</v>
      </c>
      <c r="I566" s="124">
        <v>9.5000000000000001E-2</v>
      </c>
      <c r="J566" s="124">
        <v>1.83E-2</v>
      </c>
      <c r="K566" s="157">
        <v>565</v>
      </c>
    </row>
    <row r="567" spans="1:11" x14ac:dyDescent="0.25">
      <c r="A567" s="124" t="s">
        <v>4439</v>
      </c>
      <c r="B567" s="124" t="s">
        <v>4440</v>
      </c>
      <c r="C567" s="124" t="s">
        <v>1569</v>
      </c>
      <c r="D567" s="124" t="s">
        <v>1821</v>
      </c>
      <c r="E567" s="124">
        <v>6.36</v>
      </c>
      <c r="F567" s="124">
        <v>1144.76</v>
      </c>
      <c r="G567" s="124">
        <v>9.4999999999999998E-3</v>
      </c>
      <c r="H567" s="124">
        <v>0.30359999999999998</v>
      </c>
      <c r="I567" s="124">
        <v>1.3100000000000001E-2</v>
      </c>
      <c r="J567" s="124">
        <v>1.4500000000000001E-2</v>
      </c>
      <c r="K567" s="157">
        <v>566</v>
      </c>
    </row>
    <row r="568" spans="1:11" x14ac:dyDescent="0.25">
      <c r="A568" s="124" t="s">
        <v>4008</v>
      </c>
      <c r="B568" s="124" t="s">
        <v>3311</v>
      </c>
      <c r="C568" s="124" t="s">
        <v>1585</v>
      </c>
      <c r="D568" s="124" t="s">
        <v>2811</v>
      </c>
      <c r="E568" s="124">
        <v>10.65</v>
      </c>
      <c r="F568" s="124">
        <v>1482.8</v>
      </c>
      <c r="G568" s="124">
        <v>1.24E-2</v>
      </c>
      <c r="H568" s="124">
        <v>0.36890000000000001</v>
      </c>
      <c r="I568" s="124">
        <v>4.6800000000000001E-2</v>
      </c>
      <c r="J568" s="124">
        <v>1.8800000000000001E-2</v>
      </c>
      <c r="K568" s="157">
        <v>567</v>
      </c>
    </row>
    <row r="569" spans="1:11" x14ac:dyDescent="0.25">
      <c r="A569" s="124" t="s">
        <v>3754</v>
      </c>
      <c r="B569" s="124" t="s">
        <v>3043</v>
      </c>
      <c r="C569" s="124" t="s">
        <v>1803</v>
      </c>
      <c r="D569" s="124" t="s">
        <v>2830</v>
      </c>
      <c r="E569" s="124">
        <v>17.940000000000001</v>
      </c>
      <c r="F569" s="124">
        <v>702.93</v>
      </c>
      <c r="G569" s="124">
        <v>-2.2000000000000001E-3</v>
      </c>
      <c r="H569" s="124">
        <v>0.39019999999999999</v>
      </c>
      <c r="I569" s="124">
        <v>0.2873</v>
      </c>
      <c r="J569" s="124">
        <v>2.07E-2</v>
      </c>
      <c r="K569" s="157">
        <v>568</v>
      </c>
    </row>
    <row r="570" spans="1:11" x14ac:dyDescent="0.25">
      <c r="A570" s="124" t="s">
        <v>3876</v>
      </c>
      <c r="B570" s="124" t="s">
        <v>3180</v>
      </c>
      <c r="C570" s="124" t="s">
        <v>1569</v>
      </c>
      <c r="D570" s="124" t="s">
        <v>1809</v>
      </c>
      <c r="E570" s="124">
        <v>5.92</v>
      </c>
      <c r="F570" s="124">
        <v>3587.39</v>
      </c>
      <c r="G570" s="124">
        <v>1.37E-2</v>
      </c>
      <c r="H570" s="124">
        <v>0.2979</v>
      </c>
      <c r="I570" s="124">
        <v>5.6899999999999999E-2</v>
      </c>
      <c r="J570" s="124">
        <v>1.4E-2</v>
      </c>
      <c r="K570" s="157">
        <v>569</v>
      </c>
    </row>
    <row r="571" spans="1:11" x14ac:dyDescent="0.25">
      <c r="A571" s="124" t="s">
        <v>4361</v>
      </c>
      <c r="B571" s="124" t="s">
        <v>4362</v>
      </c>
      <c r="C571" s="124" t="s">
        <v>1804</v>
      </c>
      <c r="D571" s="124" t="s">
        <v>1820</v>
      </c>
      <c r="E571" s="124">
        <v>9.5299999999999994</v>
      </c>
      <c r="F571" s="124">
        <v>2579.16</v>
      </c>
      <c r="G571" s="124">
        <v>4.9599999999999998E-2</v>
      </c>
      <c r="H571" s="124">
        <v>0.3246</v>
      </c>
      <c r="I571" s="124">
        <v>1.9400000000000001E-2</v>
      </c>
      <c r="J571" s="124">
        <v>1.5599999999999999E-2</v>
      </c>
      <c r="K571" s="157">
        <v>570</v>
      </c>
    </row>
    <row r="572" spans="1:11" x14ac:dyDescent="0.25">
      <c r="A572" s="124" t="s">
        <v>4024</v>
      </c>
      <c r="B572" s="124" t="s">
        <v>3328</v>
      </c>
      <c r="C572" s="124" t="s">
        <v>1569</v>
      </c>
      <c r="D572" s="124" t="s">
        <v>1799</v>
      </c>
      <c r="E572" s="124">
        <v>54.31</v>
      </c>
      <c r="F572" s="124">
        <v>135.06</v>
      </c>
      <c r="G572" s="124">
        <v>-8.9999999999999998E-4</v>
      </c>
      <c r="H572" s="124">
        <v>0.33960000000000001</v>
      </c>
      <c r="I572" s="124">
        <v>0.12479999999999999</v>
      </c>
      <c r="J572" s="124">
        <v>1.6199999999999999E-2</v>
      </c>
      <c r="K572" s="157">
        <v>571</v>
      </c>
    </row>
    <row r="573" spans="1:11" x14ac:dyDescent="0.25">
      <c r="A573" s="124" t="s">
        <v>4100</v>
      </c>
      <c r="B573" s="124" t="s">
        <v>3393</v>
      </c>
      <c r="C573" s="124" t="s">
        <v>1818</v>
      </c>
      <c r="D573" s="124" t="s">
        <v>1819</v>
      </c>
      <c r="E573" s="124">
        <v>19.88</v>
      </c>
      <c r="F573" s="124">
        <v>466.37</v>
      </c>
      <c r="G573" s="124">
        <v>0.1002</v>
      </c>
      <c r="H573" s="124">
        <v>0.38990000000000002</v>
      </c>
      <c r="I573" s="124">
        <v>0.11609999999999999</v>
      </c>
      <c r="J573" s="124">
        <v>2.0299999999999999E-2</v>
      </c>
      <c r="K573" s="157">
        <v>572</v>
      </c>
    </row>
    <row r="574" spans="1:11" x14ac:dyDescent="0.25">
      <c r="A574" s="124" t="s">
        <v>4317</v>
      </c>
      <c r="B574" s="124" t="s">
        <v>3624</v>
      </c>
      <c r="C574" s="124" t="s">
        <v>1793</v>
      </c>
      <c r="D574" s="124" t="s">
        <v>1817</v>
      </c>
      <c r="E574" s="124">
        <v>12</v>
      </c>
      <c r="F574" s="124">
        <v>829.61</v>
      </c>
      <c r="G574" s="124">
        <v>7.6E-3</v>
      </c>
      <c r="H574" s="124">
        <v>0.3473</v>
      </c>
      <c r="I574" s="124">
        <v>8.0500000000000002E-2</v>
      </c>
      <c r="J574" s="124">
        <v>1.67E-2</v>
      </c>
      <c r="K574" s="157">
        <v>573</v>
      </c>
    </row>
    <row r="575" spans="1:11" x14ac:dyDescent="0.25">
      <c r="A575" s="124" t="s">
        <v>4224</v>
      </c>
      <c r="B575" s="124" t="s">
        <v>3533</v>
      </c>
      <c r="C575" s="124" t="s">
        <v>1793</v>
      </c>
      <c r="D575" s="124" t="s">
        <v>2685</v>
      </c>
      <c r="E575" s="124">
        <v>20.32</v>
      </c>
      <c r="F575" s="124">
        <v>548.21</v>
      </c>
      <c r="G575" s="124">
        <v>3.5000000000000001E-3</v>
      </c>
      <c r="H575" s="124">
        <v>0.373</v>
      </c>
      <c r="I575" s="124">
        <v>0.1487</v>
      </c>
      <c r="J575" s="124">
        <v>1.8700000000000001E-2</v>
      </c>
      <c r="K575" s="157">
        <v>574</v>
      </c>
    </row>
    <row r="576" spans="1:11" x14ac:dyDescent="0.25">
      <c r="A576" s="124" t="s">
        <v>4054</v>
      </c>
      <c r="B576" s="124" t="s">
        <v>3351</v>
      </c>
      <c r="C576" s="124" t="s">
        <v>1818</v>
      </c>
      <c r="D576" s="124" t="s">
        <v>1862</v>
      </c>
      <c r="E576" s="124">
        <v>9.2799999999999994</v>
      </c>
      <c r="F576" s="124">
        <v>1421.12</v>
      </c>
      <c r="G576" s="124">
        <v>2.4299999999999999E-2</v>
      </c>
      <c r="H576" s="124">
        <v>0.2908</v>
      </c>
      <c r="I576" s="124">
        <v>7.9600000000000004E-2</v>
      </c>
      <c r="J576" s="124">
        <v>1.35E-2</v>
      </c>
      <c r="K576" s="157">
        <v>575</v>
      </c>
    </row>
    <row r="577" spans="1:11" x14ac:dyDescent="0.25">
      <c r="A577" s="124" t="s">
        <v>3958</v>
      </c>
      <c r="B577" s="124" t="s">
        <v>3258</v>
      </c>
      <c r="C577" s="124" t="s">
        <v>1599</v>
      </c>
      <c r="D577" s="124" t="s">
        <v>1796</v>
      </c>
      <c r="E577" s="124">
        <v>5.24</v>
      </c>
      <c r="F577" s="124">
        <v>3744.4</v>
      </c>
      <c r="G577" s="124">
        <v>7.7000000000000002E-3</v>
      </c>
      <c r="H577" s="124">
        <v>0.37619999999999998</v>
      </c>
      <c r="I577" s="124">
        <v>2.4E-2</v>
      </c>
      <c r="J577" s="124">
        <v>1.89E-2</v>
      </c>
      <c r="K577" s="157">
        <v>576</v>
      </c>
    </row>
    <row r="578" spans="1:11" x14ac:dyDescent="0.25">
      <c r="A578" s="124" t="s">
        <v>4199</v>
      </c>
      <c r="B578" s="124" t="s">
        <v>3510</v>
      </c>
      <c r="C578" s="124" t="s">
        <v>1572</v>
      </c>
      <c r="D578" s="124" t="s">
        <v>1573</v>
      </c>
      <c r="E578" s="124">
        <v>7.9</v>
      </c>
      <c r="F578" s="124">
        <v>690.86</v>
      </c>
      <c r="G578" s="124">
        <v>5.1000000000000004E-3</v>
      </c>
      <c r="H578" s="124">
        <v>0.33800000000000002</v>
      </c>
      <c r="I578" s="124">
        <v>5.5599999999999997E-2</v>
      </c>
      <c r="J578" s="124">
        <v>1.5900000000000001E-2</v>
      </c>
      <c r="K578" s="157">
        <v>577</v>
      </c>
    </row>
    <row r="579" spans="1:11" x14ac:dyDescent="0.25">
      <c r="A579" s="124" t="s">
        <v>3759</v>
      </c>
      <c r="B579" s="124" t="s">
        <v>3051</v>
      </c>
      <c r="C579" s="124" t="s">
        <v>1569</v>
      </c>
      <c r="D579" s="124" t="s">
        <v>1809</v>
      </c>
      <c r="E579" s="124">
        <v>11.13</v>
      </c>
      <c r="F579" s="124">
        <v>3423.73</v>
      </c>
      <c r="G579" s="124">
        <v>0.01</v>
      </c>
      <c r="H579" s="124">
        <v>0.36680000000000001</v>
      </c>
      <c r="I579" s="124">
        <v>0.10929999999999999</v>
      </c>
      <c r="J579" s="124">
        <v>1.7999999999999999E-2</v>
      </c>
      <c r="K579" s="157">
        <v>578</v>
      </c>
    </row>
    <row r="580" spans="1:11" x14ac:dyDescent="0.25">
      <c r="A580" s="124" t="s">
        <v>4198</v>
      </c>
      <c r="B580" s="124" t="s">
        <v>3507</v>
      </c>
      <c r="C580" s="124" t="s">
        <v>1804</v>
      </c>
      <c r="D580" s="124" t="s">
        <v>2798</v>
      </c>
      <c r="E580" s="124">
        <v>7.77</v>
      </c>
      <c r="F580" s="124">
        <v>864.7</v>
      </c>
      <c r="G580" s="124">
        <v>6.4999999999999997E-3</v>
      </c>
      <c r="H580" s="124">
        <v>0.31259999999999999</v>
      </c>
      <c r="I580" s="124">
        <v>8.1100000000000005E-2</v>
      </c>
      <c r="J580" s="124">
        <v>1.4200000000000001E-2</v>
      </c>
      <c r="K580" s="157">
        <v>579</v>
      </c>
    </row>
    <row r="581" spans="1:11" x14ac:dyDescent="0.25">
      <c r="A581" s="124" t="s">
        <v>4207</v>
      </c>
      <c r="B581" s="124" t="s">
        <v>3513</v>
      </c>
      <c r="C581" s="124" t="s">
        <v>1793</v>
      </c>
      <c r="D581" s="124" t="s">
        <v>1817</v>
      </c>
      <c r="E581" s="124">
        <v>224.49</v>
      </c>
      <c r="F581" s="124">
        <v>216.16</v>
      </c>
      <c r="G581" s="124">
        <v>-2.2000000000000001E-3</v>
      </c>
      <c r="H581" s="124">
        <v>0.32750000000000001</v>
      </c>
      <c r="I581" s="124">
        <v>0.21929999999999999</v>
      </c>
      <c r="J581" s="124">
        <v>1.55E-2</v>
      </c>
      <c r="K581" s="157">
        <v>580</v>
      </c>
    </row>
    <row r="582" spans="1:11" x14ac:dyDescent="0.25">
      <c r="A582" s="124" t="s">
        <v>4276</v>
      </c>
      <c r="B582" s="124" t="s">
        <v>3581</v>
      </c>
      <c r="C582" s="124" t="s">
        <v>1599</v>
      </c>
      <c r="D582" s="124" t="s">
        <v>3582</v>
      </c>
      <c r="E582" s="124">
        <v>57.17</v>
      </c>
      <c r="F582" s="124">
        <v>741.84</v>
      </c>
      <c r="G582" s="124">
        <v>-2.2700000000000001E-2</v>
      </c>
      <c r="H582" s="124">
        <v>0.2737</v>
      </c>
      <c r="I582" s="124">
        <v>0.13450000000000001</v>
      </c>
      <c r="J582" s="124">
        <v>1.2200000000000001E-2</v>
      </c>
      <c r="K582" s="157">
        <v>581</v>
      </c>
    </row>
    <row r="583" spans="1:11" x14ac:dyDescent="0.25">
      <c r="A583" s="124" t="s">
        <v>3956</v>
      </c>
      <c r="B583" s="124" t="s">
        <v>3249</v>
      </c>
      <c r="C583" s="124" t="s">
        <v>1793</v>
      </c>
      <c r="D583" s="124" t="s">
        <v>2685</v>
      </c>
      <c r="E583" s="124">
        <v>6.49</v>
      </c>
      <c r="F583" s="124">
        <v>1232.98</v>
      </c>
      <c r="G583" s="124">
        <v>1.5E-3</v>
      </c>
      <c r="H583" s="124">
        <v>0.37019999999999997</v>
      </c>
      <c r="I583" s="124">
        <v>0.11890000000000001</v>
      </c>
      <c r="J583" s="124">
        <v>1.8100000000000002E-2</v>
      </c>
      <c r="K583" s="157">
        <v>582</v>
      </c>
    </row>
    <row r="584" spans="1:11" x14ac:dyDescent="0.25">
      <c r="A584" s="124" t="s">
        <v>4119</v>
      </c>
      <c r="B584" s="124" t="s">
        <v>3432</v>
      </c>
      <c r="C584" s="124" t="s">
        <v>1797</v>
      </c>
      <c r="D584" s="124" t="s">
        <v>1801</v>
      </c>
      <c r="E584" s="124">
        <v>16.96</v>
      </c>
      <c r="F584" s="124">
        <v>4168.84</v>
      </c>
      <c r="G584" s="124">
        <v>3.0000000000000001E-3</v>
      </c>
      <c r="H584" s="124">
        <v>0.28970000000000001</v>
      </c>
      <c r="I584" s="124">
        <v>7.7600000000000002E-2</v>
      </c>
      <c r="J584" s="124">
        <v>1.2999999999999999E-2</v>
      </c>
      <c r="K584" s="157">
        <v>583</v>
      </c>
    </row>
    <row r="585" spans="1:11" x14ac:dyDescent="0.25">
      <c r="A585" s="124" t="s">
        <v>2802</v>
      </c>
      <c r="B585" s="124" t="s">
        <v>2803</v>
      </c>
      <c r="C585" s="124" t="s">
        <v>1581</v>
      </c>
      <c r="D585" s="124" t="s">
        <v>1816</v>
      </c>
      <c r="E585" s="124">
        <v>12.1</v>
      </c>
      <c r="F585" s="124">
        <v>261.88</v>
      </c>
      <c r="G585" s="124">
        <v>3.3E-3</v>
      </c>
      <c r="H585" s="124">
        <v>0.33439999999999998</v>
      </c>
      <c r="I585" s="124">
        <v>7.7200000000000005E-2</v>
      </c>
      <c r="J585" s="124">
        <v>1.5599999999999999E-2</v>
      </c>
      <c r="K585" s="157">
        <v>584</v>
      </c>
    </row>
    <row r="586" spans="1:11" x14ac:dyDescent="0.25">
      <c r="A586" s="124" t="s">
        <v>4098</v>
      </c>
      <c r="B586" s="124" t="s">
        <v>3409</v>
      </c>
      <c r="C586" s="124" t="s">
        <v>1599</v>
      </c>
      <c r="D586" s="124" t="s">
        <v>2848</v>
      </c>
      <c r="E586" s="124">
        <v>4.1399999999999997</v>
      </c>
      <c r="F586" s="124">
        <v>1206.8399999999999</v>
      </c>
      <c r="G586" s="124">
        <v>1.2200000000000001E-2</v>
      </c>
      <c r="H586" s="124">
        <v>0.2772</v>
      </c>
      <c r="I586" s="124">
        <v>5.1299999999999998E-2</v>
      </c>
      <c r="J586" s="124">
        <v>1.21E-2</v>
      </c>
      <c r="K586" s="157">
        <v>585</v>
      </c>
    </row>
    <row r="587" spans="1:11" x14ac:dyDescent="0.25">
      <c r="A587" s="124" t="s">
        <v>4294</v>
      </c>
      <c r="B587" s="124" t="s">
        <v>3602</v>
      </c>
      <c r="C587" s="124" t="s">
        <v>1569</v>
      </c>
      <c r="D587" s="124" t="s">
        <v>1809</v>
      </c>
      <c r="E587" s="124">
        <v>8.0299999999999994</v>
      </c>
      <c r="F587" s="124">
        <v>901.56</v>
      </c>
      <c r="G587" s="124">
        <v>6.3E-3</v>
      </c>
      <c r="H587" s="124">
        <v>0.36520000000000002</v>
      </c>
      <c r="I587" s="124">
        <v>0.22670000000000001</v>
      </c>
      <c r="J587" s="124">
        <v>1.7399999999999999E-2</v>
      </c>
      <c r="K587" s="157">
        <v>586</v>
      </c>
    </row>
    <row r="588" spans="1:11" x14ac:dyDescent="0.25">
      <c r="A588" s="124" t="s">
        <v>3822</v>
      </c>
      <c r="B588" s="124" t="s">
        <v>3113</v>
      </c>
      <c r="C588" s="124" t="s">
        <v>1569</v>
      </c>
      <c r="D588" s="124" t="s">
        <v>1809</v>
      </c>
      <c r="E588" s="124">
        <v>4.2</v>
      </c>
      <c r="F588" s="124">
        <v>3165.46</v>
      </c>
      <c r="G588" s="124">
        <v>7.1999999999999998E-3</v>
      </c>
      <c r="H588" s="124">
        <v>0.31540000000000001</v>
      </c>
      <c r="I588" s="124">
        <v>2.6200000000000001E-2</v>
      </c>
      <c r="J588" s="124">
        <v>1.4E-2</v>
      </c>
      <c r="K588" s="157">
        <v>587</v>
      </c>
    </row>
    <row r="589" spans="1:11" x14ac:dyDescent="0.25">
      <c r="A589" s="124" t="s">
        <v>4179</v>
      </c>
      <c r="B589" s="124" t="s">
        <v>3487</v>
      </c>
      <c r="C589" s="124" t="s">
        <v>1565</v>
      </c>
      <c r="D589" s="124" t="s">
        <v>3071</v>
      </c>
      <c r="E589" s="124">
        <v>5.51</v>
      </c>
      <c r="F589" s="124">
        <v>8555.81</v>
      </c>
      <c r="G589" s="124">
        <v>5.4999999999999997E-3</v>
      </c>
      <c r="H589" s="124">
        <v>0.30220000000000002</v>
      </c>
      <c r="I589" s="124">
        <v>4.02E-2</v>
      </c>
      <c r="J589" s="124">
        <v>1.32E-2</v>
      </c>
      <c r="K589" s="157">
        <v>588</v>
      </c>
    </row>
    <row r="590" spans="1:11" x14ac:dyDescent="0.25">
      <c r="A590" s="124" t="s">
        <v>4589</v>
      </c>
      <c r="B590" s="124" t="s">
        <v>4590</v>
      </c>
      <c r="C590" s="124" t="s">
        <v>1804</v>
      </c>
      <c r="D590" s="124" t="s">
        <v>2851</v>
      </c>
      <c r="E590" s="124">
        <v>7.92</v>
      </c>
      <c r="F590" s="124">
        <v>1064.6300000000001</v>
      </c>
      <c r="G590" s="124">
        <v>7.6E-3</v>
      </c>
      <c r="H590" s="124">
        <v>0.38569999999999999</v>
      </c>
      <c r="I590" s="124">
        <v>0.1135</v>
      </c>
      <c r="J590" s="124">
        <v>1.89E-2</v>
      </c>
      <c r="K590" s="157">
        <v>589</v>
      </c>
    </row>
    <row r="591" spans="1:11" x14ac:dyDescent="0.25">
      <c r="A591" s="124" t="s">
        <v>4097</v>
      </c>
      <c r="B591" s="124" t="s">
        <v>3407</v>
      </c>
      <c r="C591" s="124" t="s">
        <v>1565</v>
      </c>
      <c r="D591" s="124" t="s">
        <v>3071</v>
      </c>
      <c r="E591" s="124">
        <v>9.07</v>
      </c>
      <c r="F591" s="124">
        <v>2492.67</v>
      </c>
      <c r="G591" s="124">
        <v>3.3E-3</v>
      </c>
      <c r="H591" s="124">
        <v>0.31819999999999998</v>
      </c>
      <c r="I591" s="124">
        <v>4.6100000000000002E-2</v>
      </c>
      <c r="J591" s="124">
        <v>1.41E-2</v>
      </c>
      <c r="K591" s="157">
        <v>590</v>
      </c>
    </row>
    <row r="592" spans="1:11" x14ac:dyDescent="0.25">
      <c r="A592" s="124" t="s">
        <v>4289</v>
      </c>
      <c r="B592" s="124" t="s">
        <v>3593</v>
      </c>
      <c r="C592" s="124" t="s">
        <v>1791</v>
      </c>
      <c r="D592" s="124" t="s">
        <v>1792</v>
      </c>
      <c r="E592" s="124">
        <v>7.23</v>
      </c>
      <c r="F592" s="124">
        <v>2212.81</v>
      </c>
      <c r="G592" s="124">
        <v>1.26E-2</v>
      </c>
      <c r="H592" s="124">
        <v>0.3569</v>
      </c>
      <c r="I592" s="124">
        <v>5.2900000000000003E-2</v>
      </c>
      <c r="J592" s="124">
        <v>1.66E-2</v>
      </c>
      <c r="K592" s="157">
        <v>591</v>
      </c>
    </row>
    <row r="593" spans="1:11" x14ac:dyDescent="0.25">
      <c r="A593" s="124" t="s">
        <v>4106</v>
      </c>
      <c r="B593" s="124" t="s">
        <v>3424</v>
      </c>
      <c r="C593" s="124" t="s">
        <v>1572</v>
      </c>
      <c r="D593" s="124" t="s">
        <v>1573</v>
      </c>
      <c r="E593" s="124">
        <v>7.76</v>
      </c>
      <c r="F593" s="124">
        <v>1787.64</v>
      </c>
      <c r="G593" s="124">
        <v>1.44E-2</v>
      </c>
      <c r="H593" s="124">
        <v>0.30049999999999999</v>
      </c>
      <c r="I593" s="124">
        <v>9.7299999999999998E-2</v>
      </c>
      <c r="J593" s="124">
        <v>1.29E-2</v>
      </c>
      <c r="K593" s="157">
        <v>592</v>
      </c>
    </row>
    <row r="594" spans="1:11" x14ac:dyDescent="0.25">
      <c r="A594" s="124" t="s">
        <v>4205</v>
      </c>
      <c r="B594" s="124" t="s">
        <v>3518</v>
      </c>
      <c r="C594" s="124" t="s">
        <v>1793</v>
      </c>
      <c r="D594" s="124" t="s">
        <v>1822</v>
      </c>
      <c r="E594" s="124">
        <v>6.1</v>
      </c>
      <c r="F594" s="124">
        <v>5138.16</v>
      </c>
      <c r="G594" s="124">
        <v>4.99E-2</v>
      </c>
      <c r="H594" s="124">
        <v>0.3039</v>
      </c>
      <c r="I594" s="124">
        <v>3.5700000000000003E-2</v>
      </c>
      <c r="J594" s="124">
        <v>1.3100000000000001E-2</v>
      </c>
      <c r="K594" s="157">
        <v>593</v>
      </c>
    </row>
    <row r="595" spans="1:11" x14ac:dyDescent="0.25">
      <c r="A595" s="124" t="s">
        <v>4235</v>
      </c>
      <c r="B595" s="124" t="s">
        <v>3542</v>
      </c>
      <c r="C595" s="124" t="s">
        <v>1794</v>
      </c>
      <c r="D595" s="124" t="s">
        <v>1813</v>
      </c>
      <c r="E595" s="124">
        <v>3.97</v>
      </c>
      <c r="F595" s="124">
        <v>1771.22</v>
      </c>
      <c r="G595" s="124">
        <v>2.06E-2</v>
      </c>
      <c r="H595" s="124">
        <v>0.28220000000000001</v>
      </c>
      <c r="I595" s="124">
        <v>2.2700000000000001E-2</v>
      </c>
      <c r="J595" s="124">
        <v>1.18E-2</v>
      </c>
      <c r="K595" s="157">
        <v>594</v>
      </c>
    </row>
    <row r="596" spans="1:11" x14ac:dyDescent="0.25">
      <c r="A596" s="124" t="s">
        <v>3971</v>
      </c>
      <c r="B596" s="124" t="s">
        <v>3276</v>
      </c>
      <c r="C596" s="124" t="s">
        <v>1565</v>
      </c>
      <c r="D596" s="124" t="s">
        <v>3071</v>
      </c>
      <c r="E596" s="124">
        <v>6.28</v>
      </c>
      <c r="F596" s="124">
        <v>5437.63</v>
      </c>
      <c r="G596" s="124">
        <v>-6.3E-3</v>
      </c>
      <c r="H596" s="124">
        <v>0.34799999999999998</v>
      </c>
      <c r="I596" s="124">
        <v>6.8500000000000005E-2</v>
      </c>
      <c r="J596" s="124">
        <v>1.5900000000000001E-2</v>
      </c>
      <c r="K596" s="157">
        <v>595</v>
      </c>
    </row>
    <row r="597" spans="1:11" x14ac:dyDescent="0.25">
      <c r="A597" s="124" t="s">
        <v>4023</v>
      </c>
      <c r="B597" s="124" t="s">
        <v>3320</v>
      </c>
      <c r="C597" s="124" t="s">
        <v>1572</v>
      </c>
      <c r="D597" s="124" t="s">
        <v>1790</v>
      </c>
      <c r="E597" s="124">
        <v>3.5</v>
      </c>
      <c r="F597" s="124">
        <v>7003.28</v>
      </c>
      <c r="G597" s="124">
        <v>2.9399999999999999E-2</v>
      </c>
      <c r="H597" s="124">
        <v>0.32529999999999998</v>
      </c>
      <c r="I597" s="124">
        <v>7.2900000000000006E-2</v>
      </c>
      <c r="J597" s="124">
        <v>1.4200000000000001E-2</v>
      </c>
      <c r="K597" s="157">
        <v>596</v>
      </c>
    </row>
    <row r="598" spans="1:11" x14ac:dyDescent="0.25">
      <c r="A598" s="124" t="s">
        <v>4223</v>
      </c>
      <c r="B598" s="124" t="s">
        <v>3532</v>
      </c>
      <c r="C598" s="124" t="s">
        <v>1565</v>
      </c>
      <c r="D598" s="124" t="s">
        <v>3071</v>
      </c>
      <c r="E598" s="124">
        <v>9.2899999999999991</v>
      </c>
      <c r="F598" s="124">
        <v>3184.51</v>
      </c>
      <c r="G598" s="124">
        <v>3.2000000000000002E-3</v>
      </c>
      <c r="H598" s="124">
        <v>0.33729999999999999</v>
      </c>
      <c r="I598" s="124">
        <v>4.2000000000000003E-2</v>
      </c>
      <c r="J598" s="124">
        <v>1.4999999999999999E-2</v>
      </c>
      <c r="K598" s="157">
        <v>597</v>
      </c>
    </row>
    <row r="599" spans="1:11" x14ac:dyDescent="0.25">
      <c r="A599" s="124" t="s">
        <v>3974</v>
      </c>
      <c r="B599" s="124" t="s">
        <v>3262</v>
      </c>
      <c r="C599" s="124" t="s">
        <v>1569</v>
      </c>
      <c r="D599" s="124" t="s">
        <v>1799</v>
      </c>
      <c r="E599" s="124">
        <v>10.76</v>
      </c>
      <c r="F599" s="124">
        <v>308.95</v>
      </c>
      <c r="G599" s="124">
        <v>4.7000000000000002E-3</v>
      </c>
      <c r="H599" s="124">
        <v>0.36170000000000002</v>
      </c>
      <c r="I599" s="124">
        <v>3.0200000000000001E-2</v>
      </c>
      <c r="J599" s="124">
        <v>1.6899999999999998E-2</v>
      </c>
      <c r="K599" s="157">
        <v>598</v>
      </c>
    </row>
    <row r="600" spans="1:11" x14ac:dyDescent="0.25">
      <c r="A600" s="124" t="s">
        <v>4154</v>
      </c>
      <c r="B600" s="124" t="s">
        <v>3455</v>
      </c>
      <c r="C600" s="124" t="s">
        <v>1818</v>
      </c>
      <c r="D600" s="124" t="s">
        <v>1862</v>
      </c>
      <c r="E600" s="124">
        <v>50.41</v>
      </c>
      <c r="F600" s="124">
        <v>1166.48</v>
      </c>
      <c r="G600" s="124">
        <v>1.5100000000000001E-2</v>
      </c>
      <c r="H600" s="124">
        <v>0.39850000000000002</v>
      </c>
      <c r="I600" s="124">
        <v>0.25890000000000002</v>
      </c>
      <c r="J600" s="124">
        <v>1.9699999999999999E-2</v>
      </c>
      <c r="K600" s="157">
        <v>599</v>
      </c>
    </row>
    <row r="601" spans="1:11" x14ac:dyDescent="0.25">
      <c r="A601" s="124" t="s">
        <v>2894</v>
      </c>
      <c r="B601" s="124" t="s">
        <v>2895</v>
      </c>
      <c r="C601" s="124" t="s">
        <v>1791</v>
      </c>
      <c r="D601" s="124" t="s">
        <v>1800</v>
      </c>
      <c r="E601" s="124">
        <v>22.49</v>
      </c>
      <c r="F601" s="124">
        <v>116.78</v>
      </c>
      <c r="G601" s="124">
        <v>5.7999999999999996E-3</v>
      </c>
      <c r="H601" s="124">
        <v>0.3755</v>
      </c>
      <c r="I601" s="124">
        <v>7.2700000000000001E-2</v>
      </c>
      <c r="J601" s="124">
        <v>1.78E-2</v>
      </c>
      <c r="K601" s="157">
        <v>600</v>
      </c>
    </row>
    <row r="602" spans="1:11" x14ac:dyDescent="0.25">
      <c r="A602" s="124" t="s">
        <v>4178</v>
      </c>
      <c r="B602" s="124" t="s">
        <v>3478</v>
      </c>
      <c r="C602" s="124" t="s">
        <v>1805</v>
      </c>
      <c r="D602" s="124" t="s">
        <v>2002</v>
      </c>
      <c r="E602" s="124">
        <v>10.7</v>
      </c>
      <c r="F602" s="124">
        <v>2038.02</v>
      </c>
      <c r="G602" s="124">
        <v>-9.2999999999999992E-3</v>
      </c>
      <c r="H602" s="124">
        <v>0.35</v>
      </c>
      <c r="I602" s="124">
        <v>5.79E-2</v>
      </c>
      <c r="J602" s="124">
        <v>1.5900000000000001E-2</v>
      </c>
      <c r="K602" s="157">
        <v>601</v>
      </c>
    </row>
    <row r="603" spans="1:11" x14ac:dyDescent="0.25">
      <c r="A603" s="124" t="s">
        <v>4067</v>
      </c>
      <c r="B603" s="124" t="s">
        <v>3340</v>
      </c>
      <c r="C603" s="124" t="s">
        <v>1794</v>
      </c>
      <c r="D603" s="124" t="s">
        <v>1813</v>
      </c>
      <c r="E603" s="124">
        <v>19.399999999999999</v>
      </c>
      <c r="F603" s="124">
        <v>323.20999999999998</v>
      </c>
      <c r="G603" s="124">
        <v>1.09E-2</v>
      </c>
      <c r="H603" s="124">
        <v>0.37990000000000002</v>
      </c>
      <c r="I603" s="124">
        <v>0.14879999999999999</v>
      </c>
      <c r="J603" s="124">
        <v>1.7999999999999999E-2</v>
      </c>
      <c r="K603" s="157">
        <v>602</v>
      </c>
    </row>
    <row r="604" spans="1:11" x14ac:dyDescent="0.25">
      <c r="A604" s="124" t="s">
        <v>4249</v>
      </c>
      <c r="B604" s="124" t="s">
        <v>3556</v>
      </c>
      <c r="C604" s="124" t="s">
        <v>1797</v>
      </c>
      <c r="D604" s="124" t="s">
        <v>1801</v>
      </c>
      <c r="E604" s="124">
        <v>4.1900000000000004</v>
      </c>
      <c r="F604" s="124">
        <v>3648.47</v>
      </c>
      <c r="G604" s="124">
        <v>1.95E-2</v>
      </c>
      <c r="H604" s="124">
        <v>0.29199999999999998</v>
      </c>
      <c r="I604" s="124">
        <v>4.2700000000000002E-2</v>
      </c>
      <c r="J604" s="124">
        <v>1.1900000000000001E-2</v>
      </c>
      <c r="K604" s="157">
        <v>603</v>
      </c>
    </row>
    <row r="605" spans="1:11" x14ac:dyDescent="0.25">
      <c r="A605" s="124" t="s">
        <v>4087</v>
      </c>
      <c r="B605" s="124" t="s">
        <v>3397</v>
      </c>
      <c r="C605" s="124" t="s">
        <v>1599</v>
      </c>
      <c r="D605" s="124" t="s">
        <v>2848</v>
      </c>
      <c r="E605" s="124">
        <v>1.79</v>
      </c>
      <c r="F605" s="124">
        <v>35842.42</v>
      </c>
      <c r="G605" s="124">
        <v>2.87E-2</v>
      </c>
      <c r="H605" s="124">
        <v>0.26419999999999999</v>
      </c>
      <c r="I605" s="124">
        <v>3.2099999999999997E-2</v>
      </c>
      <c r="J605" s="124">
        <v>1.0699999999999999E-2</v>
      </c>
      <c r="K605" s="157">
        <v>604</v>
      </c>
    </row>
    <row r="606" spans="1:11" x14ac:dyDescent="0.25">
      <c r="A606" s="124" t="s">
        <v>4189</v>
      </c>
      <c r="B606" s="124" t="s">
        <v>3496</v>
      </c>
      <c r="C606" s="124" t="s">
        <v>1569</v>
      </c>
      <c r="D606" s="124" t="s">
        <v>1799</v>
      </c>
      <c r="E606" s="124">
        <v>7.76</v>
      </c>
      <c r="F606" s="124">
        <v>1647.46</v>
      </c>
      <c r="G606" s="124">
        <v>1.17E-2</v>
      </c>
      <c r="H606" s="124">
        <v>0.36420000000000002</v>
      </c>
      <c r="I606" s="124">
        <v>0.108</v>
      </c>
      <c r="J606" s="124">
        <v>1.6799999999999999E-2</v>
      </c>
      <c r="K606" s="157">
        <v>605</v>
      </c>
    </row>
    <row r="607" spans="1:11" x14ac:dyDescent="0.25">
      <c r="A607" s="124" t="s">
        <v>3975</v>
      </c>
      <c r="B607" s="124" t="s">
        <v>3266</v>
      </c>
      <c r="C607" s="124" t="s">
        <v>1577</v>
      </c>
      <c r="D607" s="124" t="s">
        <v>1596</v>
      </c>
      <c r="E607" s="124">
        <v>4.8899999999999997</v>
      </c>
      <c r="F607" s="124">
        <v>2243.48</v>
      </c>
      <c r="G607" s="124">
        <v>1.66E-2</v>
      </c>
      <c r="H607" s="124">
        <v>0.3841</v>
      </c>
      <c r="I607" s="124">
        <v>9.0499999999999997E-2</v>
      </c>
      <c r="J607" s="124">
        <v>1.7999999999999999E-2</v>
      </c>
      <c r="K607" s="157">
        <v>606</v>
      </c>
    </row>
    <row r="608" spans="1:11" x14ac:dyDescent="0.25">
      <c r="A608" s="124" t="s">
        <v>4111</v>
      </c>
      <c r="B608" s="124" t="s">
        <v>3412</v>
      </c>
      <c r="C608" s="124" t="s">
        <v>1572</v>
      </c>
      <c r="D608" s="124" t="s">
        <v>1790</v>
      </c>
      <c r="E608" s="124">
        <v>8.59</v>
      </c>
      <c r="F608" s="124">
        <v>1277.6099999999999</v>
      </c>
      <c r="G608" s="124">
        <v>1.66E-2</v>
      </c>
      <c r="H608" s="124">
        <v>0.23899999999999999</v>
      </c>
      <c r="I608" s="124">
        <v>5.4600000000000003E-2</v>
      </c>
      <c r="J608" s="124">
        <v>9.7000000000000003E-3</v>
      </c>
      <c r="K608" s="157">
        <v>607</v>
      </c>
    </row>
    <row r="609" spans="1:11" x14ac:dyDescent="0.25">
      <c r="A609" s="124" t="s">
        <v>4028</v>
      </c>
      <c r="B609" s="124" t="s">
        <v>3331</v>
      </c>
      <c r="C609" s="124" t="s">
        <v>1806</v>
      </c>
      <c r="D609" s="124" t="s">
        <v>2771</v>
      </c>
      <c r="E609" s="124">
        <v>14.54</v>
      </c>
      <c r="F609" s="124">
        <v>1769.47</v>
      </c>
      <c r="G609" s="124">
        <v>2.47E-2</v>
      </c>
      <c r="H609" s="124">
        <v>0.39040000000000002</v>
      </c>
      <c r="I609" s="124">
        <v>0.10929999999999999</v>
      </c>
      <c r="J609" s="124">
        <v>1.8599999999999998E-2</v>
      </c>
      <c r="K609" s="157">
        <v>608</v>
      </c>
    </row>
    <row r="610" spans="1:11" x14ac:dyDescent="0.25">
      <c r="A610" s="124" t="s">
        <v>5780</v>
      </c>
      <c r="B610" s="124" t="s">
        <v>5781</v>
      </c>
      <c r="C610" s="124" t="s">
        <v>1811</v>
      </c>
      <c r="D610" s="124" t="s">
        <v>1812</v>
      </c>
      <c r="E610" s="124">
        <v>6.82</v>
      </c>
      <c r="F610" s="124">
        <v>1345.77</v>
      </c>
      <c r="G610" s="124">
        <v>2.8999999999999998E-3</v>
      </c>
      <c r="H610" s="124">
        <v>0.39889999999999998</v>
      </c>
      <c r="I610" s="124">
        <v>8.2900000000000001E-2</v>
      </c>
      <c r="J610" s="124">
        <v>1.9099999999999999E-2</v>
      </c>
      <c r="K610" s="157">
        <v>609</v>
      </c>
    </row>
    <row r="611" spans="1:11" x14ac:dyDescent="0.25">
      <c r="A611" s="124" t="s">
        <v>4169</v>
      </c>
      <c r="B611" s="124" t="s">
        <v>3474</v>
      </c>
      <c r="C611" s="124" t="s">
        <v>1572</v>
      </c>
      <c r="D611" s="124" t="s">
        <v>1573</v>
      </c>
      <c r="E611" s="124">
        <v>6.33</v>
      </c>
      <c r="F611" s="124">
        <v>683.27</v>
      </c>
      <c r="G611" s="124">
        <v>6.4000000000000003E-3</v>
      </c>
      <c r="H611" s="124">
        <v>0.35270000000000001</v>
      </c>
      <c r="I611" s="124">
        <v>3.15E-2</v>
      </c>
      <c r="J611" s="124">
        <v>1.5800000000000002E-2</v>
      </c>
      <c r="K611" s="157">
        <v>610</v>
      </c>
    </row>
    <row r="612" spans="1:11" x14ac:dyDescent="0.25">
      <c r="A612" s="124" t="s">
        <v>4080</v>
      </c>
      <c r="B612" s="124" t="s">
        <v>3394</v>
      </c>
      <c r="C612" s="124" t="s">
        <v>1797</v>
      </c>
      <c r="D612" s="124" t="s">
        <v>2832</v>
      </c>
      <c r="E612" s="124">
        <v>8.4700000000000006</v>
      </c>
      <c r="F612" s="124">
        <v>1235.53</v>
      </c>
      <c r="G612" s="124">
        <v>8.3000000000000001E-3</v>
      </c>
      <c r="H612" s="124">
        <v>0.30130000000000001</v>
      </c>
      <c r="I612" s="124">
        <v>0.06</v>
      </c>
      <c r="J612" s="124">
        <v>1.2E-2</v>
      </c>
      <c r="K612" s="157">
        <v>611</v>
      </c>
    </row>
    <row r="613" spans="1:11" x14ac:dyDescent="0.25">
      <c r="A613" s="124" t="s">
        <v>4221</v>
      </c>
      <c r="B613" s="124" t="s">
        <v>3527</v>
      </c>
      <c r="C613" s="124" t="s">
        <v>1569</v>
      </c>
      <c r="D613" s="124" t="s">
        <v>1809</v>
      </c>
      <c r="E613" s="124">
        <v>11.94</v>
      </c>
      <c r="F613" s="124">
        <v>599.41</v>
      </c>
      <c r="G613" s="124">
        <v>-3.3E-3</v>
      </c>
      <c r="H613" s="124">
        <v>0.32079999999999997</v>
      </c>
      <c r="I613" s="124">
        <v>7.9100000000000004E-2</v>
      </c>
      <c r="J613" s="124">
        <v>1.34E-2</v>
      </c>
      <c r="K613" s="157">
        <v>612</v>
      </c>
    </row>
    <row r="614" spans="1:11" x14ac:dyDescent="0.25">
      <c r="A614" s="124" t="s">
        <v>4125</v>
      </c>
      <c r="B614" s="124" t="s">
        <v>3433</v>
      </c>
      <c r="C614" s="124" t="s">
        <v>1793</v>
      </c>
      <c r="D614" s="124" t="s">
        <v>1817</v>
      </c>
      <c r="E614" s="124">
        <v>26.9</v>
      </c>
      <c r="F614" s="124">
        <v>394.46</v>
      </c>
      <c r="G614" s="124">
        <v>6.0000000000000001E-3</v>
      </c>
      <c r="H614" s="124">
        <v>0.34499999999999997</v>
      </c>
      <c r="I614" s="124">
        <v>0.12540000000000001</v>
      </c>
      <c r="J614" s="124">
        <v>1.49E-2</v>
      </c>
      <c r="K614" s="157">
        <v>613</v>
      </c>
    </row>
    <row r="615" spans="1:11" x14ac:dyDescent="0.25">
      <c r="A615" s="124" t="s">
        <v>4202</v>
      </c>
      <c r="B615" s="124" t="s">
        <v>3512</v>
      </c>
      <c r="C615" s="124" t="s">
        <v>1572</v>
      </c>
      <c r="D615" s="124" t="s">
        <v>1573</v>
      </c>
      <c r="E615" s="124">
        <v>17.09</v>
      </c>
      <c r="F615" s="124">
        <v>388.68</v>
      </c>
      <c r="G615" s="124">
        <v>1.3599999999999999E-2</v>
      </c>
      <c r="H615" s="124">
        <v>0.31929999999999997</v>
      </c>
      <c r="I615" s="124">
        <v>6.9400000000000003E-2</v>
      </c>
      <c r="J615" s="124">
        <v>1.2999999999999999E-2</v>
      </c>
      <c r="K615" s="157">
        <v>614</v>
      </c>
    </row>
    <row r="616" spans="1:11" x14ac:dyDescent="0.25">
      <c r="A616" s="124" t="s">
        <v>4057</v>
      </c>
      <c r="B616" s="124" t="s">
        <v>3359</v>
      </c>
      <c r="C616" s="124" t="s">
        <v>1805</v>
      </c>
      <c r="D616" s="124" t="s">
        <v>2002</v>
      </c>
      <c r="E616" s="124">
        <v>7.17</v>
      </c>
      <c r="F616" s="124">
        <v>12097.24</v>
      </c>
      <c r="G616" s="124">
        <v>6.8599999999999994E-2</v>
      </c>
      <c r="H616" s="124">
        <v>0.36820000000000003</v>
      </c>
      <c r="I616" s="124">
        <v>5.1200000000000002E-2</v>
      </c>
      <c r="J616" s="124">
        <v>1.6400000000000001E-2</v>
      </c>
      <c r="K616" s="157">
        <v>615</v>
      </c>
    </row>
    <row r="617" spans="1:11" x14ac:dyDescent="0.25">
      <c r="A617" s="124" t="s">
        <v>4117</v>
      </c>
      <c r="B617" s="124" t="s">
        <v>3427</v>
      </c>
      <c r="C617" s="124" t="s">
        <v>1585</v>
      </c>
      <c r="D617" s="124" t="s">
        <v>2811</v>
      </c>
      <c r="E617" s="124">
        <v>10.58</v>
      </c>
      <c r="F617" s="124">
        <v>931.14</v>
      </c>
      <c r="G617" s="124">
        <v>2.6200000000000001E-2</v>
      </c>
      <c r="H617" s="124">
        <v>0.36599999999999999</v>
      </c>
      <c r="I617" s="124">
        <v>3.2500000000000001E-2</v>
      </c>
      <c r="J617" s="124">
        <v>1.6199999999999999E-2</v>
      </c>
      <c r="K617" s="157">
        <v>616</v>
      </c>
    </row>
    <row r="618" spans="1:11" x14ac:dyDescent="0.25">
      <c r="A618" s="124" t="s">
        <v>4136</v>
      </c>
      <c r="B618" s="124" t="s">
        <v>3426</v>
      </c>
      <c r="C618" s="124" t="s">
        <v>1805</v>
      </c>
      <c r="D618" s="124" t="s">
        <v>3148</v>
      </c>
      <c r="E618" s="124">
        <v>14.36</v>
      </c>
      <c r="F618" s="124">
        <v>890.2</v>
      </c>
      <c r="G618" s="124">
        <v>1.2E-2</v>
      </c>
      <c r="H618" s="124">
        <v>0.32619999999999999</v>
      </c>
      <c r="I618" s="124">
        <v>8.0299999999999996E-2</v>
      </c>
      <c r="J618" s="124">
        <v>1.32E-2</v>
      </c>
      <c r="K618" s="157">
        <v>617</v>
      </c>
    </row>
    <row r="619" spans="1:11" x14ac:dyDescent="0.25">
      <c r="A619" s="124" t="s">
        <v>4158</v>
      </c>
      <c r="B619" s="124" t="s">
        <v>3468</v>
      </c>
      <c r="C619" s="124" t="s">
        <v>1793</v>
      </c>
      <c r="D619" s="124" t="s">
        <v>2685</v>
      </c>
      <c r="E619" s="124">
        <v>12.4</v>
      </c>
      <c r="F619" s="124">
        <v>1482.36</v>
      </c>
      <c r="G619" s="124">
        <v>1.6400000000000001E-2</v>
      </c>
      <c r="H619" s="124">
        <v>0.36609999999999998</v>
      </c>
      <c r="I619" s="124">
        <v>9.3600000000000003E-2</v>
      </c>
      <c r="J619" s="124">
        <v>1.61E-2</v>
      </c>
      <c r="K619" s="157">
        <v>618</v>
      </c>
    </row>
    <row r="620" spans="1:11" x14ac:dyDescent="0.25">
      <c r="A620" s="124" t="s">
        <v>3769</v>
      </c>
      <c r="B620" s="124" t="s">
        <v>3054</v>
      </c>
      <c r="C620" s="124" t="s">
        <v>1793</v>
      </c>
      <c r="D620" s="124" t="s">
        <v>2685</v>
      </c>
      <c r="E620" s="124">
        <v>21.12</v>
      </c>
      <c r="F620" s="124">
        <v>186.6</v>
      </c>
      <c r="G620" s="124">
        <v>3.3E-3</v>
      </c>
      <c r="H620" s="124">
        <v>0.34029999999999999</v>
      </c>
      <c r="I620" s="124">
        <v>9.3700000000000006E-2</v>
      </c>
      <c r="J620" s="124">
        <v>1.41E-2</v>
      </c>
      <c r="K620" s="157">
        <v>619</v>
      </c>
    </row>
    <row r="621" spans="1:11" x14ac:dyDescent="0.25">
      <c r="A621" s="124" t="s">
        <v>5150</v>
      </c>
      <c r="B621" s="124" t="s">
        <v>5151</v>
      </c>
      <c r="C621" s="124" t="s">
        <v>1793</v>
      </c>
      <c r="D621" s="124" t="s">
        <v>2685</v>
      </c>
      <c r="E621" s="124">
        <v>16.37</v>
      </c>
      <c r="F621" s="124">
        <v>690.23</v>
      </c>
      <c r="G621" s="124">
        <v>6.1000000000000004E-3</v>
      </c>
      <c r="H621" s="124">
        <v>0.373</v>
      </c>
      <c r="I621" s="124">
        <v>9.4899999999999998E-2</v>
      </c>
      <c r="J621" s="124">
        <v>1.6799999999999999E-2</v>
      </c>
      <c r="K621" s="157">
        <v>620</v>
      </c>
    </row>
    <row r="622" spans="1:11" x14ac:dyDescent="0.25">
      <c r="A622" s="124" t="s">
        <v>4152</v>
      </c>
      <c r="B622" s="124" t="s">
        <v>3449</v>
      </c>
      <c r="C622" s="124" t="s">
        <v>1592</v>
      </c>
      <c r="D622" s="124" t="s">
        <v>3222</v>
      </c>
      <c r="E622" s="124">
        <v>15.13</v>
      </c>
      <c r="F622" s="124">
        <v>912.65</v>
      </c>
      <c r="G622" s="124">
        <v>1.4800000000000001E-2</v>
      </c>
      <c r="H622" s="124">
        <v>0.3367</v>
      </c>
      <c r="I622" s="124">
        <v>8.14E-2</v>
      </c>
      <c r="J622" s="124">
        <v>1.3899999999999999E-2</v>
      </c>
      <c r="K622" s="157">
        <v>621</v>
      </c>
    </row>
    <row r="623" spans="1:11" x14ac:dyDescent="0.25">
      <c r="A623" s="124" t="s">
        <v>2877</v>
      </c>
      <c r="B623" s="124" t="s">
        <v>2856</v>
      </c>
      <c r="C623" s="124" t="s">
        <v>1572</v>
      </c>
      <c r="D623" s="124" t="s">
        <v>2827</v>
      </c>
      <c r="E623" s="124">
        <v>6.21</v>
      </c>
      <c r="F623" s="124">
        <v>661.03</v>
      </c>
      <c r="G623" s="124">
        <v>1.14E-2</v>
      </c>
      <c r="H623" s="124">
        <v>0.36559999999999998</v>
      </c>
      <c r="I623" s="124">
        <v>5.8400000000000001E-2</v>
      </c>
      <c r="J623" s="124">
        <v>1.61E-2</v>
      </c>
      <c r="K623" s="157">
        <v>622</v>
      </c>
    </row>
    <row r="624" spans="1:11" x14ac:dyDescent="0.25">
      <c r="A624" s="124" t="s">
        <v>4105</v>
      </c>
      <c r="B624" s="124" t="s">
        <v>4808</v>
      </c>
      <c r="C624" s="124" t="s">
        <v>1804</v>
      </c>
      <c r="D624" s="124" t="s">
        <v>1820</v>
      </c>
      <c r="E624" s="124">
        <v>6.93</v>
      </c>
      <c r="F624" s="124">
        <v>3709.02</v>
      </c>
      <c r="G624" s="124">
        <v>6.6199999999999995E-2</v>
      </c>
      <c r="H624" s="124">
        <v>0.36099999999999999</v>
      </c>
      <c r="I624" s="124">
        <v>5.0299999999999997E-2</v>
      </c>
      <c r="J624" s="124">
        <v>1.5900000000000001E-2</v>
      </c>
      <c r="K624" s="157">
        <v>623</v>
      </c>
    </row>
    <row r="625" spans="1:11" x14ac:dyDescent="0.25">
      <c r="A625" s="124" t="s">
        <v>4025</v>
      </c>
      <c r="B625" s="124" t="s">
        <v>3326</v>
      </c>
      <c r="C625" s="124" t="s">
        <v>1793</v>
      </c>
      <c r="D625" s="124" t="s">
        <v>1923</v>
      </c>
      <c r="E625" s="124">
        <v>26.74</v>
      </c>
      <c r="F625" s="124">
        <v>1401.42</v>
      </c>
      <c r="G625" s="124">
        <v>1.52E-2</v>
      </c>
      <c r="H625" s="124">
        <v>0.27729999999999999</v>
      </c>
      <c r="I625" s="124">
        <v>4.82E-2</v>
      </c>
      <c r="J625" s="124">
        <v>1.01E-2</v>
      </c>
      <c r="K625" s="157">
        <v>624</v>
      </c>
    </row>
    <row r="626" spans="1:11" x14ac:dyDescent="0.25">
      <c r="A626" s="124" t="s">
        <v>4128</v>
      </c>
      <c r="B626" s="124" t="s">
        <v>3421</v>
      </c>
      <c r="C626" s="124" t="s">
        <v>1793</v>
      </c>
      <c r="D626" s="124" t="s">
        <v>2685</v>
      </c>
      <c r="E626" s="124">
        <v>33.76</v>
      </c>
      <c r="F626" s="124">
        <v>334.7</v>
      </c>
      <c r="G626" s="124">
        <v>-9.1000000000000004E-3</v>
      </c>
      <c r="H626" s="124">
        <v>0.34689999999999999</v>
      </c>
      <c r="I626" s="124">
        <v>7.6600000000000001E-2</v>
      </c>
      <c r="J626" s="124">
        <v>1.4500000000000001E-2</v>
      </c>
      <c r="K626" s="157">
        <v>625</v>
      </c>
    </row>
    <row r="627" spans="1:11" x14ac:dyDescent="0.25">
      <c r="A627" s="124" t="s">
        <v>4085</v>
      </c>
      <c r="B627" s="124" t="s">
        <v>3381</v>
      </c>
      <c r="C627" s="124" t="s">
        <v>1818</v>
      </c>
      <c r="D627" s="124" t="s">
        <v>1819</v>
      </c>
      <c r="E627" s="124">
        <v>47.85</v>
      </c>
      <c r="F627" s="124">
        <v>897.4</v>
      </c>
      <c r="G627" s="124">
        <v>8.8999999999999999E-3</v>
      </c>
      <c r="H627" s="124">
        <v>0.33639999999999998</v>
      </c>
      <c r="I627" s="124">
        <v>0.21099999999999999</v>
      </c>
      <c r="J627" s="124">
        <v>1.38E-2</v>
      </c>
      <c r="K627" s="157">
        <v>626</v>
      </c>
    </row>
    <row r="628" spans="1:11" x14ac:dyDescent="0.25">
      <c r="A628" s="124" t="s">
        <v>4089</v>
      </c>
      <c r="B628" s="124" t="s">
        <v>3402</v>
      </c>
      <c r="C628" s="124" t="s">
        <v>1565</v>
      </c>
      <c r="D628" s="124" t="s">
        <v>1566</v>
      </c>
      <c r="E628" s="124">
        <v>43.26</v>
      </c>
      <c r="F628" s="124">
        <v>1501.45</v>
      </c>
      <c r="G628" s="124">
        <v>-2.1899999999999999E-2</v>
      </c>
      <c r="H628" s="124">
        <v>0.35020000000000001</v>
      </c>
      <c r="I628" s="124">
        <v>0.20019999999999999</v>
      </c>
      <c r="J628" s="124">
        <v>1.46E-2</v>
      </c>
      <c r="K628" s="157">
        <v>627</v>
      </c>
    </row>
    <row r="629" spans="1:11" x14ac:dyDescent="0.25">
      <c r="A629" s="124" t="s">
        <v>4241</v>
      </c>
      <c r="B629" s="124" t="s">
        <v>3549</v>
      </c>
      <c r="C629" s="124" t="s">
        <v>1797</v>
      </c>
      <c r="D629" s="124" t="s">
        <v>1801</v>
      </c>
      <c r="E629" s="124">
        <v>17.420000000000002</v>
      </c>
      <c r="F629" s="124">
        <v>310.14999999999998</v>
      </c>
      <c r="G629" s="124">
        <v>5.7999999999999996E-3</v>
      </c>
      <c r="H629" s="124">
        <v>0.30380000000000001</v>
      </c>
      <c r="I629" s="124">
        <v>0.1043</v>
      </c>
      <c r="J629" s="124">
        <v>1.14E-2</v>
      </c>
      <c r="K629" s="157">
        <v>628</v>
      </c>
    </row>
    <row r="630" spans="1:11" x14ac:dyDescent="0.25">
      <c r="A630" s="124" t="s">
        <v>4244</v>
      </c>
      <c r="B630" s="124" t="s">
        <v>3548</v>
      </c>
      <c r="C630" s="124" t="s">
        <v>1572</v>
      </c>
      <c r="D630" s="124" t="s">
        <v>1573</v>
      </c>
      <c r="E630" s="124">
        <v>10.5</v>
      </c>
      <c r="F630" s="124">
        <v>674.37</v>
      </c>
      <c r="G630" s="124">
        <v>9.5999999999999992E-3</v>
      </c>
      <c r="H630" s="124">
        <v>0.32469999999999999</v>
      </c>
      <c r="I630" s="124">
        <v>6.2600000000000003E-2</v>
      </c>
      <c r="J630" s="124">
        <v>1.2800000000000001E-2</v>
      </c>
      <c r="K630" s="157">
        <v>629</v>
      </c>
    </row>
    <row r="631" spans="1:11" x14ac:dyDescent="0.25">
      <c r="A631" s="124" t="s">
        <v>4473</v>
      </c>
      <c r="B631" s="124" t="s">
        <v>4469</v>
      </c>
      <c r="C631" s="124" t="s">
        <v>1599</v>
      </c>
      <c r="D631" s="124" t="s">
        <v>3525</v>
      </c>
      <c r="E631" s="124">
        <v>9.92</v>
      </c>
      <c r="F631" s="124">
        <v>1597.07</v>
      </c>
      <c r="G631" s="124">
        <v>6.1000000000000004E-3</v>
      </c>
      <c r="H631" s="124">
        <v>0.2384</v>
      </c>
      <c r="I631" s="124">
        <v>4.9599999999999998E-2</v>
      </c>
      <c r="J631" s="124">
        <v>7.4999999999999997E-3</v>
      </c>
      <c r="K631" s="157">
        <v>630</v>
      </c>
    </row>
    <row r="632" spans="1:11" x14ac:dyDescent="0.25">
      <c r="A632" s="124" t="s">
        <v>2846</v>
      </c>
      <c r="B632" s="124" t="s">
        <v>2847</v>
      </c>
      <c r="C632" s="124" t="s">
        <v>1572</v>
      </c>
      <c r="D632" s="124" t="s">
        <v>1823</v>
      </c>
      <c r="E632" s="124">
        <v>3.75</v>
      </c>
      <c r="F632" s="124">
        <v>2866.77</v>
      </c>
      <c r="G632" s="124">
        <v>3.0200000000000001E-2</v>
      </c>
      <c r="H632" s="124">
        <v>0.3528</v>
      </c>
      <c r="I632" s="124">
        <v>6.08E-2</v>
      </c>
      <c r="J632" s="124">
        <v>1.47E-2</v>
      </c>
      <c r="K632" s="157">
        <v>631</v>
      </c>
    </row>
    <row r="633" spans="1:11" x14ac:dyDescent="0.25">
      <c r="A633" s="124" t="s">
        <v>4131</v>
      </c>
      <c r="B633" s="124" t="s">
        <v>3445</v>
      </c>
      <c r="C633" s="124" t="s">
        <v>1793</v>
      </c>
      <c r="D633" s="124" t="s">
        <v>1817</v>
      </c>
      <c r="E633" s="124">
        <v>23.02</v>
      </c>
      <c r="F633" s="124">
        <v>310</v>
      </c>
      <c r="G633" s="124">
        <v>1.54E-2</v>
      </c>
      <c r="H633" s="124">
        <v>0.38140000000000002</v>
      </c>
      <c r="I633" s="124">
        <v>0.1075</v>
      </c>
      <c r="J633" s="124">
        <v>1.6899999999999998E-2</v>
      </c>
      <c r="K633" s="157">
        <v>632</v>
      </c>
    </row>
    <row r="634" spans="1:11" x14ac:dyDescent="0.25">
      <c r="A634" s="124" t="s">
        <v>4460</v>
      </c>
      <c r="B634" s="124" t="s">
        <v>4461</v>
      </c>
      <c r="C634" s="124" t="s">
        <v>1569</v>
      </c>
      <c r="D634" s="124" t="s">
        <v>1821</v>
      </c>
      <c r="E634" s="124">
        <v>9.66</v>
      </c>
      <c r="F634" s="124">
        <v>1516.8</v>
      </c>
      <c r="G634" s="124">
        <v>4.1999999999999997E-3</v>
      </c>
      <c r="H634" s="124">
        <v>0.27850000000000003</v>
      </c>
      <c r="I634" s="124">
        <v>3.5099999999999999E-2</v>
      </c>
      <c r="J634" s="124">
        <v>9.7999999999999997E-3</v>
      </c>
      <c r="K634" s="157">
        <v>633</v>
      </c>
    </row>
    <row r="635" spans="1:11" x14ac:dyDescent="0.25">
      <c r="A635" s="124" t="s">
        <v>4077</v>
      </c>
      <c r="B635" s="124" t="s">
        <v>3391</v>
      </c>
      <c r="C635" s="124" t="s">
        <v>1565</v>
      </c>
      <c r="D635" s="124" t="s">
        <v>3071</v>
      </c>
      <c r="E635" s="124">
        <v>8.0299999999999994</v>
      </c>
      <c r="F635" s="124">
        <v>5250.68</v>
      </c>
      <c r="G635" s="124">
        <v>1.1299999999999999E-2</v>
      </c>
      <c r="H635" s="124">
        <v>0.33889999999999998</v>
      </c>
      <c r="I635" s="124">
        <v>4.2099999999999999E-2</v>
      </c>
      <c r="J635" s="124">
        <v>1.37E-2</v>
      </c>
      <c r="K635" s="157">
        <v>634</v>
      </c>
    </row>
    <row r="636" spans="1:11" x14ac:dyDescent="0.25">
      <c r="A636" s="124" t="s">
        <v>4237</v>
      </c>
      <c r="B636" s="124" t="s">
        <v>3543</v>
      </c>
      <c r="C636" s="124" t="s">
        <v>1599</v>
      </c>
      <c r="D636" s="124" t="s">
        <v>2883</v>
      </c>
      <c r="E636" s="124">
        <v>7.08</v>
      </c>
      <c r="F636" s="124">
        <v>9243.31</v>
      </c>
      <c r="G636" s="124">
        <v>9.9400000000000002E-2</v>
      </c>
      <c r="H636" s="124">
        <v>0.375</v>
      </c>
      <c r="I636" s="124">
        <v>0.17699999999999999</v>
      </c>
      <c r="J636" s="124">
        <v>1.6400000000000001E-2</v>
      </c>
      <c r="K636" s="157">
        <v>635</v>
      </c>
    </row>
    <row r="637" spans="1:11" x14ac:dyDescent="0.25">
      <c r="A637" s="124" t="s">
        <v>4269</v>
      </c>
      <c r="B637" s="124" t="s">
        <v>3578</v>
      </c>
      <c r="C637" s="124" t="s">
        <v>1803</v>
      </c>
      <c r="D637" s="124" t="s">
        <v>2830</v>
      </c>
      <c r="E637" s="124">
        <v>33.04</v>
      </c>
      <c r="F637" s="124">
        <v>428.55</v>
      </c>
      <c r="G637" s="124">
        <v>2.5100000000000001E-2</v>
      </c>
      <c r="H637" s="124">
        <v>0.35649999999999998</v>
      </c>
      <c r="I637" s="124">
        <v>0.1535</v>
      </c>
      <c r="J637" s="124">
        <v>1.47E-2</v>
      </c>
      <c r="K637" s="157">
        <v>636</v>
      </c>
    </row>
    <row r="638" spans="1:11" x14ac:dyDescent="0.25">
      <c r="A638" s="124" t="s">
        <v>4236</v>
      </c>
      <c r="B638" s="124" t="s">
        <v>3544</v>
      </c>
      <c r="C638" s="124" t="s">
        <v>1818</v>
      </c>
      <c r="D638" s="124" t="s">
        <v>1819</v>
      </c>
      <c r="E638" s="124">
        <v>4.84</v>
      </c>
      <c r="F638" s="124">
        <v>3686.52</v>
      </c>
      <c r="G638" s="124">
        <v>3.2000000000000001E-2</v>
      </c>
      <c r="H638" s="124">
        <v>0.28849999999999998</v>
      </c>
      <c r="I638" s="124">
        <v>2.46E-2</v>
      </c>
      <c r="J638" s="124">
        <v>1.01E-2</v>
      </c>
      <c r="K638" s="157">
        <v>637</v>
      </c>
    </row>
    <row r="639" spans="1:11" x14ac:dyDescent="0.25">
      <c r="A639" s="124" t="s">
        <v>4314</v>
      </c>
      <c r="B639" s="124" t="s">
        <v>3617</v>
      </c>
      <c r="C639" s="124" t="s">
        <v>1793</v>
      </c>
      <c r="D639" s="124" t="s">
        <v>1923</v>
      </c>
      <c r="E639" s="124">
        <v>21.77</v>
      </c>
      <c r="F639" s="124">
        <v>587.51</v>
      </c>
      <c r="G639" s="124">
        <v>5.0000000000000001E-4</v>
      </c>
      <c r="H639" s="124">
        <v>0.37159999999999999</v>
      </c>
      <c r="I639" s="124">
        <v>0.1116</v>
      </c>
      <c r="J639" s="124">
        <v>1.61E-2</v>
      </c>
      <c r="K639" s="157">
        <v>638</v>
      </c>
    </row>
    <row r="640" spans="1:11" x14ac:dyDescent="0.25">
      <c r="A640" s="124" t="s">
        <v>4166</v>
      </c>
      <c r="B640" s="124" t="s">
        <v>3470</v>
      </c>
      <c r="C640" s="124" t="s">
        <v>1572</v>
      </c>
      <c r="D640" s="124" t="s">
        <v>1790</v>
      </c>
      <c r="E640" s="124">
        <v>21.11</v>
      </c>
      <c r="F640" s="124">
        <v>326.36</v>
      </c>
      <c r="G640" s="124">
        <v>0</v>
      </c>
      <c r="H640" s="124">
        <v>0.318</v>
      </c>
      <c r="I640" s="124">
        <v>0.20810000000000001</v>
      </c>
      <c r="J640" s="124">
        <v>1.18E-2</v>
      </c>
      <c r="K640" s="157">
        <v>639</v>
      </c>
    </row>
    <row r="641" spans="1:11" x14ac:dyDescent="0.25">
      <c r="A641" s="124" t="s">
        <v>4227</v>
      </c>
      <c r="B641" s="124" t="s">
        <v>3530</v>
      </c>
      <c r="C641" s="124" t="s">
        <v>1793</v>
      </c>
      <c r="D641" s="124" t="s">
        <v>1923</v>
      </c>
      <c r="E641" s="124">
        <v>7.65</v>
      </c>
      <c r="F641" s="124">
        <v>6306.16</v>
      </c>
      <c r="G641" s="124">
        <v>2.1399999999999999E-2</v>
      </c>
      <c r="H641" s="124">
        <v>0.2732</v>
      </c>
      <c r="I641" s="124">
        <v>6.0699999999999997E-2</v>
      </c>
      <c r="J641" s="124">
        <v>8.8000000000000005E-3</v>
      </c>
      <c r="K641" s="157">
        <v>640</v>
      </c>
    </row>
    <row r="642" spans="1:11" x14ac:dyDescent="0.25">
      <c r="A642" s="124" t="s">
        <v>4095</v>
      </c>
      <c r="B642" s="124" t="s">
        <v>3400</v>
      </c>
      <c r="C642" s="124" t="s">
        <v>1818</v>
      </c>
      <c r="D642" s="124" t="s">
        <v>1819</v>
      </c>
      <c r="E642" s="124">
        <v>8.5299999999999994</v>
      </c>
      <c r="F642" s="124">
        <v>1908.12</v>
      </c>
      <c r="G642" s="124">
        <v>2.4E-2</v>
      </c>
      <c r="H642" s="124">
        <v>0.27250000000000002</v>
      </c>
      <c r="I642" s="124">
        <v>1.8800000000000001E-2</v>
      </c>
      <c r="J642" s="124">
        <v>8.2000000000000007E-3</v>
      </c>
      <c r="K642" s="157">
        <v>641</v>
      </c>
    </row>
    <row r="643" spans="1:11" x14ac:dyDescent="0.25">
      <c r="A643" s="124" t="s">
        <v>5075</v>
      </c>
      <c r="B643" s="124" t="s">
        <v>5076</v>
      </c>
      <c r="C643" s="124" t="s">
        <v>1804</v>
      </c>
      <c r="D643" s="124" t="s">
        <v>1820</v>
      </c>
      <c r="E643" s="124">
        <v>8.25</v>
      </c>
      <c r="F643" s="124">
        <v>3574.6</v>
      </c>
      <c r="G643" s="124">
        <v>0.1</v>
      </c>
      <c r="H643" s="124">
        <v>0.39439999999999997</v>
      </c>
      <c r="I643" s="124">
        <v>9.2799999999999994E-2</v>
      </c>
      <c r="J643" s="124">
        <v>1.7299999999999999E-2</v>
      </c>
      <c r="K643" s="157">
        <v>642</v>
      </c>
    </row>
    <row r="644" spans="1:11" x14ac:dyDescent="0.25">
      <c r="A644" s="124" t="s">
        <v>3745</v>
      </c>
      <c r="B644" s="124" t="s">
        <v>3039</v>
      </c>
      <c r="C644" s="124" t="s">
        <v>1592</v>
      </c>
      <c r="D644" s="124" t="s">
        <v>1593</v>
      </c>
      <c r="E644" s="124">
        <v>4.38</v>
      </c>
      <c r="F644" s="124">
        <v>3369.42</v>
      </c>
      <c r="G644" s="124">
        <v>2.1000000000000001E-2</v>
      </c>
      <c r="H644" s="124">
        <v>0.31879999999999997</v>
      </c>
      <c r="I644" s="124">
        <v>1.5599999999999999E-2</v>
      </c>
      <c r="J644" s="124">
        <v>1.14E-2</v>
      </c>
      <c r="K644" s="157">
        <v>643</v>
      </c>
    </row>
    <row r="645" spans="1:11" x14ac:dyDescent="0.25">
      <c r="A645" s="124" t="s">
        <v>4134</v>
      </c>
      <c r="B645" s="124" t="s">
        <v>3438</v>
      </c>
      <c r="C645" s="124" t="s">
        <v>3150</v>
      </c>
      <c r="D645" s="124" t="s">
        <v>3439</v>
      </c>
      <c r="E645" s="124">
        <v>39.42</v>
      </c>
      <c r="F645" s="124">
        <v>1272.75</v>
      </c>
      <c r="G645" s="124">
        <v>-1.43E-2</v>
      </c>
      <c r="H645" s="124">
        <v>0.36370000000000002</v>
      </c>
      <c r="I645" s="124">
        <v>0.14069999999999999</v>
      </c>
      <c r="J645" s="124">
        <v>1.52E-2</v>
      </c>
      <c r="K645" s="157">
        <v>644</v>
      </c>
    </row>
    <row r="646" spans="1:11" x14ac:dyDescent="0.25">
      <c r="A646" s="124" t="s">
        <v>4363</v>
      </c>
      <c r="B646" s="124" t="s">
        <v>4360</v>
      </c>
      <c r="C646" s="124" t="s">
        <v>1599</v>
      </c>
      <c r="D646" s="124" t="s">
        <v>3525</v>
      </c>
      <c r="E646" s="124">
        <v>35.840000000000003</v>
      </c>
      <c r="F646" s="124">
        <v>715.52</v>
      </c>
      <c r="G646" s="124">
        <v>7.0000000000000001E-3</v>
      </c>
      <c r="H646" s="124">
        <v>0.25540000000000002</v>
      </c>
      <c r="I646" s="124">
        <v>4.6399999999999997E-2</v>
      </c>
      <c r="J646" s="124">
        <v>6.1000000000000004E-3</v>
      </c>
      <c r="K646" s="157">
        <v>645</v>
      </c>
    </row>
    <row r="647" spans="1:11" x14ac:dyDescent="0.25">
      <c r="A647" s="124" t="s">
        <v>3951</v>
      </c>
      <c r="B647" s="124" t="s">
        <v>3261</v>
      </c>
      <c r="C647" s="124" t="s">
        <v>1565</v>
      </c>
      <c r="D647" s="124" t="s">
        <v>3071</v>
      </c>
      <c r="E647" s="124">
        <v>7.1</v>
      </c>
      <c r="F647" s="124">
        <v>5245.45</v>
      </c>
      <c r="G647" s="124">
        <v>0</v>
      </c>
      <c r="H647" s="124">
        <v>0.3901</v>
      </c>
      <c r="I647" s="124">
        <v>4.9500000000000002E-2</v>
      </c>
      <c r="J647" s="124">
        <v>1.6899999999999998E-2</v>
      </c>
      <c r="K647" s="157">
        <v>646</v>
      </c>
    </row>
    <row r="648" spans="1:11" x14ac:dyDescent="0.25">
      <c r="A648" s="124" t="s">
        <v>4103</v>
      </c>
      <c r="B648" s="124" t="s">
        <v>3417</v>
      </c>
      <c r="C648" s="124" t="s">
        <v>1797</v>
      </c>
      <c r="D648" s="124" t="s">
        <v>1801</v>
      </c>
      <c r="E648" s="124">
        <v>11.35</v>
      </c>
      <c r="F648" s="124">
        <v>1562.98</v>
      </c>
      <c r="G648" s="124">
        <v>-5.3E-3</v>
      </c>
      <c r="H648" s="124">
        <v>0.39429999999999998</v>
      </c>
      <c r="I648" s="124">
        <v>8.0299999999999996E-2</v>
      </c>
      <c r="J648" s="124">
        <v>1.7100000000000001E-2</v>
      </c>
      <c r="K648" s="157">
        <v>647</v>
      </c>
    </row>
    <row r="649" spans="1:11" x14ac:dyDescent="0.25">
      <c r="A649" s="124" t="s">
        <v>3724</v>
      </c>
      <c r="B649" s="124" t="s">
        <v>3012</v>
      </c>
      <c r="C649" s="124" t="s">
        <v>1569</v>
      </c>
      <c r="D649" s="124" t="s">
        <v>1799</v>
      </c>
      <c r="E649" s="124">
        <v>12.05</v>
      </c>
      <c r="F649" s="124">
        <v>2202.7600000000002</v>
      </c>
      <c r="G649" s="124">
        <v>1.26E-2</v>
      </c>
      <c r="H649" s="124">
        <v>0.31469999999999998</v>
      </c>
      <c r="I649" s="124">
        <v>0.109</v>
      </c>
      <c r="J649" s="124">
        <v>1.0800000000000001E-2</v>
      </c>
      <c r="K649" s="157">
        <v>648</v>
      </c>
    </row>
    <row r="650" spans="1:11" x14ac:dyDescent="0.25">
      <c r="A650" s="124" t="s">
        <v>4191</v>
      </c>
      <c r="B650" s="124" t="s">
        <v>3498</v>
      </c>
      <c r="C650" s="124" t="s">
        <v>1572</v>
      </c>
      <c r="D650" s="124" t="s">
        <v>2827</v>
      </c>
      <c r="E650" s="124">
        <v>10.25</v>
      </c>
      <c r="F650" s="124">
        <v>1210.1500000000001</v>
      </c>
      <c r="G650" s="124">
        <v>1.7899999999999999E-2</v>
      </c>
      <c r="H650" s="124">
        <v>0.35299999999999998</v>
      </c>
      <c r="I650" s="124">
        <v>9.8000000000000004E-2</v>
      </c>
      <c r="J650" s="124">
        <v>1.3899999999999999E-2</v>
      </c>
      <c r="K650" s="157">
        <v>649</v>
      </c>
    </row>
    <row r="651" spans="1:11" x14ac:dyDescent="0.25">
      <c r="A651" s="124" t="s">
        <v>4743</v>
      </c>
      <c r="B651" s="124" t="s">
        <v>4744</v>
      </c>
      <c r="C651" s="124" t="s">
        <v>1811</v>
      </c>
      <c r="D651" s="124" t="s">
        <v>1812</v>
      </c>
      <c r="E651" s="124">
        <v>16.09</v>
      </c>
      <c r="F651" s="124">
        <v>2369.41</v>
      </c>
      <c r="G651" s="124">
        <v>0</v>
      </c>
      <c r="H651" s="124">
        <v>0.3821</v>
      </c>
      <c r="I651" s="124">
        <v>8.4400000000000003E-2</v>
      </c>
      <c r="J651" s="124">
        <v>1.61E-2</v>
      </c>
      <c r="K651" s="157">
        <v>650</v>
      </c>
    </row>
    <row r="652" spans="1:11" x14ac:dyDescent="0.25">
      <c r="A652" s="124" t="s">
        <v>4140</v>
      </c>
      <c r="B652" s="124" t="s">
        <v>3453</v>
      </c>
      <c r="C652" s="124" t="s">
        <v>1797</v>
      </c>
      <c r="D652" s="124" t="s">
        <v>1801</v>
      </c>
      <c r="E652" s="124">
        <v>13.07</v>
      </c>
      <c r="F652" s="124">
        <v>1350.81</v>
      </c>
      <c r="G652" s="124">
        <v>1.0800000000000001E-2</v>
      </c>
      <c r="H652" s="124">
        <v>0.35070000000000001</v>
      </c>
      <c r="I652" s="124">
        <v>6.3500000000000001E-2</v>
      </c>
      <c r="J652" s="124">
        <v>1.35E-2</v>
      </c>
      <c r="K652" s="157">
        <v>651</v>
      </c>
    </row>
    <row r="653" spans="1:11" x14ac:dyDescent="0.25">
      <c r="A653" s="124" t="s">
        <v>4101</v>
      </c>
      <c r="B653" s="124" t="s">
        <v>4775</v>
      </c>
      <c r="C653" s="124" t="s">
        <v>1805</v>
      </c>
      <c r="D653" s="124" t="s">
        <v>3282</v>
      </c>
      <c r="E653" s="124">
        <v>17.27</v>
      </c>
      <c r="F653" s="124">
        <v>2487.36</v>
      </c>
      <c r="G653" s="124">
        <v>4.7000000000000002E-3</v>
      </c>
      <c r="H653" s="124">
        <v>0.3851</v>
      </c>
      <c r="I653" s="124">
        <v>0.16669999999999999</v>
      </c>
      <c r="J653" s="124">
        <v>1.6199999999999999E-2</v>
      </c>
      <c r="K653" s="157">
        <v>652</v>
      </c>
    </row>
    <row r="654" spans="1:11" x14ac:dyDescent="0.25">
      <c r="A654" s="124" t="s">
        <v>3881</v>
      </c>
      <c r="B654" s="124" t="s">
        <v>3157</v>
      </c>
      <c r="C654" s="124" t="s">
        <v>1818</v>
      </c>
      <c r="D654" s="124" t="s">
        <v>1862</v>
      </c>
      <c r="E654" s="124">
        <v>12.17</v>
      </c>
      <c r="F654" s="124">
        <v>1375.29</v>
      </c>
      <c r="G654" s="124">
        <v>2.6100000000000002E-2</v>
      </c>
      <c r="H654" s="124">
        <v>0.39429999999999998</v>
      </c>
      <c r="I654" s="124">
        <v>4.7399999999999998E-2</v>
      </c>
      <c r="J654" s="124">
        <v>1.6899999999999998E-2</v>
      </c>
      <c r="K654" s="157">
        <v>653</v>
      </c>
    </row>
    <row r="655" spans="1:11" x14ac:dyDescent="0.25">
      <c r="A655" s="124" t="s">
        <v>2828</v>
      </c>
      <c r="B655" s="124" t="s">
        <v>2829</v>
      </c>
      <c r="C655" s="124" t="s">
        <v>1814</v>
      </c>
      <c r="D655" s="124" t="s">
        <v>1814</v>
      </c>
      <c r="E655" s="124">
        <v>7.45</v>
      </c>
      <c r="F655" s="124">
        <v>752.75</v>
      </c>
      <c r="G655" s="124">
        <v>-8.0000000000000002E-3</v>
      </c>
      <c r="H655" s="124">
        <v>0.38400000000000001</v>
      </c>
      <c r="I655" s="124">
        <v>2.1100000000000001E-2</v>
      </c>
      <c r="J655" s="124">
        <v>1.61E-2</v>
      </c>
      <c r="K655" s="157">
        <v>654</v>
      </c>
    </row>
    <row r="656" spans="1:11" x14ac:dyDescent="0.25">
      <c r="A656" s="124" t="s">
        <v>5390</v>
      </c>
      <c r="B656" s="124" t="s">
        <v>5231</v>
      </c>
      <c r="C656" s="124" t="s">
        <v>1794</v>
      </c>
      <c r="D656" s="124" t="s">
        <v>1813</v>
      </c>
      <c r="E656" s="124">
        <v>13.55</v>
      </c>
      <c r="F656" s="124">
        <v>202.21</v>
      </c>
      <c r="G656" s="124">
        <v>1.04E-2</v>
      </c>
      <c r="H656" s="124">
        <v>0.38800000000000001</v>
      </c>
      <c r="I656" s="124">
        <v>0.19980000000000001</v>
      </c>
      <c r="J656" s="124">
        <v>1.6199999999999999E-2</v>
      </c>
      <c r="K656" s="157">
        <v>655</v>
      </c>
    </row>
    <row r="657" spans="1:11" x14ac:dyDescent="0.25">
      <c r="A657" s="124" t="s">
        <v>4026</v>
      </c>
      <c r="B657" s="124" t="s">
        <v>3316</v>
      </c>
      <c r="C657" s="124" t="s">
        <v>1805</v>
      </c>
      <c r="D657" s="124" t="s">
        <v>2002</v>
      </c>
      <c r="E657" s="124">
        <v>5.0999999999999996</v>
      </c>
      <c r="F657" s="124">
        <v>6926.35</v>
      </c>
      <c r="G657" s="124">
        <v>1.5900000000000001E-2</v>
      </c>
      <c r="H657" s="124">
        <v>0.32219999999999999</v>
      </c>
      <c r="I657" s="124">
        <v>6.13E-2</v>
      </c>
      <c r="J657" s="124">
        <v>1.0999999999999999E-2</v>
      </c>
      <c r="K657" s="157">
        <v>656</v>
      </c>
    </row>
    <row r="658" spans="1:11" x14ac:dyDescent="0.25">
      <c r="A658" s="124" t="s">
        <v>4107</v>
      </c>
      <c r="B658" s="124" t="s">
        <v>3430</v>
      </c>
      <c r="C658" s="124" t="s">
        <v>1793</v>
      </c>
      <c r="D658" s="124" t="s">
        <v>1817</v>
      </c>
      <c r="E658" s="124">
        <v>7.2</v>
      </c>
      <c r="F658" s="124">
        <v>1229.5899999999999</v>
      </c>
      <c r="G658" s="124">
        <v>1.55E-2</v>
      </c>
      <c r="H658" s="124">
        <v>0.35870000000000002</v>
      </c>
      <c r="I658" s="124">
        <v>1.78E-2</v>
      </c>
      <c r="J658" s="124">
        <v>1.4E-2</v>
      </c>
      <c r="K658" s="157">
        <v>657</v>
      </c>
    </row>
    <row r="659" spans="1:11" x14ac:dyDescent="0.25">
      <c r="A659" s="124" t="s">
        <v>4148</v>
      </c>
      <c r="B659" s="124" t="s">
        <v>3460</v>
      </c>
      <c r="C659" s="124" t="s">
        <v>1803</v>
      </c>
      <c r="D659" s="124" t="s">
        <v>2830</v>
      </c>
      <c r="E659" s="124">
        <v>46.98</v>
      </c>
      <c r="F659" s="124">
        <v>539.07000000000005</v>
      </c>
      <c r="G659" s="124">
        <v>-1.1599999999999999E-2</v>
      </c>
      <c r="H659" s="124">
        <v>0.31780000000000003</v>
      </c>
      <c r="I659" s="124">
        <v>0.2036</v>
      </c>
      <c r="J659" s="124">
        <v>1.06E-2</v>
      </c>
      <c r="K659" s="157">
        <v>658</v>
      </c>
    </row>
    <row r="660" spans="1:11" x14ac:dyDescent="0.25">
      <c r="A660" s="124" t="s">
        <v>4137</v>
      </c>
      <c r="B660" s="124" t="s">
        <v>3431</v>
      </c>
      <c r="C660" s="124" t="s">
        <v>1569</v>
      </c>
      <c r="D660" s="124" t="s">
        <v>1799</v>
      </c>
      <c r="E660" s="124">
        <v>18.440000000000001</v>
      </c>
      <c r="F660" s="124">
        <v>1972.17</v>
      </c>
      <c r="G660" s="124">
        <v>3.8899999999999997E-2</v>
      </c>
      <c r="H660" s="124">
        <v>0.36309999999999998</v>
      </c>
      <c r="I660" s="124">
        <v>3.4700000000000002E-2</v>
      </c>
      <c r="J660" s="124">
        <v>1.4200000000000001E-2</v>
      </c>
      <c r="K660" s="157">
        <v>659</v>
      </c>
    </row>
    <row r="661" spans="1:11" x14ac:dyDescent="0.25">
      <c r="A661" s="124" t="s">
        <v>4099</v>
      </c>
      <c r="B661" s="124" t="s">
        <v>3396</v>
      </c>
      <c r="C661" s="124" t="s">
        <v>1811</v>
      </c>
      <c r="D661" s="124" t="s">
        <v>1812</v>
      </c>
      <c r="E661" s="124">
        <v>13.97</v>
      </c>
      <c r="F661" s="124">
        <v>8442.98</v>
      </c>
      <c r="G661" s="124">
        <v>3.0200000000000001E-2</v>
      </c>
      <c r="H661" s="124">
        <v>0.36480000000000001</v>
      </c>
      <c r="I661" s="124">
        <v>0.1071</v>
      </c>
      <c r="J661" s="124">
        <v>1.43E-2</v>
      </c>
      <c r="K661" s="157">
        <v>660</v>
      </c>
    </row>
    <row r="662" spans="1:11" x14ac:dyDescent="0.25">
      <c r="A662" s="124" t="s">
        <v>4609</v>
      </c>
      <c r="B662" s="124" t="s">
        <v>4610</v>
      </c>
      <c r="C662" s="124" t="s">
        <v>1572</v>
      </c>
      <c r="D662" s="124" t="s">
        <v>1573</v>
      </c>
      <c r="E662" s="124">
        <v>5.46</v>
      </c>
      <c r="F662" s="124">
        <v>4181.91</v>
      </c>
      <c r="G662" s="124">
        <v>9.1999999999999998E-3</v>
      </c>
      <c r="H662" s="124">
        <v>0.37119999999999997</v>
      </c>
      <c r="I662" s="124">
        <v>3.6900000000000002E-2</v>
      </c>
      <c r="J662" s="124">
        <v>1.47E-2</v>
      </c>
      <c r="K662" s="157">
        <v>661</v>
      </c>
    </row>
    <row r="663" spans="1:11" x14ac:dyDescent="0.25">
      <c r="A663" s="124" t="s">
        <v>4819</v>
      </c>
      <c r="B663" s="124" t="s">
        <v>4820</v>
      </c>
      <c r="C663" s="124" t="s">
        <v>1793</v>
      </c>
      <c r="D663" s="124" t="s">
        <v>2685</v>
      </c>
      <c r="E663" s="124">
        <v>25.91</v>
      </c>
      <c r="F663" s="124">
        <v>501.32</v>
      </c>
      <c r="G663" s="124">
        <v>5.0000000000000001E-3</v>
      </c>
      <c r="H663" s="124">
        <v>0.34620000000000001</v>
      </c>
      <c r="I663" s="124">
        <v>0.17910000000000001</v>
      </c>
      <c r="J663" s="124">
        <v>1.2200000000000001E-2</v>
      </c>
      <c r="K663" s="157">
        <v>662</v>
      </c>
    </row>
    <row r="664" spans="1:11" x14ac:dyDescent="0.25">
      <c r="A664" s="124" t="s">
        <v>4484</v>
      </c>
      <c r="B664" s="124" t="s">
        <v>4485</v>
      </c>
      <c r="C664" s="124" t="s">
        <v>1806</v>
      </c>
      <c r="D664" s="124" t="s">
        <v>2738</v>
      </c>
      <c r="E664" s="124">
        <v>4.3899999999999997</v>
      </c>
      <c r="F664" s="124">
        <v>58077.45</v>
      </c>
      <c r="G664" s="124">
        <v>9.1999999999999998E-3</v>
      </c>
      <c r="H664" s="124">
        <v>0.2863</v>
      </c>
      <c r="I664" s="124">
        <v>1.8700000000000001E-2</v>
      </c>
      <c r="J664" s="124">
        <v>6.7999999999999996E-3</v>
      </c>
      <c r="K664" s="157">
        <v>663</v>
      </c>
    </row>
    <row r="665" spans="1:11" x14ac:dyDescent="0.25">
      <c r="A665" s="124" t="s">
        <v>4304</v>
      </c>
      <c r="B665" s="124" t="s">
        <v>3606</v>
      </c>
      <c r="C665" s="124" t="s">
        <v>2839</v>
      </c>
      <c r="D665" s="124" t="s">
        <v>2844</v>
      </c>
      <c r="E665" s="124">
        <v>15.88</v>
      </c>
      <c r="F665" s="124">
        <v>4567.55</v>
      </c>
      <c r="G665" s="124">
        <v>1.0800000000000001E-2</v>
      </c>
      <c r="H665" s="124">
        <v>0.36109999999999998</v>
      </c>
      <c r="I665" s="124">
        <v>7.3599999999999999E-2</v>
      </c>
      <c r="J665" s="124">
        <v>1.3899999999999999E-2</v>
      </c>
      <c r="K665" s="157">
        <v>664</v>
      </c>
    </row>
    <row r="666" spans="1:11" x14ac:dyDescent="0.25">
      <c r="A666" s="124" t="s">
        <v>4124</v>
      </c>
      <c r="B666" s="124" t="s">
        <v>3429</v>
      </c>
      <c r="C666" s="124" t="s">
        <v>1565</v>
      </c>
      <c r="D666" s="124" t="s">
        <v>3071</v>
      </c>
      <c r="E666" s="124">
        <v>27.7</v>
      </c>
      <c r="F666" s="124">
        <v>1391.74</v>
      </c>
      <c r="G666" s="124">
        <v>-2.5000000000000001E-3</v>
      </c>
      <c r="H666" s="124">
        <v>0.3518</v>
      </c>
      <c r="I666" s="124">
        <v>5.6500000000000002E-2</v>
      </c>
      <c r="J666" s="124">
        <v>1.23E-2</v>
      </c>
      <c r="K666" s="157">
        <v>665</v>
      </c>
    </row>
    <row r="667" spans="1:11" x14ac:dyDescent="0.25">
      <c r="A667" s="124" t="s">
        <v>5604</v>
      </c>
      <c r="B667" s="124" t="s">
        <v>5605</v>
      </c>
      <c r="C667" s="124" t="s">
        <v>1794</v>
      </c>
      <c r="D667" s="124" t="s">
        <v>1813</v>
      </c>
      <c r="E667" s="124">
        <v>8.34</v>
      </c>
      <c r="F667" s="124">
        <v>1162.72</v>
      </c>
      <c r="G667" s="124">
        <v>7.1999999999999998E-3</v>
      </c>
      <c r="H667" s="124">
        <v>0.3997</v>
      </c>
      <c r="I667" s="124">
        <v>6.7599999999999993E-2</v>
      </c>
      <c r="J667" s="124">
        <v>1.6400000000000001E-2</v>
      </c>
      <c r="K667" s="157">
        <v>666</v>
      </c>
    </row>
    <row r="668" spans="1:11" x14ac:dyDescent="0.25">
      <c r="A668" s="124" t="s">
        <v>4083</v>
      </c>
      <c r="B668" s="124" t="s">
        <v>3389</v>
      </c>
      <c r="C668" s="124" t="s">
        <v>1569</v>
      </c>
      <c r="D668" s="124" t="s">
        <v>1799</v>
      </c>
      <c r="E668" s="124">
        <v>5.71</v>
      </c>
      <c r="F668" s="124">
        <v>3186.87</v>
      </c>
      <c r="G668" s="124">
        <v>1.8E-3</v>
      </c>
      <c r="H668" s="124">
        <v>0.35110000000000002</v>
      </c>
      <c r="I668" s="124">
        <v>0.1085</v>
      </c>
      <c r="J668" s="124">
        <v>1.23E-2</v>
      </c>
      <c r="K668" s="157">
        <v>667</v>
      </c>
    </row>
    <row r="669" spans="1:11" x14ac:dyDescent="0.25">
      <c r="A669" s="124" t="s">
        <v>4222</v>
      </c>
      <c r="B669" s="124" t="s">
        <v>3511</v>
      </c>
      <c r="C669" s="124" t="s">
        <v>1811</v>
      </c>
      <c r="D669" s="124" t="s">
        <v>3130</v>
      </c>
      <c r="E669" s="124">
        <v>280.77</v>
      </c>
      <c r="F669" s="124">
        <v>933.6</v>
      </c>
      <c r="G669" s="124">
        <v>-6.3E-3</v>
      </c>
      <c r="H669" s="124">
        <v>0.33660000000000001</v>
      </c>
      <c r="I669" s="124">
        <v>0.23469999999999999</v>
      </c>
      <c r="J669" s="124">
        <v>1.0999999999999999E-2</v>
      </c>
      <c r="K669" s="157">
        <v>668</v>
      </c>
    </row>
    <row r="670" spans="1:11" x14ac:dyDescent="0.25">
      <c r="A670" s="124" t="s">
        <v>4050</v>
      </c>
      <c r="B670" s="124" t="s">
        <v>3361</v>
      </c>
      <c r="C670" s="124" t="s">
        <v>1569</v>
      </c>
      <c r="D670" s="124" t="s">
        <v>1809</v>
      </c>
      <c r="E670" s="124">
        <v>6.55</v>
      </c>
      <c r="F670" s="124">
        <v>3105.55</v>
      </c>
      <c r="G670" s="124">
        <v>2.5000000000000001E-2</v>
      </c>
      <c r="H670" s="124">
        <v>0.37959999999999999</v>
      </c>
      <c r="I670" s="124">
        <v>0.10730000000000001</v>
      </c>
      <c r="J670" s="124">
        <v>1.5299999999999999E-2</v>
      </c>
      <c r="K670" s="157">
        <v>669</v>
      </c>
    </row>
    <row r="671" spans="1:11" x14ac:dyDescent="0.25">
      <c r="A671" s="124" t="s">
        <v>3904</v>
      </c>
      <c r="B671" s="124" t="s">
        <v>3204</v>
      </c>
      <c r="C671" s="124" t="s">
        <v>1572</v>
      </c>
      <c r="D671" s="124" t="s">
        <v>1573</v>
      </c>
      <c r="E671" s="124">
        <v>5.61</v>
      </c>
      <c r="F671" s="124">
        <v>3462.41</v>
      </c>
      <c r="G671" s="124">
        <v>7.1999999999999998E-3</v>
      </c>
      <c r="H671" s="124">
        <v>0.3921</v>
      </c>
      <c r="I671" s="124">
        <v>8.7499999999999994E-2</v>
      </c>
      <c r="J671" s="124">
        <v>1.6E-2</v>
      </c>
      <c r="K671" s="157">
        <v>670</v>
      </c>
    </row>
    <row r="672" spans="1:11" x14ac:dyDescent="0.25">
      <c r="A672" s="124" t="s">
        <v>4181</v>
      </c>
      <c r="B672" s="124" t="s">
        <v>3480</v>
      </c>
      <c r="C672" s="124" t="s">
        <v>1818</v>
      </c>
      <c r="D672" s="124" t="s">
        <v>1862</v>
      </c>
      <c r="E672" s="124">
        <v>10.82</v>
      </c>
      <c r="F672" s="124">
        <v>5211.82</v>
      </c>
      <c r="G672" s="124">
        <v>4.7399999999999998E-2</v>
      </c>
      <c r="H672" s="124">
        <v>0.31669999999999998</v>
      </c>
      <c r="I672" s="124">
        <v>8.0299999999999996E-2</v>
      </c>
      <c r="J672" s="124">
        <v>9.1999999999999998E-3</v>
      </c>
      <c r="K672" s="157">
        <v>671</v>
      </c>
    </row>
    <row r="673" spans="1:11" x14ac:dyDescent="0.25">
      <c r="A673" s="124" t="s">
        <v>2862</v>
      </c>
      <c r="B673" s="124" t="s">
        <v>2863</v>
      </c>
      <c r="C673" s="124" t="s">
        <v>1572</v>
      </c>
      <c r="D673" s="124" t="s">
        <v>1790</v>
      </c>
      <c r="E673" s="124">
        <v>18.48</v>
      </c>
      <c r="F673" s="124">
        <v>95.12</v>
      </c>
      <c r="G673" s="124">
        <v>1.6000000000000001E-3</v>
      </c>
      <c r="H673" s="124">
        <v>0.38790000000000002</v>
      </c>
      <c r="I673" s="124">
        <v>9.4200000000000006E-2</v>
      </c>
      <c r="J673" s="124">
        <v>1.5699999999999999E-2</v>
      </c>
      <c r="K673" s="157">
        <v>672</v>
      </c>
    </row>
    <row r="674" spans="1:11" x14ac:dyDescent="0.25">
      <c r="A674" s="124" t="s">
        <v>5413</v>
      </c>
      <c r="B674" s="124" t="s">
        <v>5402</v>
      </c>
      <c r="C674" s="124" t="s">
        <v>1797</v>
      </c>
      <c r="D674" s="124" t="s">
        <v>1801</v>
      </c>
      <c r="E674" s="124">
        <v>63.38</v>
      </c>
      <c r="F674" s="124">
        <v>467.47</v>
      </c>
      <c r="G674" s="124">
        <v>-6.1000000000000004E-3</v>
      </c>
      <c r="H674" s="124">
        <v>0.38929999999999998</v>
      </c>
      <c r="I674" s="124">
        <v>0.22950000000000001</v>
      </c>
      <c r="J674" s="124">
        <v>1.5800000000000002E-2</v>
      </c>
      <c r="K674" s="157">
        <v>673</v>
      </c>
    </row>
    <row r="675" spans="1:11" x14ac:dyDescent="0.25">
      <c r="A675" s="124" t="s">
        <v>2872</v>
      </c>
      <c r="B675" s="124" t="s">
        <v>2873</v>
      </c>
      <c r="C675" s="124" t="s">
        <v>1793</v>
      </c>
      <c r="D675" s="124" t="s">
        <v>2685</v>
      </c>
      <c r="E675" s="124">
        <v>6.78</v>
      </c>
      <c r="F675" s="124">
        <v>702.32</v>
      </c>
      <c r="G675" s="124">
        <v>7.4000000000000003E-3</v>
      </c>
      <c r="H675" s="124">
        <v>0.39119999999999999</v>
      </c>
      <c r="I675" s="124">
        <v>8.3099999999999993E-2</v>
      </c>
      <c r="J675" s="124">
        <v>1.5800000000000002E-2</v>
      </c>
      <c r="K675" s="157">
        <v>674</v>
      </c>
    </row>
    <row r="676" spans="1:11" x14ac:dyDescent="0.25">
      <c r="A676" s="124" t="s">
        <v>3836</v>
      </c>
      <c r="B676" s="124" t="s">
        <v>3115</v>
      </c>
      <c r="C676" s="124" t="s">
        <v>1569</v>
      </c>
      <c r="D676" s="124" t="s">
        <v>1821</v>
      </c>
      <c r="E676" s="124">
        <v>4.4800000000000004</v>
      </c>
      <c r="F676" s="124">
        <v>2544.64</v>
      </c>
      <c r="G676" s="124">
        <v>4.4999999999999997E-3</v>
      </c>
      <c r="H676" s="124">
        <v>0.34720000000000001</v>
      </c>
      <c r="I676" s="124">
        <v>1.49E-2</v>
      </c>
      <c r="J676" s="124">
        <v>1.14E-2</v>
      </c>
      <c r="K676" s="157">
        <v>675</v>
      </c>
    </row>
    <row r="677" spans="1:11" x14ac:dyDescent="0.25">
      <c r="A677" s="124" t="s">
        <v>4143</v>
      </c>
      <c r="B677" s="124" t="s">
        <v>3443</v>
      </c>
      <c r="C677" s="124" t="s">
        <v>1585</v>
      </c>
      <c r="D677" s="124" t="s">
        <v>1586</v>
      </c>
      <c r="E677" s="124">
        <v>10.86</v>
      </c>
      <c r="F677" s="124">
        <v>732.35</v>
      </c>
      <c r="G677" s="124">
        <v>9.2999999999999992E-3</v>
      </c>
      <c r="H677" s="124">
        <v>0.39079999999999998</v>
      </c>
      <c r="I677" s="124">
        <v>7.5200000000000003E-2</v>
      </c>
      <c r="J677" s="124">
        <v>1.5699999999999999E-2</v>
      </c>
      <c r="K677" s="157">
        <v>676</v>
      </c>
    </row>
    <row r="678" spans="1:11" x14ac:dyDescent="0.25">
      <c r="A678" s="124" t="s">
        <v>5372</v>
      </c>
      <c r="B678" s="124" t="s">
        <v>2836</v>
      </c>
      <c r="C678" s="124" t="s">
        <v>1802</v>
      </c>
      <c r="D678" s="124" t="s">
        <v>1810</v>
      </c>
      <c r="E678" s="124">
        <v>14.92</v>
      </c>
      <c r="F678" s="124">
        <v>167.84</v>
      </c>
      <c r="G678" s="124">
        <v>3.3999999999999998E-3</v>
      </c>
      <c r="H678" s="124">
        <v>0.39939999999999998</v>
      </c>
      <c r="I678" s="124">
        <v>5.6099999999999997E-2</v>
      </c>
      <c r="J678" s="124">
        <v>1.61E-2</v>
      </c>
      <c r="K678" s="157">
        <v>677</v>
      </c>
    </row>
    <row r="679" spans="1:11" x14ac:dyDescent="0.25">
      <c r="A679" s="124" t="s">
        <v>4271</v>
      </c>
      <c r="B679" s="124" t="s">
        <v>3576</v>
      </c>
      <c r="C679" s="124" t="s">
        <v>1569</v>
      </c>
      <c r="D679" s="124" t="s">
        <v>1799</v>
      </c>
      <c r="E679" s="124">
        <v>12.39</v>
      </c>
      <c r="F679" s="124">
        <v>376.52</v>
      </c>
      <c r="G679" s="124">
        <v>-4.0000000000000001E-3</v>
      </c>
      <c r="H679" s="124">
        <v>0.34989999999999999</v>
      </c>
      <c r="I679" s="124">
        <v>0.1356</v>
      </c>
      <c r="J679" s="124">
        <v>1.1599999999999999E-2</v>
      </c>
      <c r="K679" s="157">
        <v>678</v>
      </c>
    </row>
    <row r="680" spans="1:11" x14ac:dyDescent="0.25">
      <c r="A680" s="124" t="s">
        <v>4153</v>
      </c>
      <c r="B680" s="124" t="s">
        <v>3461</v>
      </c>
      <c r="C680" s="124" t="s">
        <v>1802</v>
      </c>
      <c r="D680" s="124" t="s">
        <v>1810</v>
      </c>
      <c r="E680" s="124">
        <v>3.63</v>
      </c>
      <c r="F680" s="124">
        <v>2501.48</v>
      </c>
      <c r="G680" s="124">
        <v>1.4E-2</v>
      </c>
      <c r="H680" s="124">
        <v>0.32840000000000003</v>
      </c>
      <c r="I680" s="124">
        <v>7.8600000000000003E-2</v>
      </c>
      <c r="J680" s="124">
        <v>9.9000000000000008E-3</v>
      </c>
      <c r="K680" s="157">
        <v>679</v>
      </c>
    </row>
    <row r="681" spans="1:11" x14ac:dyDescent="0.25">
      <c r="A681" s="124" t="s">
        <v>4878</v>
      </c>
      <c r="B681" s="124" t="s">
        <v>4879</v>
      </c>
      <c r="C681" s="124" t="s">
        <v>1565</v>
      </c>
      <c r="D681" s="124" t="s">
        <v>3071</v>
      </c>
      <c r="E681" s="124">
        <v>8.6300000000000008</v>
      </c>
      <c r="F681" s="124">
        <v>2198.35</v>
      </c>
      <c r="G681" s="124">
        <v>-3.5000000000000001E-3</v>
      </c>
      <c r="H681" s="124">
        <v>0.3604</v>
      </c>
      <c r="I681" s="124">
        <v>3.0800000000000001E-2</v>
      </c>
      <c r="J681" s="124">
        <v>1.24E-2</v>
      </c>
      <c r="K681" s="157">
        <v>680</v>
      </c>
    </row>
    <row r="682" spans="1:11" x14ac:dyDescent="0.25">
      <c r="A682" s="124" t="s">
        <v>4150</v>
      </c>
      <c r="B682" s="124" t="s">
        <v>3458</v>
      </c>
      <c r="C682" s="124" t="s">
        <v>3150</v>
      </c>
      <c r="D682" s="124" t="s">
        <v>3439</v>
      </c>
      <c r="E682" s="124">
        <v>12.67</v>
      </c>
      <c r="F682" s="124">
        <v>1954.04</v>
      </c>
      <c r="G682" s="124">
        <v>7.1999999999999998E-3</v>
      </c>
      <c r="H682" s="124">
        <v>0.33310000000000001</v>
      </c>
      <c r="I682" s="124">
        <v>4.2099999999999999E-2</v>
      </c>
      <c r="J682" s="124">
        <v>9.9000000000000008E-3</v>
      </c>
      <c r="K682" s="157">
        <v>681</v>
      </c>
    </row>
    <row r="683" spans="1:11" x14ac:dyDescent="0.25">
      <c r="A683" s="124" t="s">
        <v>4208</v>
      </c>
      <c r="B683" s="124" t="s">
        <v>3528</v>
      </c>
      <c r="C683" s="124" t="s">
        <v>1592</v>
      </c>
      <c r="D683" s="124" t="s">
        <v>3222</v>
      </c>
      <c r="E683" s="124">
        <v>3.87</v>
      </c>
      <c r="F683" s="124">
        <v>4371.3599999999997</v>
      </c>
      <c r="G683" s="124">
        <v>1.3100000000000001E-2</v>
      </c>
      <c r="H683" s="124">
        <v>0.33839999999999998</v>
      </c>
      <c r="I683" s="124">
        <v>1.8100000000000002E-2</v>
      </c>
      <c r="J683" s="124">
        <v>1.06E-2</v>
      </c>
      <c r="K683" s="157">
        <v>682</v>
      </c>
    </row>
    <row r="684" spans="1:11" x14ac:dyDescent="0.25">
      <c r="A684" s="124" t="s">
        <v>4123</v>
      </c>
      <c r="B684" s="124" t="s">
        <v>3415</v>
      </c>
      <c r="C684" s="124" t="s">
        <v>1802</v>
      </c>
      <c r="D684" s="124" t="s">
        <v>1810</v>
      </c>
      <c r="E684" s="124">
        <v>31.7</v>
      </c>
      <c r="F684" s="124">
        <v>665.28</v>
      </c>
      <c r="G684" s="124">
        <v>-5.0000000000000001E-3</v>
      </c>
      <c r="H684" s="124">
        <v>0.37219999999999998</v>
      </c>
      <c r="I684" s="124">
        <v>0.18679999999999999</v>
      </c>
      <c r="J684" s="124">
        <v>1.38E-2</v>
      </c>
      <c r="K684" s="157">
        <v>683</v>
      </c>
    </row>
    <row r="685" spans="1:11" x14ac:dyDescent="0.25">
      <c r="A685" s="124" t="s">
        <v>2793</v>
      </c>
      <c r="B685" s="124" t="s">
        <v>2794</v>
      </c>
      <c r="C685" s="124" t="s">
        <v>1818</v>
      </c>
      <c r="D685" s="124" t="s">
        <v>1819</v>
      </c>
      <c r="E685" s="124">
        <v>17.809999999999999</v>
      </c>
      <c r="F685" s="124">
        <v>541.03</v>
      </c>
      <c r="G685" s="124">
        <v>1.7100000000000001E-2</v>
      </c>
      <c r="H685" s="124">
        <v>0.3241</v>
      </c>
      <c r="I685" s="124">
        <v>8.3400000000000002E-2</v>
      </c>
      <c r="J685" s="124">
        <v>8.3999999999999995E-3</v>
      </c>
      <c r="K685" s="157">
        <v>684</v>
      </c>
    </row>
    <row r="686" spans="1:11" x14ac:dyDescent="0.25">
      <c r="A686" s="124" t="s">
        <v>4318</v>
      </c>
      <c r="B686" s="124" t="s">
        <v>3625</v>
      </c>
      <c r="C686" s="124" t="s">
        <v>1802</v>
      </c>
      <c r="D686" s="124" t="s">
        <v>1810</v>
      </c>
      <c r="E686" s="124">
        <v>6.85</v>
      </c>
      <c r="F686" s="124">
        <v>888.86</v>
      </c>
      <c r="G686" s="124">
        <v>8.8000000000000005E-3</v>
      </c>
      <c r="H686" s="124">
        <v>0.38729999999999998</v>
      </c>
      <c r="I686" s="124">
        <v>2.0199999999999999E-2</v>
      </c>
      <c r="J686" s="124">
        <v>1.4500000000000001E-2</v>
      </c>
      <c r="K686" s="157">
        <v>685</v>
      </c>
    </row>
    <row r="687" spans="1:11" x14ac:dyDescent="0.25">
      <c r="A687" s="124" t="s">
        <v>4279</v>
      </c>
      <c r="B687" s="124" t="s">
        <v>3585</v>
      </c>
      <c r="C687" s="124" t="s">
        <v>1805</v>
      </c>
      <c r="D687" s="124" t="s">
        <v>3282</v>
      </c>
      <c r="E687" s="124">
        <v>10.85</v>
      </c>
      <c r="F687" s="124">
        <v>1389.82</v>
      </c>
      <c r="G687" s="124">
        <v>1.8800000000000001E-2</v>
      </c>
      <c r="H687" s="124">
        <v>0.36559999999999998</v>
      </c>
      <c r="I687" s="124">
        <v>5.9299999999999999E-2</v>
      </c>
      <c r="J687" s="124">
        <v>1.24E-2</v>
      </c>
      <c r="K687" s="157">
        <v>686</v>
      </c>
    </row>
    <row r="688" spans="1:11" x14ac:dyDescent="0.25">
      <c r="A688" s="124" t="s">
        <v>4575</v>
      </c>
      <c r="B688" s="124" t="s">
        <v>4576</v>
      </c>
      <c r="C688" s="124" t="s">
        <v>1577</v>
      </c>
      <c r="D688" s="124" t="s">
        <v>1815</v>
      </c>
      <c r="E688" s="124">
        <v>8.86</v>
      </c>
      <c r="F688" s="124">
        <v>1151.43</v>
      </c>
      <c r="G688" s="124">
        <v>4.4999999999999997E-3</v>
      </c>
      <c r="H688" s="124">
        <v>0.37990000000000002</v>
      </c>
      <c r="I688" s="124">
        <v>2.8199999999999999E-2</v>
      </c>
      <c r="J688" s="124">
        <v>1.41E-2</v>
      </c>
      <c r="K688" s="157">
        <v>687</v>
      </c>
    </row>
    <row r="689" spans="1:11" x14ac:dyDescent="0.25">
      <c r="A689" s="124" t="s">
        <v>4173</v>
      </c>
      <c r="B689" s="124" t="s">
        <v>3477</v>
      </c>
      <c r="C689" s="124" t="s">
        <v>1805</v>
      </c>
      <c r="D689" s="124" t="s">
        <v>2002</v>
      </c>
      <c r="E689" s="124">
        <v>12.67</v>
      </c>
      <c r="F689" s="124">
        <v>2560.4</v>
      </c>
      <c r="G689" s="124">
        <v>1.2800000000000001E-2</v>
      </c>
      <c r="H689" s="124">
        <v>0.38500000000000001</v>
      </c>
      <c r="I689" s="124">
        <v>9.8900000000000002E-2</v>
      </c>
      <c r="J689" s="124">
        <v>1.4200000000000001E-2</v>
      </c>
      <c r="K689" s="157">
        <v>688</v>
      </c>
    </row>
    <row r="690" spans="1:11" x14ac:dyDescent="0.25">
      <c r="A690" s="124" t="s">
        <v>2842</v>
      </c>
      <c r="B690" s="124" t="s">
        <v>2843</v>
      </c>
      <c r="C690" s="124" t="s">
        <v>2839</v>
      </c>
      <c r="D690" s="124" t="s">
        <v>2844</v>
      </c>
      <c r="E690" s="124">
        <v>7.82</v>
      </c>
      <c r="F690" s="124">
        <v>1744.1</v>
      </c>
      <c r="G690" s="124">
        <v>3.0300000000000001E-2</v>
      </c>
      <c r="H690" s="124">
        <v>0.39610000000000001</v>
      </c>
      <c r="I690" s="124">
        <v>4.0099999999999997E-2</v>
      </c>
      <c r="J690" s="124">
        <v>1.5299999999999999E-2</v>
      </c>
      <c r="K690" s="157">
        <v>689</v>
      </c>
    </row>
    <row r="691" spans="1:11" x14ac:dyDescent="0.25">
      <c r="A691" s="124" t="s">
        <v>3996</v>
      </c>
      <c r="B691" s="124" t="s">
        <v>3299</v>
      </c>
      <c r="C691" s="124" t="s">
        <v>1569</v>
      </c>
      <c r="D691" s="124" t="s">
        <v>1809</v>
      </c>
      <c r="E691" s="124">
        <v>2.35</v>
      </c>
      <c r="F691" s="124">
        <v>37679.29</v>
      </c>
      <c r="G691" s="124">
        <v>4.4400000000000002E-2</v>
      </c>
      <c r="H691" s="124">
        <v>0.32429999999999998</v>
      </c>
      <c r="I691" s="124">
        <v>2.3E-2</v>
      </c>
      <c r="J691" s="124">
        <v>7.7000000000000002E-3</v>
      </c>
      <c r="K691" s="157">
        <v>690</v>
      </c>
    </row>
    <row r="692" spans="1:11" x14ac:dyDescent="0.25">
      <c r="A692" s="124" t="s">
        <v>4273</v>
      </c>
      <c r="B692" s="124" t="s">
        <v>3580</v>
      </c>
      <c r="C692" s="124" t="s">
        <v>1793</v>
      </c>
      <c r="D692" s="124" t="s">
        <v>1923</v>
      </c>
      <c r="E692" s="124">
        <v>21.28</v>
      </c>
      <c r="F692" s="124">
        <v>845.12</v>
      </c>
      <c r="G692" s="124">
        <v>1.4E-3</v>
      </c>
      <c r="H692" s="124">
        <v>0.31359999999999999</v>
      </c>
      <c r="I692" s="124">
        <v>0.13350000000000001</v>
      </c>
      <c r="J692" s="124">
        <v>5.8999999999999999E-3</v>
      </c>
      <c r="K692" s="157">
        <v>691</v>
      </c>
    </row>
    <row r="693" spans="1:11" x14ac:dyDescent="0.25">
      <c r="A693" s="124" t="s">
        <v>4462</v>
      </c>
      <c r="B693" s="124" t="s">
        <v>4463</v>
      </c>
      <c r="C693" s="124" t="s">
        <v>1569</v>
      </c>
      <c r="D693" s="124" t="s">
        <v>1799</v>
      </c>
      <c r="E693" s="124">
        <v>11.22</v>
      </c>
      <c r="F693" s="124">
        <v>726.21</v>
      </c>
      <c r="G693" s="124">
        <v>1.35E-2</v>
      </c>
      <c r="H693" s="124">
        <v>0.30370000000000003</v>
      </c>
      <c r="I693" s="124">
        <v>7.2599999999999998E-2</v>
      </c>
      <c r="J693" s="124">
        <v>5.3E-3</v>
      </c>
      <c r="K693" s="157">
        <v>692</v>
      </c>
    </row>
    <row r="694" spans="1:11" x14ac:dyDescent="0.25">
      <c r="A694" s="124" t="s">
        <v>3933</v>
      </c>
      <c r="B694" s="124" t="s">
        <v>3225</v>
      </c>
      <c r="C694" s="124" t="s">
        <v>1807</v>
      </c>
      <c r="D694" s="124" t="s">
        <v>1808</v>
      </c>
      <c r="E694" s="124">
        <v>11.61</v>
      </c>
      <c r="F694" s="124">
        <v>1917.9</v>
      </c>
      <c r="G694" s="124">
        <v>2.7400000000000001E-2</v>
      </c>
      <c r="H694" s="124">
        <v>0.37040000000000001</v>
      </c>
      <c r="I694" s="124">
        <v>3.32E-2</v>
      </c>
      <c r="J694" s="124">
        <v>1.29E-2</v>
      </c>
      <c r="K694" s="157">
        <v>693</v>
      </c>
    </row>
    <row r="695" spans="1:11" x14ac:dyDescent="0.25">
      <c r="A695" s="124" t="s">
        <v>4253</v>
      </c>
      <c r="B695" s="124" t="s">
        <v>3560</v>
      </c>
      <c r="C695" s="124" t="s">
        <v>1805</v>
      </c>
      <c r="D695" s="124" t="s">
        <v>1824</v>
      </c>
      <c r="E695" s="124">
        <v>5.3</v>
      </c>
      <c r="F695" s="124">
        <v>2487.69</v>
      </c>
      <c r="G695" s="124">
        <v>7.6E-3</v>
      </c>
      <c r="H695" s="124">
        <v>0.31659999999999999</v>
      </c>
      <c r="I695" s="124">
        <v>1.4500000000000001E-2</v>
      </c>
      <c r="J695" s="124">
        <v>6.0000000000000001E-3</v>
      </c>
      <c r="K695" s="157">
        <v>694</v>
      </c>
    </row>
    <row r="696" spans="1:11" x14ac:dyDescent="0.25">
      <c r="A696" s="124" t="s">
        <v>4308</v>
      </c>
      <c r="B696" s="124" t="s">
        <v>3615</v>
      </c>
      <c r="C696" s="124" t="s">
        <v>2839</v>
      </c>
      <c r="D696" s="124" t="s">
        <v>2884</v>
      </c>
      <c r="E696" s="124">
        <v>10.79</v>
      </c>
      <c r="F696" s="124">
        <v>3019.49</v>
      </c>
      <c r="G696" s="124">
        <v>2.2700000000000001E-2</v>
      </c>
      <c r="H696" s="124">
        <v>0.32729999999999998</v>
      </c>
      <c r="I696" s="124">
        <v>2.81E-2</v>
      </c>
      <c r="J696" s="124">
        <v>7.9000000000000008E-3</v>
      </c>
      <c r="K696" s="157">
        <v>695</v>
      </c>
    </row>
    <row r="697" spans="1:11" x14ac:dyDescent="0.25">
      <c r="A697" s="124" t="s">
        <v>4132</v>
      </c>
      <c r="B697" s="124" t="s">
        <v>3442</v>
      </c>
      <c r="C697" s="124" t="s">
        <v>1577</v>
      </c>
      <c r="D697" s="124" t="s">
        <v>1596</v>
      </c>
      <c r="E697" s="124">
        <v>8.69</v>
      </c>
      <c r="F697" s="124">
        <v>1462.21</v>
      </c>
      <c r="G697" s="124">
        <v>4.5999999999999999E-3</v>
      </c>
      <c r="H697" s="124">
        <v>0.34329999999999999</v>
      </c>
      <c r="I697" s="124">
        <v>7.2700000000000001E-2</v>
      </c>
      <c r="J697" s="124">
        <v>0.01</v>
      </c>
      <c r="K697" s="157">
        <v>696</v>
      </c>
    </row>
    <row r="698" spans="1:11" x14ac:dyDescent="0.25">
      <c r="A698" s="124" t="s">
        <v>4063</v>
      </c>
      <c r="B698" s="124" t="s">
        <v>3382</v>
      </c>
      <c r="C698" s="124" t="s">
        <v>1794</v>
      </c>
      <c r="D698" s="124" t="s">
        <v>1813</v>
      </c>
      <c r="E698" s="124">
        <v>2.63</v>
      </c>
      <c r="F698" s="124">
        <v>13708.08</v>
      </c>
      <c r="G698" s="124">
        <v>5.62E-2</v>
      </c>
      <c r="H698" s="124">
        <v>0.32340000000000002</v>
      </c>
      <c r="I698" s="124">
        <v>2.98E-2</v>
      </c>
      <c r="J698" s="124">
        <v>6.3E-3</v>
      </c>
      <c r="K698" s="157">
        <v>697</v>
      </c>
    </row>
    <row r="699" spans="1:11" x14ac:dyDescent="0.25">
      <c r="A699" s="124" t="s">
        <v>3737</v>
      </c>
      <c r="B699" s="124" t="s">
        <v>3028</v>
      </c>
      <c r="C699" s="124" t="s">
        <v>1589</v>
      </c>
      <c r="D699" s="124" t="s">
        <v>1589</v>
      </c>
      <c r="E699" s="124">
        <v>5.91</v>
      </c>
      <c r="F699" s="124">
        <v>745.12</v>
      </c>
      <c r="G699" s="124">
        <v>2.4299999999999999E-2</v>
      </c>
      <c r="H699" s="124">
        <v>0.27339999999999998</v>
      </c>
      <c r="I699" s="124">
        <v>3.6700000000000003E-2</v>
      </c>
      <c r="J699" s="124">
        <v>0</v>
      </c>
      <c r="K699" s="157">
        <v>698</v>
      </c>
    </row>
    <row r="700" spans="1:11" x14ac:dyDescent="0.25">
      <c r="A700" s="124" t="s">
        <v>4104</v>
      </c>
      <c r="B700" s="124" t="s">
        <v>3405</v>
      </c>
      <c r="C700" s="124" t="s">
        <v>1569</v>
      </c>
      <c r="D700" s="124" t="s">
        <v>2833</v>
      </c>
      <c r="E700" s="124">
        <v>23.73</v>
      </c>
      <c r="F700" s="124">
        <v>356.7</v>
      </c>
      <c r="G700" s="124">
        <v>-7.4999999999999997E-3</v>
      </c>
      <c r="H700" s="124">
        <v>0.32950000000000002</v>
      </c>
      <c r="I700" s="124">
        <v>9.0700000000000003E-2</v>
      </c>
      <c r="J700" s="124">
        <v>7.4999999999999997E-3</v>
      </c>
      <c r="K700" s="157">
        <v>699</v>
      </c>
    </row>
    <row r="701" spans="1:11" x14ac:dyDescent="0.25">
      <c r="A701" s="124" t="s">
        <v>4272</v>
      </c>
      <c r="B701" s="124" t="s">
        <v>3579</v>
      </c>
      <c r="C701" s="124" t="s">
        <v>1805</v>
      </c>
      <c r="D701" s="124" t="s">
        <v>3282</v>
      </c>
      <c r="E701" s="124">
        <v>24.85</v>
      </c>
      <c r="F701" s="124">
        <v>2344.0300000000002</v>
      </c>
      <c r="G701" s="124">
        <v>6.4999999999999997E-3</v>
      </c>
      <c r="H701" s="124">
        <v>0.33839999999999998</v>
      </c>
      <c r="I701" s="124">
        <v>8.5400000000000004E-2</v>
      </c>
      <c r="J701" s="124">
        <v>8.8999999999999999E-3</v>
      </c>
      <c r="K701" s="157">
        <v>700</v>
      </c>
    </row>
    <row r="702" spans="1:11" x14ac:dyDescent="0.25">
      <c r="A702" s="124" t="s">
        <v>4248</v>
      </c>
      <c r="B702" s="124" t="s">
        <v>3557</v>
      </c>
      <c r="C702" s="124" t="s">
        <v>1592</v>
      </c>
      <c r="D702" s="124" t="s">
        <v>3222</v>
      </c>
      <c r="E702" s="124">
        <v>2.2599999999999998</v>
      </c>
      <c r="F702" s="124">
        <v>11028.03</v>
      </c>
      <c r="G702" s="124">
        <v>2.2599999999999999E-2</v>
      </c>
      <c r="H702" s="124">
        <v>0.27639999999999998</v>
      </c>
      <c r="I702" s="124">
        <v>9.8400000000000001E-2</v>
      </c>
      <c r="J702" s="124">
        <v>0</v>
      </c>
      <c r="K702" s="157">
        <v>701</v>
      </c>
    </row>
    <row r="703" spans="1:11" x14ac:dyDescent="0.25">
      <c r="A703" s="124" t="s">
        <v>4211</v>
      </c>
      <c r="B703" s="124" t="s">
        <v>3517</v>
      </c>
      <c r="C703" s="124" t="s">
        <v>1565</v>
      </c>
      <c r="D703" s="124" t="s">
        <v>3071</v>
      </c>
      <c r="E703" s="124">
        <v>5.04</v>
      </c>
      <c r="F703" s="124">
        <v>5893.63</v>
      </c>
      <c r="G703" s="124">
        <v>4.0000000000000001E-3</v>
      </c>
      <c r="H703" s="124">
        <v>0.35780000000000001</v>
      </c>
      <c r="I703" s="124">
        <v>2.0199999999999999E-2</v>
      </c>
      <c r="J703" s="124">
        <v>1.09E-2</v>
      </c>
      <c r="K703" s="157">
        <v>702</v>
      </c>
    </row>
    <row r="704" spans="1:11" x14ac:dyDescent="0.25">
      <c r="A704" s="124" t="s">
        <v>4078</v>
      </c>
      <c r="B704" s="124" t="s">
        <v>3364</v>
      </c>
      <c r="C704" s="124" t="s">
        <v>1599</v>
      </c>
      <c r="D704" s="124" t="s">
        <v>2848</v>
      </c>
      <c r="E704" s="124">
        <v>5.76</v>
      </c>
      <c r="F704" s="124">
        <v>2278.9</v>
      </c>
      <c r="G704" s="124">
        <v>1.0500000000000001E-2</v>
      </c>
      <c r="H704" s="124">
        <v>0.28520000000000001</v>
      </c>
      <c r="I704" s="124">
        <v>5.0500000000000003E-2</v>
      </c>
      <c r="J704" s="124">
        <v>2.0999999999999999E-3</v>
      </c>
      <c r="K704" s="157">
        <v>703</v>
      </c>
    </row>
    <row r="705" spans="1:11" x14ac:dyDescent="0.25">
      <c r="A705" s="124" t="s">
        <v>4217</v>
      </c>
      <c r="B705" s="124" t="s">
        <v>3529</v>
      </c>
      <c r="C705" s="124" t="s">
        <v>1802</v>
      </c>
      <c r="D705" s="124" t="s">
        <v>1810</v>
      </c>
      <c r="E705" s="124">
        <v>73</v>
      </c>
      <c r="F705" s="124">
        <v>1177.68</v>
      </c>
      <c r="G705" s="124">
        <v>-3.4000000000000002E-2</v>
      </c>
      <c r="H705" s="124">
        <v>0.31569999999999998</v>
      </c>
      <c r="I705" s="124">
        <v>0.1789</v>
      </c>
      <c r="J705" s="124">
        <v>5.4999999999999997E-3</v>
      </c>
      <c r="K705" s="157">
        <v>704</v>
      </c>
    </row>
    <row r="706" spans="1:11" x14ac:dyDescent="0.25">
      <c r="A706" s="124" t="s">
        <v>5768</v>
      </c>
      <c r="B706" s="124" t="s">
        <v>5769</v>
      </c>
      <c r="C706" s="124" t="s">
        <v>1811</v>
      </c>
      <c r="D706" s="124" t="s">
        <v>1812</v>
      </c>
      <c r="E706" s="124">
        <v>16.75</v>
      </c>
      <c r="F706" s="124">
        <v>107.6</v>
      </c>
      <c r="G706" s="124">
        <v>-4.7999999999999996E-3</v>
      </c>
      <c r="H706" s="124">
        <v>0.36880000000000002</v>
      </c>
      <c r="I706" s="124">
        <v>0.14810000000000001</v>
      </c>
      <c r="J706" s="124">
        <v>1.1900000000000001E-2</v>
      </c>
      <c r="K706" s="157">
        <v>705</v>
      </c>
    </row>
    <row r="707" spans="1:11" x14ac:dyDescent="0.25">
      <c r="A707" s="124" t="s">
        <v>4255</v>
      </c>
      <c r="B707" s="124" t="s">
        <v>3563</v>
      </c>
      <c r="C707" s="124" t="s">
        <v>1811</v>
      </c>
      <c r="D707" s="124" t="s">
        <v>3130</v>
      </c>
      <c r="E707" s="124">
        <v>2.97</v>
      </c>
      <c r="F707" s="124">
        <v>7337.09</v>
      </c>
      <c r="G707" s="124">
        <v>2.06E-2</v>
      </c>
      <c r="H707" s="124">
        <v>0.29570000000000002</v>
      </c>
      <c r="I707" s="124">
        <v>5.1499999999999997E-2</v>
      </c>
      <c r="J707" s="124">
        <v>3.3999999999999998E-3</v>
      </c>
      <c r="K707" s="157">
        <v>706</v>
      </c>
    </row>
    <row r="708" spans="1:11" x14ac:dyDescent="0.25">
      <c r="A708" s="124" t="s">
        <v>4066</v>
      </c>
      <c r="B708" s="124" t="s">
        <v>3377</v>
      </c>
      <c r="C708" s="124" t="s">
        <v>1565</v>
      </c>
      <c r="D708" s="124" t="s">
        <v>2997</v>
      </c>
      <c r="E708" s="124">
        <v>14.44</v>
      </c>
      <c r="F708" s="124">
        <v>611.23</v>
      </c>
      <c r="G708" s="124">
        <v>3.5000000000000001E-3</v>
      </c>
      <c r="H708" s="124">
        <v>0.34100000000000003</v>
      </c>
      <c r="I708" s="124">
        <v>4.7300000000000002E-2</v>
      </c>
      <c r="J708" s="124">
        <v>9.1000000000000004E-3</v>
      </c>
      <c r="K708" s="157">
        <v>707</v>
      </c>
    </row>
    <row r="709" spans="1:11" x14ac:dyDescent="0.25">
      <c r="A709" s="124" t="s">
        <v>4102</v>
      </c>
      <c r="B709" s="124" t="s">
        <v>3411</v>
      </c>
      <c r="C709" s="124" t="s">
        <v>1572</v>
      </c>
      <c r="D709" s="124" t="s">
        <v>1573</v>
      </c>
      <c r="E709" s="124">
        <v>10.45</v>
      </c>
      <c r="F709" s="124">
        <v>479.55</v>
      </c>
      <c r="G709" s="124">
        <v>1.3599999999999999E-2</v>
      </c>
      <c r="H709" s="124">
        <v>0.39660000000000001</v>
      </c>
      <c r="I709" s="124">
        <v>8.3099999999999993E-2</v>
      </c>
      <c r="J709" s="124">
        <v>1.44E-2</v>
      </c>
      <c r="K709" s="157">
        <v>708</v>
      </c>
    </row>
    <row r="710" spans="1:11" x14ac:dyDescent="0.25">
      <c r="A710" s="124" t="s">
        <v>4216</v>
      </c>
      <c r="B710" s="124" t="s">
        <v>3523</v>
      </c>
      <c r="C710" s="124" t="s">
        <v>1788</v>
      </c>
      <c r="D710" s="124" t="s">
        <v>1789</v>
      </c>
      <c r="E710" s="124">
        <v>4.04</v>
      </c>
      <c r="F710" s="124">
        <v>17848.990000000002</v>
      </c>
      <c r="G710" s="124">
        <v>4.6600000000000003E-2</v>
      </c>
      <c r="H710" s="124">
        <v>0.31559999999999999</v>
      </c>
      <c r="I710" s="124">
        <v>1.61E-2</v>
      </c>
      <c r="J710" s="124">
        <v>5.1999999999999998E-3</v>
      </c>
      <c r="K710" s="157">
        <v>709</v>
      </c>
    </row>
    <row r="711" spans="1:11" x14ac:dyDescent="0.25">
      <c r="A711" s="124" t="s">
        <v>4193</v>
      </c>
      <c r="B711" s="124" t="s">
        <v>3499</v>
      </c>
      <c r="C711" s="124" t="s">
        <v>1811</v>
      </c>
      <c r="D711" s="124" t="s">
        <v>3130</v>
      </c>
      <c r="E711" s="124">
        <v>27.22</v>
      </c>
      <c r="F711" s="124">
        <v>1563.98</v>
      </c>
      <c r="G711" s="124">
        <v>0</v>
      </c>
      <c r="H711" s="124">
        <v>0.36020000000000002</v>
      </c>
      <c r="I711" s="124">
        <v>0.1779</v>
      </c>
      <c r="J711" s="124">
        <v>1.0999999999999999E-2</v>
      </c>
      <c r="K711" s="157">
        <v>710</v>
      </c>
    </row>
    <row r="712" spans="1:11" x14ac:dyDescent="0.25">
      <c r="A712" s="124" t="s">
        <v>4115</v>
      </c>
      <c r="B712" s="124" t="s">
        <v>3425</v>
      </c>
      <c r="C712" s="124" t="s">
        <v>1565</v>
      </c>
      <c r="D712" s="124" t="s">
        <v>3071</v>
      </c>
      <c r="E712" s="124">
        <v>8.5299999999999994</v>
      </c>
      <c r="F712" s="124">
        <v>1983.21</v>
      </c>
      <c r="G712" s="124">
        <v>2.3999999999999998E-3</v>
      </c>
      <c r="H712" s="124">
        <v>0.36780000000000002</v>
      </c>
      <c r="I712" s="124">
        <v>3.2800000000000003E-2</v>
      </c>
      <c r="J712" s="124">
        <v>1.17E-2</v>
      </c>
      <c r="K712" s="157">
        <v>711</v>
      </c>
    </row>
    <row r="713" spans="1:11" x14ac:dyDescent="0.25">
      <c r="A713" s="124" t="s">
        <v>4320</v>
      </c>
      <c r="B713" s="124" t="s">
        <v>3628</v>
      </c>
      <c r="C713" s="124" t="s">
        <v>1572</v>
      </c>
      <c r="D713" s="124" t="s">
        <v>1573</v>
      </c>
      <c r="E713" s="124">
        <v>4.83</v>
      </c>
      <c r="F713" s="124">
        <v>1955.87</v>
      </c>
      <c r="G713" s="124">
        <v>1.0500000000000001E-2</v>
      </c>
      <c r="H713" s="124">
        <v>0.31</v>
      </c>
      <c r="I713" s="124">
        <v>3.8300000000000001E-2</v>
      </c>
      <c r="J713" s="124">
        <v>4.1000000000000003E-3</v>
      </c>
      <c r="K713" s="157">
        <v>712</v>
      </c>
    </row>
    <row r="714" spans="1:11" x14ac:dyDescent="0.25">
      <c r="A714" s="124" t="s">
        <v>2806</v>
      </c>
      <c r="B714" s="124" t="s">
        <v>2807</v>
      </c>
      <c r="C714" s="124" t="s">
        <v>1793</v>
      </c>
      <c r="D714" s="124" t="s">
        <v>2685</v>
      </c>
      <c r="E714" s="124">
        <v>24.46</v>
      </c>
      <c r="F714" s="124">
        <v>90.75</v>
      </c>
      <c r="G714" s="124">
        <v>7.4000000000000003E-3</v>
      </c>
      <c r="H714" s="124">
        <v>0.37740000000000001</v>
      </c>
      <c r="I714" s="124">
        <v>8.9899999999999994E-2</v>
      </c>
      <c r="J714" s="124">
        <v>1.23E-2</v>
      </c>
      <c r="K714" s="157">
        <v>713</v>
      </c>
    </row>
    <row r="715" spans="1:11" x14ac:dyDescent="0.25">
      <c r="A715" s="124" t="s">
        <v>4212</v>
      </c>
      <c r="B715" s="124" t="s">
        <v>3521</v>
      </c>
      <c r="C715" s="124" t="s">
        <v>1565</v>
      </c>
      <c r="D715" s="124" t="s">
        <v>3071</v>
      </c>
      <c r="E715" s="124">
        <v>7.08</v>
      </c>
      <c r="F715" s="124">
        <v>2870.41</v>
      </c>
      <c r="G715" s="124">
        <v>4.3E-3</v>
      </c>
      <c r="H715" s="124">
        <v>0.32469999999999999</v>
      </c>
      <c r="I715" s="124">
        <v>1.49E-2</v>
      </c>
      <c r="J715" s="124">
        <v>5.5999999999999999E-3</v>
      </c>
      <c r="K715" s="157">
        <v>714</v>
      </c>
    </row>
    <row r="716" spans="1:11" x14ac:dyDescent="0.25">
      <c r="A716" s="124" t="s">
        <v>3861</v>
      </c>
      <c r="B716" s="124" t="s">
        <v>3152</v>
      </c>
      <c r="C716" s="124" t="s">
        <v>1592</v>
      </c>
      <c r="D716" s="124" t="s">
        <v>2841</v>
      </c>
      <c r="E716" s="124">
        <v>9.83</v>
      </c>
      <c r="F716" s="124">
        <v>1208.9000000000001</v>
      </c>
      <c r="G716" s="124">
        <v>1E-3</v>
      </c>
      <c r="H716" s="124">
        <v>0.3548</v>
      </c>
      <c r="I716" s="124">
        <v>0.16309999999999999</v>
      </c>
      <c r="J716" s="124">
        <v>0.01</v>
      </c>
      <c r="K716" s="157">
        <v>715</v>
      </c>
    </row>
    <row r="717" spans="1:11" x14ac:dyDescent="0.25">
      <c r="A717" s="124" t="s">
        <v>2772</v>
      </c>
      <c r="B717" s="124" t="s">
        <v>2773</v>
      </c>
      <c r="C717" s="124" t="s">
        <v>1818</v>
      </c>
      <c r="D717" s="124" t="s">
        <v>1819</v>
      </c>
      <c r="E717" s="124">
        <v>8.6300000000000008</v>
      </c>
      <c r="F717" s="124">
        <v>1678</v>
      </c>
      <c r="G717" s="124">
        <v>2.7400000000000001E-2</v>
      </c>
      <c r="H717" s="124">
        <v>0.36649999999999999</v>
      </c>
      <c r="I717" s="124">
        <v>3.4700000000000002E-2</v>
      </c>
      <c r="J717" s="124">
        <v>1.14E-2</v>
      </c>
      <c r="K717" s="157">
        <v>716</v>
      </c>
    </row>
    <row r="718" spans="1:11" x14ac:dyDescent="0.25">
      <c r="A718" s="124" t="s">
        <v>4229</v>
      </c>
      <c r="B718" s="124" t="s">
        <v>3540</v>
      </c>
      <c r="C718" s="124" t="s">
        <v>1565</v>
      </c>
      <c r="D718" s="124" t="s">
        <v>3071</v>
      </c>
      <c r="E718" s="124">
        <v>7.77</v>
      </c>
      <c r="F718" s="124">
        <v>3209.14</v>
      </c>
      <c r="G718" s="124">
        <v>2.5999999999999999E-3</v>
      </c>
      <c r="H718" s="124">
        <v>0.38419999999999999</v>
      </c>
      <c r="I718" s="124">
        <v>3.6400000000000002E-2</v>
      </c>
      <c r="J718" s="124">
        <v>1.29E-2</v>
      </c>
      <c r="K718" s="157">
        <v>717</v>
      </c>
    </row>
    <row r="719" spans="1:11" x14ac:dyDescent="0.25">
      <c r="A719" s="124" t="s">
        <v>4187</v>
      </c>
      <c r="B719" s="124" t="s">
        <v>3497</v>
      </c>
      <c r="C719" s="124" t="s">
        <v>1797</v>
      </c>
      <c r="D719" s="124" t="s">
        <v>1801</v>
      </c>
      <c r="E719" s="124">
        <v>5.44</v>
      </c>
      <c r="F719" s="124">
        <v>3674.45</v>
      </c>
      <c r="G719" s="124">
        <v>1.12E-2</v>
      </c>
      <c r="H719" s="124">
        <v>0.3382</v>
      </c>
      <c r="I719" s="124">
        <v>6.3100000000000003E-2</v>
      </c>
      <c r="J719" s="124">
        <v>6.4000000000000003E-3</v>
      </c>
      <c r="K719" s="157">
        <v>718</v>
      </c>
    </row>
    <row r="720" spans="1:11" x14ac:dyDescent="0.25">
      <c r="A720" s="124" t="s">
        <v>4210</v>
      </c>
      <c r="B720" s="124" t="s">
        <v>3519</v>
      </c>
      <c r="C720" s="124" t="s">
        <v>1803</v>
      </c>
      <c r="D720" s="124" t="s">
        <v>2781</v>
      </c>
      <c r="E720" s="124">
        <v>7.37</v>
      </c>
      <c r="F720" s="124">
        <v>3872.27</v>
      </c>
      <c r="G720" s="124">
        <v>6.7999999999999996E-3</v>
      </c>
      <c r="H720" s="124">
        <v>0.36330000000000001</v>
      </c>
      <c r="I720" s="124">
        <v>2.87E-2</v>
      </c>
      <c r="J720" s="124">
        <v>1.0800000000000001E-2</v>
      </c>
      <c r="K720" s="157">
        <v>719</v>
      </c>
    </row>
    <row r="721" spans="1:11" x14ac:dyDescent="0.25">
      <c r="A721" s="124" t="s">
        <v>4160</v>
      </c>
      <c r="B721" s="124" t="s">
        <v>3471</v>
      </c>
      <c r="C721" s="124" t="s">
        <v>1572</v>
      </c>
      <c r="D721" s="124" t="s">
        <v>1573</v>
      </c>
      <c r="E721" s="124">
        <v>2.96</v>
      </c>
      <c r="F721" s="124">
        <v>8532.2199999999993</v>
      </c>
      <c r="G721" s="124">
        <v>1.0200000000000001E-2</v>
      </c>
      <c r="H721" s="124">
        <v>0.30220000000000002</v>
      </c>
      <c r="I721" s="124">
        <v>5.7700000000000001E-2</v>
      </c>
      <c r="J721" s="124">
        <v>2.5000000000000001E-3</v>
      </c>
      <c r="K721" s="157">
        <v>720</v>
      </c>
    </row>
    <row r="722" spans="1:11" x14ac:dyDescent="0.25">
      <c r="A722" s="124" t="s">
        <v>4035</v>
      </c>
      <c r="B722" s="124" t="s">
        <v>3336</v>
      </c>
      <c r="C722" s="124" t="s">
        <v>1793</v>
      </c>
      <c r="D722" s="124" t="s">
        <v>2685</v>
      </c>
      <c r="E722" s="124">
        <v>19.16</v>
      </c>
      <c r="F722" s="124">
        <v>3125.02</v>
      </c>
      <c r="G722" s="124">
        <v>4.87E-2</v>
      </c>
      <c r="H722" s="124">
        <v>0.36009999999999998</v>
      </c>
      <c r="I722" s="124">
        <v>0.13439999999999999</v>
      </c>
      <c r="J722" s="124">
        <v>1.03E-2</v>
      </c>
      <c r="K722" s="157">
        <v>721</v>
      </c>
    </row>
    <row r="723" spans="1:11" x14ac:dyDescent="0.25">
      <c r="A723" s="124" t="s">
        <v>4120</v>
      </c>
      <c r="B723" s="124" t="s">
        <v>3419</v>
      </c>
      <c r="C723" s="124" t="s">
        <v>1572</v>
      </c>
      <c r="D723" s="124" t="s">
        <v>2827</v>
      </c>
      <c r="E723" s="124">
        <v>5.27</v>
      </c>
      <c r="F723" s="124">
        <v>596.82000000000005</v>
      </c>
      <c r="G723" s="124">
        <v>1.54E-2</v>
      </c>
      <c r="H723" s="124">
        <v>0.32369999999999999</v>
      </c>
      <c r="I723" s="124">
        <v>1.52E-2</v>
      </c>
      <c r="J723" s="124">
        <v>4.8999999999999998E-3</v>
      </c>
      <c r="K723" s="157">
        <v>722</v>
      </c>
    </row>
    <row r="724" spans="1:11" x14ac:dyDescent="0.25">
      <c r="A724" s="124" t="s">
        <v>2837</v>
      </c>
      <c r="B724" s="124" t="s">
        <v>2838</v>
      </c>
      <c r="C724" s="124" t="s">
        <v>1577</v>
      </c>
      <c r="D724" s="124" t="s">
        <v>2820</v>
      </c>
      <c r="E724" s="124">
        <v>12.47</v>
      </c>
      <c r="F724" s="124">
        <v>469.91</v>
      </c>
      <c r="G724" s="124">
        <v>2.47E-2</v>
      </c>
      <c r="H724" s="124">
        <v>0.37259999999999999</v>
      </c>
      <c r="I724" s="124">
        <v>0.1124</v>
      </c>
      <c r="J724" s="124">
        <v>1.15E-2</v>
      </c>
      <c r="K724" s="157">
        <v>723</v>
      </c>
    </row>
    <row r="725" spans="1:11" x14ac:dyDescent="0.25">
      <c r="A725" s="124" t="s">
        <v>5211</v>
      </c>
      <c r="B725" s="124" t="s">
        <v>5212</v>
      </c>
      <c r="C725" s="124" t="s">
        <v>1572</v>
      </c>
      <c r="D725" s="124" t="s">
        <v>2827</v>
      </c>
      <c r="E725" s="124">
        <v>14.3</v>
      </c>
      <c r="F725" s="124">
        <v>298.77</v>
      </c>
      <c r="G725" s="124">
        <v>8.5000000000000006E-3</v>
      </c>
      <c r="H725" s="124">
        <v>0.3795</v>
      </c>
      <c r="I725" s="124">
        <v>0.1115</v>
      </c>
      <c r="J725" s="124">
        <v>1.21E-2</v>
      </c>
      <c r="K725" s="157">
        <v>724</v>
      </c>
    </row>
    <row r="726" spans="1:11" x14ac:dyDescent="0.25">
      <c r="A726" s="124" t="s">
        <v>4203</v>
      </c>
      <c r="B726" s="124" t="s">
        <v>3509</v>
      </c>
      <c r="C726" s="124" t="s">
        <v>1794</v>
      </c>
      <c r="D726" s="124" t="s">
        <v>1813</v>
      </c>
      <c r="E726" s="124">
        <v>7.5</v>
      </c>
      <c r="F726" s="124">
        <v>1852.06</v>
      </c>
      <c r="G726" s="124">
        <v>2.18E-2</v>
      </c>
      <c r="H726" s="124">
        <v>0.34639999999999999</v>
      </c>
      <c r="I726" s="124">
        <v>4.0099999999999997E-2</v>
      </c>
      <c r="J726" s="124">
        <v>8.0999999999999996E-3</v>
      </c>
      <c r="K726" s="157">
        <v>725</v>
      </c>
    </row>
    <row r="727" spans="1:11" x14ac:dyDescent="0.25">
      <c r="A727" s="124" t="s">
        <v>4345</v>
      </c>
      <c r="B727" s="124" t="s">
        <v>4346</v>
      </c>
      <c r="C727" s="124" t="s">
        <v>1793</v>
      </c>
      <c r="D727" s="124" t="s">
        <v>1923</v>
      </c>
      <c r="E727" s="124">
        <v>26.6</v>
      </c>
      <c r="F727" s="124">
        <v>183.62</v>
      </c>
      <c r="G727" s="124">
        <v>-5.5999999999999999E-3</v>
      </c>
      <c r="H727" s="124">
        <v>0.3705</v>
      </c>
      <c r="I727" s="124">
        <v>4.3400000000000001E-2</v>
      </c>
      <c r="J727" s="124">
        <v>1.12E-2</v>
      </c>
      <c r="K727" s="157">
        <v>726</v>
      </c>
    </row>
    <row r="728" spans="1:11" x14ac:dyDescent="0.25">
      <c r="A728" s="124" t="s">
        <v>4219</v>
      </c>
      <c r="B728" s="124" t="s">
        <v>3526</v>
      </c>
      <c r="C728" s="124" t="s">
        <v>3150</v>
      </c>
      <c r="D728" s="124" t="s">
        <v>3439</v>
      </c>
      <c r="E728" s="124">
        <v>40.5</v>
      </c>
      <c r="F728" s="124">
        <v>992.34</v>
      </c>
      <c r="G728" s="124">
        <v>-4.4000000000000003E-3</v>
      </c>
      <c r="H728" s="124">
        <v>0.32079999999999997</v>
      </c>
      <c r="I728" s="124">
        <v>2.7900000000000001E-2</v>
      </c>
      <c r="J728" s="124">
        <v>4.0000000000000001E-3</v>
      </c>
      <c r="K728" s="157">
        <v>727</v>
      </c>
    </row>
    <row r="729" spans="1:11" x14ac:dyDescent="0.25">
      <c r="A729" s="124" t="s">
        <v>3937</v>
      </c>
      <c r="B729" s="124" t="s">
        <v>3210</v>
      </c>
      <c r="C729" s="124" t="s">
        <v>1572</v>
      </c>
      <c r="D729" s="124" t="s">
        <v>1573</v>
      </c>
      <c r="E729" s="124">
        <v>6.26</v>
      </c>
      <c r="F729" s="124">
        <v>3084.37</v>
      </c>
      <c r="G729" s="124">
        <v>3.9899999999999998E-2</v>
      </c>
      <c r="H729" s="124">
        <v>0.37130000000000002</v>
      </c>
      <c r="I729" s="124">
        <v>0.11409999999999999</v>
      </c>
      <c r="J729" s="124">
        <v>1.12E-2</v>
      </c>
      <c r="K729" s="157">
        <v>728</v>
      </c>
    </row>
    <row r="730" spans="1:11" x14ac:dyDescent="0.25">
      <c r="A730" s="124" t="s">
        <v>4476</v>
      </c>
      <c r="B730" s="124" t="s">
        <v>4477</v>
      </c>
      <c r="C730" s="124" t="s">
        <v>1803</v>
      </c>
      <c r="D730" s="124" t="s">
        <v>2707</v>
      </c>
      <c r="E730" s="124">
        <v>11.22</v>
      </c>
      <c r="F730" s="124">
        <v>1898.09</v>
      </c>
      <c r="G730" s="124">
        <v>1.54E-2</v>
      </c>
      <c r="H730" s="124">
        <v>0.32619999999999999</v>
      </c>
      <c r="I730" s="124">
        <v>3.7600000000000001E-2</v>
      </c>
      <c r="J730" s="124">
        <v>4.4999999999999997E-3</v>
      </c>
      <c r="K730" s="157">
        <v>729</v>
      </c>
    </row>
    <row r="731" spans="1:11" x14ac:dyDescent="0.25">
      <c r="A731" s="124" t="s">
        <v>4281</v>
      </c>
      <c r="B731" s="124" t="s">
        <v>4556</v>
      </c>
      <c r="C731" s="124" t="s">
        <v>1788</v>
      </c>
      <c r="D731" s="124" t="s">
        <v>2911</v>
      </c>
      <c r="E731" s="124">
        <v>2.74</v>
      </c>
      <c r="F731" s="124">
        <v>6593.39</v>
      </c>
      <c r="G731" s="124">
        <v>4.58E-2</v>
      </c>
      <c r="H731" s="124">
        <v>0.30580000000000002</v>
      </c>
      <c r="I731" s="124">
        <v>4.4499999999999998E-2</v>
      </c>
      <c r="J731" s="124">
        <v>0</v>
      </c>
      <c r="K731" s="157">
        <v>730</v>
      </c>
    </row>
    <row r="732" spans="1:11" x14ac:dyDescent="0.25">
      <c r="A732" s="124" t="s">
        <v>4231</v>
      </c>
      <c r="B732" s="124" t="s">
        <v>3537</v>
      </c>
      <c r="C732" s="124" t="s">
        <v>1563</v>
      </c>
      <c r="D732" s="124" t="s">
        <v>1563</v>
      </c>
      <c r="E732" s="124">
        <v>2.29</v>
      </c>
      <c r="F732" s="124">
        <v>26670.9</v>
      </c>
      <c r="G732" s="124">
        <v>1.3299999999999999E-2</v>
      </c>
      <c r="H732" s="124">
        <v>0.307</v>
      </c>
      <c r="I732" s="124">
        <v>2.3400000000000001E-2</v>
      </c>
      <c r="J732" s="124">
        <v>0</v>
      </c>
      <c r="K732" s="157">
        <v>731</v>
      </c>
    </row>
    <row r="733" spans="1:11" x14ac:dyDescent="0.25">
      <c r="A733" s="124" t="s">
        <v>4290</v>
      </c>
      <c r="B733" s="124" t="s">
        <v>3595</v>
      </c>
      <c r="C733" s="124" t="s">
        <v>1572</v>
      </c>
      <c r="D733" s="124" t="s">
        <v>1573</v>
      </c>
      <c r="E733" s="124">
        <v>4.66</v>
      </c>
      <c r="F733" s="124">
        <v>1908.76</v>
      </c>
      <c r="G733" s="124">
        <v>1.5299999999999999E-2</v>
      </c>
      <c r="H733" s="124">
        <v>0.3196</v>
      </c>
      <c r="I733" s="124">
        <v>1.7299999999999999E-2</v>
      </c>
      <c r="J733" s="124">
        <v>3.2000000000000002E-3</v>
      </c>
      <c r="K733" s="157">
        <v>732</v>
      </c>
    </row>
    <row r="734" spans="1:11" x14ac:dyDescent="0.25">
      <c r="A734" s="124" t="s">
        <v>4277</v>
      </c>
      <c r="B734" s="124" t="s">
        <v>3574</v>
      </c>
      <c r="C734" s="124" t="s">
        <v>1793</v>
      </c>
      <c r="D734" s="124" t="s">
        <v>2685</v>
      </c>
      <c r="E734" s="124">
        <v>48.15</v>
      </c>
      <c r="F734" s="124">
        <v>4294.49</v>
      </c>
      <c r="G734" s="124">
        <v>4.0000000000000002E-4</v>
      </c>
      <c r="H734" s="124">
        <v>0.33160000000000001</v>
      </c>
      <c r="I734" s="124">
        <v>0.1305</v>
      </c>
      <c r="J734" s="124">
        <v>4.1000000000000003E-3</v>
      </c>
      <c r="K734" s="157">
        <v>733</v>
      </c>
    </row>
    <row r="735" spans="1:11" x14ac:dyDescent="0.25">
      <c r="A735" s="124" t="s">
        <v>4190</v>
      </c>
      <c r="B735" s="124" t="s">
        <v>3502</v>
      </c>
      <c r="C735" s="124" t="s">
        <v>1565</v>
      </c>
      <c r="D735" s="124" t="s">
        <v>3071</v>
      </c>
      <c r="E735" s="124">
        <v>11.93</v>
      </c>
      <c r="F735" s="124">
        <v>7285.05</v>
      </c>
      <c r="G735" s="124">
        <v>-1.4E-2</v>
      </c>
      <c r="H735" s="124">
        <v>0.39900000000000002</v>
      </c>
      <c r="I735" s="124">
        <v>4.7699999999999999E-2</v>
      </c>
      <c r="J735" s="124">
        <v>1.3100000000000001E-2</v>
      </c>
      <c r="K735" s="157">
        <v>734</v>
      </c>
    </row>
    <row r="736" spans="1:11" x14ac:dyDescent="0.25">
      <c r="A736" s="124" t="s">
        <v>4880</v>
      </c>
      <c r="B736" s="124" t="s">
        <v>4881</v>
      </c>
      <c r="C736" s="124" t="s">
        <v>1803</v>
      </c>
      <c r="D736" s="124" t="s">
        <v>2830</v>
      </c>
      <c r="E736" s="124">
        <v>9.67</v>
      </c>
      <c r="F736" s="124">
        <v>2802.6</v>
      </c>
      <c r="G736" s="124">
        <v>1.6799999999999999E-2</v>
      </c>
      <c r="H736" s="124">
        <v>0.31190000000000001</v>
      </c>
      <c r="I736" s="124">
        <v>0.1043</v>
      </c>
      <c r="J736" s="124">
        <v>0</v>
      </c>
      <c r="K736" s="157">
        <v>735</v>
      </c>
    </row>
    <row r="737" spans="1:11" x14ac:dyDescent="0.25">
      <c r="A737" s="124" t="s">
        <v>4384</v>
      </c>
      <c r="B737" s="124" t="s">
        <v>4385</v>
      </c>
      <c r="C737" s="124" t="s">
        <v>1599</v>
      </c>
      <c r="D737" s="124" t="s">
        <v>3582</v>
      </c>
      <c r="E737" s="124">
        <v>15.24</v>
      </c>
      <c r="F737" s="124">
        <v>1279.28</v>
      </c>
      <c r="G737" s="124">
        <v>1.5299999999999999E-2</v>
      </c>
      <c r="H737" s="124">
        <v>0.37059999999999998</v>
      </c>
      <c r="I737" s="124">
        <v>9.9500000000000005E-2</v>
      </c>
      <c r="J737" s="124">
        <v>1.04E-2</v>
      </c>
      <c r="K737" s="157">
        <v>736</v>
      </c>
    </row>
    <row r="738" spans="1:11" x14ac:dyDescent="0.25">
      <c r="A738" s="124" t="s">
        <v>4145</v>
      </c>
      <c r="B738" s="124" t="s">
        <v>3444</v>
      </c>
      <c r="C738" s="124" t="s">
        <v>1569</v>
      </c>
      <c r="D738" s="124" t="s">
        <v>1809</v>
      </c>
      <c r="E738" s="124">
        <v>16.05</v>
      </c>
      <c r="F738" s="124">
        <v>623.70000000000005</v>
      </c>
      <c r="G738" s="124">
        <v>3.0200000000000001E-2</v>
      </c>
      <c r="H738" s="124">
        <v>0.32729999999999998</v>
      </c>
      <c r="I738" s="124">
        <v>1.15E-2</v>
      </c>
      <c r="J738" s="124">
        <v>3.3999999999999998E-3</v>
      </c>
      <c r="K738" s="157">
        <v>737</v>
      </c>
    </row>
    <row r="739" spans="1:11" x14ac:dyDescent="0.25">
      <c r="A739" s="124" t="s">
        <v>4041</v>
      </c>
      <c r="B739" s="124" t="s">
        <v>3358</v>
      </c>
      <c r="C739" s="124" t="s">
        <v>1802</v>
      </c>
      <c r="D739" s="124" t="s">
        <v>1825</v>
      </c>
      <c r="E739" s="124">
        <v>10.87</v>
      </c>
      <c r="F739" s="124">
        <v>2678.83</v>
      </c>
      <c r="G739" s="124">
        <v>3.7000000000000002E-3</v>
      </c>
      <c r="H739" s="124">
        <v>0.36070000000000002</v>
      </c>
      <c r="I739" s="124">
        <v>4.9799999999999997E-2</v>
      </c>
      <c r="J739" s="124">
        <v>9.1999999999999998E-3</v>
      </c>
      <c r="K739" s="157">
        <v>738</v>
      </c>
    </row>
    <row r="740" spans="1:11" x14ac:dyDescent="0.25">
      <c r="A740" s="124" t="s">
        <v>4204</v>
      </c>
      <c r="B740" s="124" t="s">
        <v>3514</v>
      </c>
      <c r="C740" s="124" t="s">
        <v>1802</v>
      </c>
      <c r="D740" s="124" t="s">
        <v>2692</v>
      </c>
      <c r="E740" s="124">
        <v>6.93</v>
      </c>
      <c r="F740" s="124">
        <v>1297.71</v>
      </c>
      <c r="G740" s="124">
        <v>2.8999999999999998E-3</v>
      </c>
      <c r="H740" s="124">
        <v>0.37590000000000001</v>
      </c>
      <c r="I740" s="124">
        <v>0.1216</v>
      </c>
      <c r="J740" s="124">
        <v>1.0800000000000001E-2</v>
      </c>
      <c r="K740" s="157">
        <v>739</v>
      </c>
    </row>
    <row r="741" spans="1:11" x14ac:dyDescent="0.25">
      <c r="A741" s="124" t="s">
        <v>4245</v>
      </c>
      <c r="B741" s="124" t="s">
        <v>3552</v>
      </c>
      <c r="C741" s="124" t="s">
        <v>1797</v>
      </c>
      <c r="D741" s="124" t="s">
        <v>1801</v>
      </c>
      <c r="E741" s="124">
        <v>3.49</v>
      </c>
      <c r="F741" s="124">
        <v>5516.57</v>
      </c>
      <c r="G741" s="124">
        <v>1.7500000000000002E-2</v>
      </c>
      <c r="H741" s="124">
        <v>0.31509999999999999</v>
      </c>
      <c r="I741" s="124">
        <v>3.5000000000000003E-2</v>
      </c>
      <c r="J741" s="124">
        <v>0</v>
      </c>
      <c r="K741" s="157">
        <v>740</v>
      </c>
    </row>
    <row r="742" spans="1:11" x14ac:dyDescent="0.25">
      <c r="A742" s="124" t="s">
        <v>4213</v>
      </c>
      <c r="B742" s="124" t="s">
        <v>3338</v>
      </c>
      <c r="C742" s="124" t="s">
        <v>1818</v>
      </c>
      <c r="D742" s="124" t="s">
        <v>1819</v>
      </c>
      <c r="E742" s="124">
        <v>18.71</v>
      </c>
      <c r="F742" s="124">
        <v>349.96</v>
      </c>
      <c r="G742" s="124">
        <v>2.8000000000000001E-2</v>
      </c>
      <c r="H742" s="124">
        <v>0.34949999999999998</v>
      </c>
      <c r="I742" s="124">
        <v>7.6600000000000001E-2</v>
      </c>
      <c r="J742" s="124">
        <v>5.8999999999999999E-3</v>
      </c>
      <c r="K742" s="157">
        <v>741</v>
      </c>
    </row>
    <row r="743" spans="1:11" x14ac:dyDescent="0.25">
      <c r="A743" s="124" t="s">
        <v>4186</v>
      </c>
      <c r="B743" s="124" t="s">
        <v>3493</v>
      </c>
      <c r="C743" s="124" t="s">
        <v>1814</v>
      </c>
      <c r="D743" s="124" t="s">
        <v>1814</v>
      </c>
      <c r="E743" s="124">
        <v>6.4</v>
      </c>
      <c r="F743" s="124">
        <v>833.45</v>
      </c>
      <c r="G743" s="124">
        <v>1.5900000000000001E-2</v>
      </c>
      <c r="H743" s="124">
        <v>0.36509999999999998</v>
      </c>
      <c r="I743" s="124">
        <v>8.77E-2</v>
      </c>
      <c r="J743" s="124">
        <v>9.4000000000000004E-3</v>
      </c>
      <c r="K743" s="157">
        <v>742</v>
      </c>
    </row>
    <row r="744" spans="1:11" x14ac:dyDescent="0.25">
      <c r="A744" s="124" t="s">
        <v>4234</v>
      </c>
      <c r="B744" s="124" t="s">
        <v>3541</v>
      </c>
      <c r="C744" s="124" t="s">
        <v>1803</v>
      </c>
      <c r="D744" s="124" t="s">
        <v>2707</v>
      </c>
      <c r="E744" s="124">
        <v>3.24</v>
      </c>
      <c r="F744" s="124">
        <v>6984.93</v>
      </c>
      <c r="G744" s="124">
        <v>3.85E-2</v>
      </c>
      <c r="H744" s="124">
        <v>0.31840000000000002</v>
      </c>
      <c r="I744" s="124">
        <v>2.2100000000000002E-2</v>
      </c>
      <c r="J744" s="124">
        <v>1.6999999999999999E-3</v>
      </c>
      <c r="K744" s="157">
        <v>743</v>
      </c>
    </row>
    <row r="745" spans="1:11" x14ac:dyDescent="0.25">
      <c r="A745" s="124" t="s">
        <v>4291</v>
      </c>
      <c r="B745" s="124" t="s">
        <v>3596</v>
      </c>
      <c r="C745" s="124" t="s">
        <v>1572</v>
      </c>
      <c r="D745" s="124" t="s">
        <v>1823</v>
      </c>
      <c r="E745" s="124">
        <v>8.08</v>
      </c>
      <c r="F745" s="124">
        <v>1109.28</v>
      </c>
      <c r="G745" s="124">
        <v>5.0000000000000001E-3</v>
      </c>
      <c r="H745" s="124">
        <v>0.35549999999999998</v>
      </c>
      <c r="I745" s="124">
        <v>2.0899999999999998E-2</v>
      </c>
      <c r="J745" s="124">
        <v>6.3E-3</v>
      </c>
      <c r="K745" s="157">
        <v>744</v>
      </c>
    </row>
    <row r="746" spans="1:11" x14ac:dyDescent="0.25">
      <c r="A746" s="124" t="s">
        <v>4110</v>
      </c>
      <c r="B746" s="124" t="s">
        <v>3406</v>
      </c>
      <c r="C746" s="124" t="s">
        <v>1805</v>
      </c>
      <c r="D746" s="124" t="s">
        <v>3148</v>
      </c>
      <c r="E746" s="124">
        <v>29.65</v>
      </c>
      <c r="F746" s="124">
        <v>406.91</v>
      </c>
      <c r="G746" s="124">
        <v>1.6999999999999999E-3</v>
      </c>
      <c r="H746" s="124">
        <v>0.39079999999999998</v>
      </c>
      <c r="I746" s="124">
        <v>8.5099999999999995E-2</v>
      </c>
      <c r="J746" s="124">
        <v>1.18E-2</v>
      </c>
      <c r="K746" s="157">
        <v>745</v>
      </c>
    </row>
    <row r="747" spans="1:11" x14ac:dyDescent="0.25">
      <c r="A747" s="124" t="s">
        <v>4201</v>
      </c>
      <c r="B747" s="124" t="s">
        <v>3508</v>
      </c>
      <c r="C747" s="124" t="s">
        <v>1793</v>
      </c>
      <c r="D747" s="124" t="s">
        <v>1817</v>
      </c>
      <c r="E747" s="124">
        <v>8.5399999999999991</v>
      </c>
      <c r="F747" s="124">
        <v>2440.36</v>
      </c>
      <c r="G747" s="124">
        <v>1.7899999999999999E-2</v>
      </c>
      <c r="H747" s="124">
        <v>0.379</v>
      </c>
      <c r="I747" s="124">
        <v>8.7300000000000003E-2</v>
      </c>
      <c r="J747" s="124">
        <v>1.0800000000000001E-2</v>
      </c>
      <c r="K747" s="157">
        <v>746</v>
      </c>
    </row>
    <row r="748" spans="1:11" x14ac:dyDescent="0.25">
      <c r="A748" s="124" t="s">
        <v>4428</v>
      </c>
      <c r="B748" s="124" t="s">
        <v>4429</v>
      </c>
      <c r="C748" s="124" t="s">
        <v>1569</v>
      </c>
      <c r="D748" s="124" t="s">
        <v>1570</v>
      </c>
      <c r="E748" s="124">
        <v>9.69</v>
      </c>
      <c r="F748" s="124">
        <v>2073.41</v>
      </c>
      <c r="G748" s="124">
        <v>-2.0199999999999999E-2</v>
      </c>
      <c r="H748" s="124">
        <v>0.31879999999999997</v>
      </c>
      <c r="I748" s="124">
        <v>1.5599999999999999E-2</v>
      </c>
      <c r="J748" s="124">
        <v>0</v>
      </c>
      <c r="K748" s="157">
        <v>747</v>
      </c>
    </row>
    <row r="749" spans="1:11" x14ac:dyDescent="0.25">
      <c r="A749" s="124" t="s">
        <v>2796</v>
      </c>
      <c r="B749" s="124" t="s">
        <v>2797</v>
      </c>
      <c r="C749" s="124" t="s">
        <v>1818</v>
      </c>
      <c r="D749" s="124" t="s">
        <v>1862</v>
      </c>
      <c r="E749" s="124">
        <v>10.96</v>
      </c>
      <c r="F749" s="124">
        <v>747.35</v>
      </c>
      <c r="G749" s="124">
        <v>2.24E-2</v>
      </c>
      <c r="H749" s="124">
        <v>0.3473</v>
      </c>
      <c r="I749" s="124">
        <v>5.0900000000000001E-2</v>
      </c>
      <c r="J749" s="124">
        <v>5.4999999999999997E-3</v>
      </c>
      <c r="K749" s="157">
        <v>748</v>
      </c>
    </row>
    <row r="750" spans="1:11" x14ac:dyDescent="0.25">
      <c r="A750" s="124" t="s">
        <v>4257</v>
      </c>
      <c r="B750" s="124" t="s">
        <v>3564</v>
      </c>
      <c r="C750" s="124" t="s">
        <v>1585</v>
      </c>
      <c r="D750" s="124" t="s">
        <v>1586</v>
      </c>
      <c r="E750" s="124">
        <v>4</v>
      </c>
      <c r="F750" s="124">
        <v>11663.52</v>
      </c>
      <c r="G750" s="124">
        <v>1.52E-2</v>
      </c>
      <c r="H750" s="124">
        <v>0.31950000000000001</v>
      </c>
      <c r="I750" s="124">
        <v>1.37E-2</v>
      </c>
      <c r="J750" s="124">
        <v>0</v>
      </c>
      <c r="K750" s="157">
        <v>749</v>
      </c>
    </row>
    <row r="751" spans="1:11" x14ac:dyDescent="0.25">
      <c r="A751" s="124" t="s">
        <v>4188</v>
      </c>
      <c r="B751" s="124" t="s">
        <v>3495</v>
      </c>
      <c r="C751" s="124" t="s">
        <v>1797</v>
      </c>
      <c r="D751" s="124" t="s">
        <v>1798</v>
      </c>
      <c r="E751" s="124">
        <v>57.2</v>
      </c>
      <c r="F751" s="124">
        <v>1814.09</v>
      </c>
      <c r="G751" s="124">
        <v>-2.8899999999999999E-2</v>
      </c>
      <c r="H751" s="124">
        <v>0.39929999999999999</v>
      </c>
      <c r="I751" s="124">
        <v>0.17560000000000001</v>
      </c>
      <c r="J751" s="124">
        <v>1.2200000000000001E-2</v>
      </c>
      <c r="K751" s="157">
        <v>750</v>
      </c>
    </row>
    <row r="752" spans="1:11" x14ac:dyDescent="0.25">
      <c r="A752" s="124" t="s">
        <v>3967</v>
      </c>
      <c r="B752" s="124" t="s">
        <v>3290</v>
      </c>
      <c r="C752" s="124" t="s">
        <v>1797</v>
      </c>
      <c r="D752" s="124" t="s">
        <v>2805</v>
      </c>
      <c r="E752" s="124">
        <v>8.16</v>
      </c>
      <c r="F752" s="124">
        <v>2514.38</v>
      </c>
      <c r="G752" s="124">
        <v>1.12E-2</v>
      </c>
      <c r="H752" s="124">
        <v>0.33139999999999997</v>
      </c>
      <c r="I752" s="124">
        <v>4.7899999999999998E-2</v>
      </c>
      <c r="J752" s="124">
        <v>2.7000000000000001E-3</v>
      </c>
      <c r="K752" s="157">
        <v>751</v>
      </c>
    </row>
    <row r="753" spans="1:11" x14ac:dyDescent="0.25">
      <c r="A753" s="124" t="s">
        <v>4247</v>
      </c>
      <c r="B753" s="124" t="s">
        <v>3551</v>
      </c>
      <c r="C753" s="124" t="s">
        <v>1569</v>
      </c>
      <c r="D753" s="124" t="s">
        <v>1799</v>
      </c>
      <c r="E753" s="124">
        <v>17.510000000000002</v>
      </c>
      <c r="F753" s="124">
        <v>3475.64</v>
      </c>
      <c r="G753" s="124">
        <v>-6.1999999999999998E-3</v>
      </c>
      <c r="H753" s="124">
        <v>0.32140000000000002</v>
      </c>
      <c r="I753" s="124">
        <v>0.1613</v>
      </c>
      <c r="J753" s="124">
        <v>0</v>
      </c>
      <c r="K753" s="157">
        <v>752</v>
      </c>
    </row>
    <row r="754" spans="1:11" x14ac:dyDescent="0.25">
      <c r="A754" s="124" t="s">
        <v>4206</v>
      </c>
      <c r="B754" s="124" t="s">
        <v>3515</v>
      </c>
      <c r="C754" s="124" t="s">
        <v>1589</v>
      </c>
      <c r="D754" s="124" t="s">
        <v>1589</v>
      </c>
      <c r="E754" s="124">
        <v>6.5</v>
      </c>
      <c r="F754" s="124">
        <v>1648.68</v>
      </c>
      <c r="G754" s="124">
        <v>1.5599999999999999E-2</v>
      </c>
      <c r="H754" s="124">
        <v>0.36890000000000001</v>
      </c>
      <c r="I754" s="124">
        <v>5.6899999999999999E-2</v>
      </c>
      <c r="J754" s="124">
        <v>9.1999999999999998E-3</v>
      </c>
      <c r="K754" s="157">
        <v>753</v>
      </c>
    </row>
    <row r="755" spans="1:11" x14ac:dyDescent="0.25">
      <c r="A755" s="124" t="s">
        <v>4183</v>
      </c>
      <c r="B755" s="124" t="s">
        <v>3492</v>
      </c>
      <c r="C755" s="124" t="s">
        <v>3150</v>
      </c>
      <c r="D755" s="124" t="s">
        <v>3439</v>
      </c>
      <c r="E755" s="124">
        <v>48.49</v>
      </c>
      <c r="F755" s="124">
        <v>1651.78</v>
      </c>
      <c r="G755" s="124">
        <v>7.3000000000000001E-3</v>
      </c>
      <c r="H755" s="124">
        <v>0.38750000000000001</v>
      </c>
      <c r="I755" s="124">
        <v>0.15040000000000001</v>
      </c>
      <c r="J755" s="124">
        <v>1.11E-2</v>
      </c>
      <c r="K755" s="157">
        <v>754</v>
      </c>
    </row>
    <row r="756" spans="1:11" x14ac:dyDescent="0.25">
      <c r="A756" s="124" t="s">
        <v>4298</v>
      </c>
      <c r="B756" s="124" t="s">
        <v>3608</v>
      </c>
      <c r="C756" s="124" t="s">
        <v>3150</v>
      </c>
      <c r="D756" s="124" t="s">
        <v>3609</v>
      </c>
      <c r="E756" s="124">
        <v>8.81</v>
      </c>
      <c r="F756" s="124">
        <v>6274.15</v>
      </c>
      <c r="G756" s="124">
        <v>4.6300000000000001E-2</v>
      </c>
      <c r="H756" s="124">
        <v>0.3967</v>
      </c>
      <c r="I756" s="124">
        <v>7.0400000000000004E-2</v>
      </c>
      <c r="J756" s="124">
        <v>1.1900000000000001E-2</v>
      </c>
      <c r="K756" s="157">
        <v>755</v>
      </c>
    </row>
    <row r="757" spans="1:11" x14ac:dyDescent="0.25">
      <c r="A757" s="124" t="s">
        <v>4238</v>
      </c>
      <c r="B757" s="124" t="s">
        <v>3546</v>
      </c>
      <c r="C757" s="124" t="s">
        <v>1797</v>
      </c>
      <c r="D757" s="124" t="s">
        <v>1801</v>
      </c>
      <c r="E757" s="124">
        <v>2.85</v>
      </c>
      <c r="F757" s="124">
        <v>6685.68</v>
      </c>
      <c r="G757" s="124">
        <v>2.8899999999999999E-2</v>
      </c>
      <c r="H757" s="124">
        <v>0.32740000000000002</v>
      </c>
      <c r="I757" s="124">
        <v>2.24E-2</v>
      </c>
      <c r="J757" s="124">
        <v>0</v>
      </c>
      <c r="K757" s="157">
        <v>756</v>
      </c>
    </row>
    <row r="758" spans="1:11" x14ac:dyDescent="0.25">
      <c r="A758" s="124" t="s">
        <v>4333</v>
      </c>
      <c r="B758" s="124" t="s">
        <v>4334</v>
      </c>
      <c r="C758" s="124" t="s">
        <v>1572</v>
      </c>
      <c r="D758" s="124" t="s">
        <v>1573</v>
      </c>
      <c r="E758" s="124">
        <v>6.15</v>
      </c>
      <c r="F758" s="124">
        <v>1652.13</v>
      </c>
      <c r="G758" s="124">
        <v>1.15E-2</v>
      </c>
      <c r="H758" s="124">
        <v>0.37659999999999999</v>
      </c>
      <c r="I758" s="124">
        <v>6.6299999999999998E-2</v>
      </c>
      <c r="J758" s="124">
        <v>9.7999999999999997E-3</v>
      </c>
      <c r="K758" s="157">
        <v>757</v>
      </c>
    </row>
    <row r="759" spans="1:11" x14ac:dyDescent="0.25">
      <c r="A759" s="124" t="s">
        <v>4180</v>
      </c>
      <c r="B759" s="124" t="s">
        <v>3485</v>
      </c>
      <c r="C759" s="124" t="s">
        <v>1572</v>
      </c>
      <c r="D759" s="124" t="s">
        <v>1573</v>
      </c>
      <c r="E759" s="124">
        <v>7.1</v>
      </c>
      <c r="F759" s="124">
        <v>1256.26</v>
      </c>
      <c r="G759" s="124">
        <v>2.3099999999999999E-2</v>
      </c>
      <c r="H759" s="124">
        <v>0.39340000000000003</v>
      </c>
      <c r="I759" s="124">
        <v>2.2100000000000002E-2</v>
      </c>
      <c r="J759" s="124">
        <v>1.1299999999999999E-2</v>
      </c>
      <c r="K759" s="157">
        <v>758</v>
      </c>
    </row>
    <row r="760" spans="1:11" x14ac:dyDescent="0.25">
      <c r="A760" s="124" t="s">
        <v>4264</v>
      </c>
      <c r="B760" s="124" t="s">
        <v>3566</v>
      </c>
      <c r="C760" s="124" t="s">
        <v>1793</v>
      </c>
      <c r="D760" s="124" t="s">
        <v>1923</v>
      </c>
      <c r="E760" s="124">
        <v>28.87</v>
      </c>
      <c r="F760" s="124">
        <v>109.72</v>
      </c>
      <c r="G760" s="124">
        <v>6.9999999999999999E-4</v>
      </c>
      <c r="H760" s="124">
        <v>0.36430000000000001</v>
      </c>
      <c r="I760" s="124">
        <v>0.1212</v>
      </c>
      <c r="J760" s="124">
        <v>6.8999999999999999E-3</v>
      </c>
      <c r="K760" s="157">
        <v>759</v>
      </c>
    </row>
    <row r="761" spans="1:11" x14ac:dyDescent="0.25">
      <c r="A761" s="124" t="s">
        <v>4258</v>
      </c>
      <c r="B761" s="124" t="s">
        <v>3565</v>
      </c>
      <c r="C761" s="124" t="s">
        <v>3150</v>
      </c>
      <c r="D761" s="124" t="s">
        <v>3439</v>
      </c>
      <c r="E761" s="124">
        <v>21.86</v>
      </c>
      <c r="F761" s="124">
        <v>598.17999999999995</v>
      </c>
      <c r="G761" s="124">
        <v>-2.3E-3</v>
      </c>
      <c r="H761" s="124">
        <v>0.36730000000000002</v>
      </c>
      <c r="I761" s="124">
        <v>6.2E-2</v>
      </c>
      <c r="J761" s="124">
        <v>7.6E-3</v>
      </c>
      <c r="K761" s="157">
        <v>760</v>
      </c>
    </row>
    <row r="762" spans="1:11" x14ac:dyDescent="0.25">
      <c r="A762" s="124" t="s">
        <v>4282</v>
      </c>
      <c r="B762" s="124" t="s">
        <v>3588</v>
      </c>
      <c r="C762" s="124" t="s">
        <v>1572</v>
      </c>
      <c r="D762" s="124" t="s">
        <v>1573</v>
      </c>
      <c r="E762" s="124">
        <v>5.01</v>
      </c>
      <c r="F762" s="124">
        <v>2287.41</v>
      </c>
      <c r="G762" s="124">
        <v>1.01E-2</v>
      </c>
      <c r="H762" s="124">
        <v>0.3634</v>
      </c>
      <c r="I762" s="124">
        <v>5.8999999999999997E-2</v>
      </c>
      <c r="J762" s="124">
        <v>6.1000000000000004E-3</v>
      </c>
      <c r="K762" s="157">
        <v>761</v>
      </c>
    </row>
    <row r="763" spans="1:11" x14ac:dyDescent="0.25">
      <c r="A763" s="124" t="s">
        <v>4243</v>
      </c>
      <c r="B763" s="124" t="s">
        <v>3554</v>
      </c>
      <c r="C763" s="124" t="s">
        <v>1797</v>
      </c>
      <c r="D763" s="124" t="s">
        <v>1801</v>
      </c>
      <c r="E763" s="124">
        <v>4.6500000000000004</v>
      </c>
      <c r="F763" s="124">
        <v>4754.3999999999996</v>
      </c>
      <c r="G763" s="124">
        <v>4.3E-3</v>
      </c>
      <c r="H763" s="124">
        <v>0.35959999999999998</v>
      </c>
      <c r="I763" s="124">
        <v>4.87E-2</v>
      </c>
      <c r="J763" s="124">
        <v>5.7999999999999996E-3</v>
      </c>
      <c r="K763" s="157">
        <v>762</v>
      </c>
    </row>
    <row r="764" spans="1:11" x14ac:dyDescent="0.25">
      <c r="A764" s="124" t="s">
        <v>4914</v>
      </c>
      <c r="B764" s="124" t="s">
        <v>4915</v>
      </c>
      <c r="C764" s="124" t="s">
        <v>3150</v>
      </c>
      <c r="D764" s="124" t="s">
        <v>3609</v>
      </c>
      <c r="E764" s="124">
        <v>35.479999999999997</v>
      </c>
      <c r="F764" s="124">
        <v>2588.79</v>
      </c>
      <c r="G764" s="124">
        <v>-3.7000000000000002E-3</v>
      </c>
      <c r="H764" s="124">
        <v>0.35809999999999997</v>
      </c>
      <c r="I764" s="124">
        <v>5.2299999999999999E-2</v>
      </c>
      <c r="J764" s="124">
        <v>5.5999999999999999E-3</v>
      </c>
      <c r="K764" s="157">
        <v>763</v>
      </c>
    </row>
    <row r="765" spans="1:11" x14ac:dyDescent="0.25">
      <c r="A765" s="124" t="s">
        <v>5391</v>
      </c>
      <c r="B765" s="124" t="s">
        <v>5232</v>
      </c>
      <c r="C765" s="124" t="s">
        <v>1793</v>
      </c>
      <c r="D765" s="124" t="s">
        <v>2685</v>
      </c>
      <c r="E765" s="124">
        <v>21.55</v>
      </c>
      <c r="F765" s="124">
        <v>169.4</v>
      </c>
      <c r="G765" s="124">
        <v>1.03E-2</v>
      </c>
      <c r="H765" s="124">
        <v>0.38579999999999998</v>
      </c>
      <c r="I765" s="124">
        <v>0.1706</v>
      </c>
      <c r="J765" s="124">
        <v>1.0200000000000001E-2</v>
      </c>
      <c r="K765" s="157">
        <v>764</v>
      </c>
    </row>
    <row r="766" spans="1:11" x14ac:dyDescent="0.25">
      <c r="A766" s="124" t="s">
        <v>4267</v>
      </c>
      <c r="B766" s="124" t="s">
        <v>3577</v>
      </c>
      <c r="C766" s="124" t="s">
        <v>2824</v>
      </c>
      <c r="D766" s="124" t="s">
        <v>2825</v>
      </c>
      <c r="E766" s="124">
        <v>17.73</v>
      </c>
      <c r="F766" s="124">
        <v>2641.5</v>
      </c>
      <c r="G766" s="124">
        <v>-5.9999999999999995E-4</v>
      </c>
      <c r="H766" s="124">
        <v>0.37190000000000001</v>
      </c>
      <c r="I766" s="124">
        <v>0.10349999999999999</v>
      </c>
      <c r="J766" s="124">
        <v>8.3000000000000001E-3</v>
      </c>
      <c r="K766" s="157">
        <v>765</v>
      </c>
    </row>
    <row r="767" spans="1:11" x14ac:dyDescent="0.25">
      <c r="A767" s="124" t="s">
        <v>4174</v>
      </c>
      <c r="B767" s="124" t="s">
        <v>3484</v>
      </c>
      <c r="C767" s="124" t="s">
        <v>1806</v>
      </c>
      <c r="D767" s="124" t="s">
        <v>2907</v>
      </c>
      <c r="E767" s="124">
        <v>31.56</v>
      </c>
      <c r="F767" s="124">
        <v>1430.12</v>
      </c>
      <c r="G767" s="124">
        <v>2.8999999999999998E-3</v>
      </c>
      <c r="H767" s="124">
        <v>0.37759999999999999</v>
      </c>
      <c r="I767" s="124">
        <v>0.1384</v>
      </c>
      <c r="J767" s="124">
        <v>9.2999999999999992E-3</v>
      </c>
      <c r="K767" s="157">
        <v>766</v>
      </c>
    </row>
    <row r="768" spans="1:11" x14ac:dyDescent="0.25">
      <c r="A768" s="124" t="s">
        <v>4232</v>
      </c>
      <c r="B768" s="124" t="s">
        <v>3545</v>
      </c>
      <c r="C768" s="124" t="s">
        <v>1802</v>
      </c>
      <c r="D768" s="124" t="s">
        <v>1810</v>
      </c>
      <c r="E768" s="124">
        <v>16.7</v>
      </c>
      <c r="F768" s="124">
        <v>216.49</v>
      </c>
      <c r="G768" s="124">
        <v>6.6E-3</v>
      </c>
      <c r="H768" s="124">
        <v>0.3795</v>
      </c>
      <c r="I768" s="124">
        <v>4.9299999999999997E-2</v>
      </c>
      <c r="J768" s="124">
        <v>9.5999999999999992E-3</v>
      </c>
      <c r="K768" s="157">
        <v>767</v>
      </c>
    </row>
    <row r="769" spans="1:11" x14ac:dyDescent="0.25">
      <c r="A769" s="124" t="s">
        <v>5160</v>
      </c>
      <c r="B769" s="124" t="s">
        <v>5161</v>
      </c>
      <c r="C769" s="124" t="s">
        <v>1565</v>
      </c>
      <c r="D769" s="124" t="s">
        <v>3071</v>
      </c>
      <c r="E769" s="124">
        <v>8.7799999999999994</v>
      </c>
      <c r="F769" s="124">
        <v>1888.5</v>
      </c>
      <c r="G769" s="124">
        <v>1.1000000000000001E-3</v>
      </c>
      <c r="H769" s="124">
        <v>0.36080000000000001</v>
      </c>
      <c r="I769" s="124">
        <v>1.3299999999999999E-2</v>
      </c>
      <c r="J769" s="124">
        <v>5.7000000000000002E-3</v>
      </c>
      <c r="K769" s="157">
        <v>768</v>
      </c>
    </row>
    <row r="770" spans="1:11" x14ac:dyDescent="0.25">
      <c r="A770" s="124" t="s">
        <v>4305</v>
      </c>
      <c r="B770" s="124" t="s">
        <v>3605</v>
      </c>
      <c r="C770" s="124" t="s">
        <v>1599</v>
      </c>
      <c r="D770" s="124" t="s">
        <v>1796</v>
      </c>
      <c r="E770" s="124">
        <v>14.62</v>
      </c>
      <c r="F770" s="124">
        <v>746.54</v>
      </c>
      <c r="G770" s="124">
        <v>6.1999999999999998E-3</v>
      </c>
      <c r="H770" s="124">
        <v>0.35859999999999997</v>
      </c>
      <c r="I770" s="124">
        <v>0.1036</v>
      </c>
      <c r="J770" s="124">
        <v>5.4000000000000003E-3</v>
      </c>
      <c r="K770" s="157">
        <v>769</v>
      </c>
    </row>
    <row r="771" spans="1:11" x14ac:dyDescent="0.25">
      <c r="A771" s="124" t="s">
        <v>4299</v>
      </c>
      <c r="B771" s="124" t="s">
        <v>3601</v>
      </c>
      <c r="C771" s="124" t="s">
        <v>1805</v>
      </c>
      <c r="D771" s="124" t="s">
        <v>2002</v>
      </c>
      <c r="E771" s="124">
        <v>18.46</v>
      </c>
      <c r="F771" s="124">
        <v>2290.12</v>
      </c>
      <c r="G771" s="124">
        <v>7.8899999999999998E-2</v>
      </c>
      <c r="H771" s="124">
        <v>0.39479999999999998</v>
      </c>
      <c r="I771" s="124">
        <v>0.2389</v>
      </c>
      <c r="J771" s="124">
        <v>1.0800000000000001E-2</v>
      </c>
      <c r="K771" s="157">
        <v>770</v>
      </c>
    </row>
    <row r="772" spans="1:11" x14ac:dyDescent="0.25">
      <c r="A772" s="124" t="s">
        <v>5158</v>
      </c>
      <c r="B772" s="124" t="s">
        <v>5159</v>
      </c>
      <c r="C772" s="124" t="s">
        <v>1804</v>
      </c>
      <c r="D772" s="124" t="s">
        <v>1820</v>
      </c>
      <c r="E772" s="124">
        <v>12.12</v>
      </c>
      <c r="F772" s="124">
        <v>4236.6899999999996</v>
      </c>
      <c r="G772" s="124">
        <v>6.5000000000000002E-2</v>
      </c>
      <c r="H772" s="124">
        <v>0.38500000000000001</v>
      </c>
      <c r="I772" s="124">
        <v>5.8999999999999997E-2</v>
      </c>
      <c r="J772" s="124">
        <v>9.9000000000000008E-3</v>
      </c>
      <c r="K772" s="157">
        <v>771</v>
      </c>
    </row>
    <row r="773" spans="1:11" x14ac:dyDescent="0.25">
      <c r="A773" s="124" t="s">
        <v>5164</v>
      </c>
      <c r="B773" s="124" t="s">
        <v>5165</v>
      </c>
      <c r="C773" s="124" t="s">
        <v>1804</v>
      </c>
      <c r="D773" s="124" t="s">
        <v>2851</v>
      </c>
      <c r="E773" s="124">
        <v>7.96</v>
      </c>
      <c r="F773" s="124">
        <v>913.1</v>
      </c>
      <c r="G773" s="124">
        <v>1.66E-2</v>
      </c>
      <c r="H773" s="124">
        <v>0.33839999999999998</v>
      </c>
      <c r="I773" s="124">
        <v>0.02</v>
      </c>
      <c r="J773" s="124">
        <v>0</v>
      </c>
      <c r="K773" s="157">
        <v>772</v>
      </c>
    </row>
    <row r="774" spans="1:11" x14ac:dyDescent="0.25">
      <c r="A774" s="124" t="s">
        <v>4200</v>
      </c>
      <c r="B774" s="124" t="s">
        <v>3505</v>
      </c>
      <c r="C774" s="124" t="s">
        <v>3150</v>
      </c>
      <c r="D774" s="124" t="s">
        <v>3439</v>
      </c>
      <c r="E774" s="124">
        <v>39.83</v>
      </c>
      <c r="F774" s="124">
        <v>444.81</v>
      </c>
      <c r="G774" s="124">
        <v>0</v>
      </c>
      <c r="H774" s="124">
        <v>0.35949999999999999</v>
      </c>
      <c r="I774" s="124">
        <v>1.6E-2</v>
      </c>
      <c r="J774" s="124">
        <v>4.4999999999999997E-3</v>
      </c>
      <c r="K774" s="157">
        <v>773</v>
      </c>
    </row>
    <row r="775" spans="1:11" x14ac:dyDescent="0.25">
      <c r="A775" s="124" t="s">
        <v>4242</v>
      </c>
      <c r="B775" s="124" t="s">
        <v>3553</v>
      </c>
      <c r="C775" s="124" t="s">
        <v>1811</v>
      </c>
      <c r="D775" s="124" t="s">
        <v>1812</v>
      </c>
      <c r="E775" s="124">
        <v>136.41</v>
      </c>
      <c r="F775" s="124">
        <v>148.31</v>
      </c>
      <c r="G775" s="124">
        <v>1.34E-2</v>
      </c>
      <c r="H775" s="124">
        <v>0.39150000000000001</v>
      </c>
      <c r="I775" s="124">
        <v>0.1414</v>
      </c>
      <c r="J775" s="124">
        <v>1.0200000000000001E-2</v>
      </c>
      <c r="K775" s="157">
        <v>774</v>
      </c>
    </row>
    <row r="776" spans="1:11" x14ac:dyDescent="0.25">
      <c r="A776" s="124" t="s">
        <v>2886</v>
      </c>
      <c r="B776" s="124" t="s">
        <v>2887</v>
      </c>
      <c r="C776" s="124" t="s">
        <v>1793</v>
      </c>
      <c r="D776" s="124" t="s">
        <v>1822</v>
      </c>
      <c r="E776" s="124">
        <v>14.59</v>
      </c>
      <c r="F776" s="124">
        <v>992.83</v>
      </c>
      <c r="G776" s="124">
        <v>0.1003</v>
      </c>
      <c r="H776" s="124">
        <v>0.38190000000000002</v>
      </c>
      <c r="I776" s="124">
        <v>0.17249999999999999</v>
      </c>
      <c r="J776" s="124">
        <v>8.6E-3</v>
      </c>
      <c r="K776" s="157">
        <v>775</v>
      </c>
    </row>
    <row r="777" spans="1:11" x14ac:dyDescent="0.25">
      <c r="A777" s="124" t="s">
        <v>4266</v>
      </c>
      <c r="B777" s="124" t="s">
        <v>3570</v>
      </c>
      <c r="C777" s="124" t="s">
        <v>1803</v>
      </c>
      <c r="D777" s="124" t="s">
        <v>2707</v>
      </c>
      <c r="E777" s="124">
        <v>7.24</v>
      </c>
      <c r="F777" s="124">
        <v>1261.92</v>
      </c>
      <c r="G777" s="124">
        <v>1.12E-2</v>
      </c>
      <c r="H777" s="124">
        <v>0.3453</v>
      </c>
      <c r="I777" s="124">
        <v>7.2999999999999995E-2</v>
      </c>
      <c r="J777" s="124">
        <v>0</v>
      </c>
      <c r="K777" s="157">
        <v>776</v>
      </c>
    </row>
    <row r="778" spans="1:11" x14ac:dyDescent="0.25">
      <c r="A778" s="124" t="s">
        <v>3733</v>
      </c>
      <c r="B778" s="124" t="s">
        <v>3014</v>
      </c>
      <c r="C778" s="124" t="s">
        <v>1569</v>
      </c>
      <c r="D778" s="124" t="s">
        <v>1799</v>
      </c>
      <c r="E778" s="124">
        <v>9</v>
      </c>
      <c r="F778" s="124">
        <v>939.77</v>
      </c>
      <c r="G778" s="124">
        <v>-1.1000000000000001E-3</v>
      </c>
      <c r="H778" s="124">
        <v>0.34539999999999998</v>
      </c>
      <c r="I778" s="124">
        <v>2.7099999999999999E-2</v>
      </c>
      <c r="J778" s="124">
        <v>0</v>
      </c>
      <c r="K778" s="157">
        <v>777</v>
      </c>
    </row>
    <row r="779" spans="1:11" x14ac:dyDescent="0.25">
      <c r="A779" s="124" t="s">
        <v>4226</v>
      </c>
      <c r="B779" s="124" t="s">
        <v>3535</v>
      </c>
      <c r="C779" s="124" t="s">
        <v>3150</v>
      </c>
      <c r="D779" s="124" t="s">
        <v>3439</v>
      </c>
      <c r="E779" s="124">
        <v>26.63</v>
      </c>
      <c r="F779" s="124">
        <v>1208.52</v>
      </c>
      <c r="G779" s="124">
        <v>2.5999999999999999E-3</v>
      </c>
      <c r="H779" s="124">
        <v>0.35949999999999999</v>
      </c>
      <c r="I779" s="124">
        <v>5.2600000000000001E-2</v>
      </c>
      <c r="J779" s="124">
        <v>3.8E-3</v>
      </c>
      <c r="K779" s="157">
        <v>778</v>
      </c>
    </row>
    <row r="780" spans="1:11" x14ac:dyDescent="0.25">
      <c r="A780" s="124" t="s">
        <v>5162</v>
      </c>
      <c r="B780" s="124" t="s">
        <v>5163</v>
      </c>
      <c r="C780" s="124" t="s">
        <v>1803</v>
      </c>
      <c r="D780" s="124" t="s">
        <v>2707</v>
      </c>
      <c r="E780" s="124">
        <v>5.98</v>
      </c>
      <c r="F780" s="124">
        <v>5540.16</v>
      </c>
      <c r="G780" s="124">
        <v>2.2200000000000001E-2</v>
      </c>
      <c r="H780" s="124">
        <v>0.35970000000000002</v>
      </c>
      <c r="I780" s="124">
        <v>1.21E-2</v>
      </c>
      <c r="J780" s="124">
        <v>3.5000000000000001E-3</v>
      </c>
      <c r="K780" s="157">
        <v>779</v>
      </c>
    </row>
    <row r="781" spans="1:11" x14ac:dyDescent="0.25">
      <c r="A781" s="124" t="s">
        <v>4669</v>
      </c>
      <c r="B781" s="124" t="s">
        <v>4670</v>
      </c>
      <c r="C781" s="124" t="s">
        <v>1811</v>
      </c>
      <c r="D781" s="124" t="s">
        <v>1812</v>
      </c>
      <c r="E781" s="124">
        <v>17.760000000000002</v>
      </c>
      <c r="F781" s="124">
        <v>934.1</v>
      </c>
      <c r="G781" s="124">
        <v>-1.6999999999999999E-3</v>
      </c>
      <c r="H781" s="124">
        <v>0.37580000000000002</v>
      </c>
      <c r="I781" s="124">
        <v>0.14000000000000001</v>
      </c>
      <c r="J781" s="124">
        <v>5.4999999999999997E-3</v>
      </c>
      <c r="K781" s="157">
        <v>780</v>
      </c>
    </row>
    <row r="782" spans="1:11" x14ac:dyDescent="0.25">
      <c r="A782" s="124" t="s">
        <v>4261</v>
      </c>
      <c r="B782" s="124" t="s">
        <v>3370</v>
      </c>
      <c r="C782" s="124" t="s">
        <v>1569</v>
      </c>
      <c r="D782" s="124" t="s">
        <v>1799</v>
      </c>
      <c r="E782" s="124">
        <v>8.57</v>
      </c>
      <c r="F782" s="124">
        <v>1410.82</v>
      </c>
      <c r="G782" s="124">
        <v>3.5000000000000001E-3</v>
      </c>
      <c r="H782" s="124">
        <v>0.37930000000000003</v>
      </c>
      <c r="I782" s="124">
        <v>1.9900000000000001E-2</v>
      </c>
      <c r="J782" s="124">
        <v>5.7999999999999996E-3</v>
      </c>
      <c r="K782" s="157">
        <v>781</v>
      </c>
    </row>
    <row r="783" spans="1:11" x14ac:dyDescent="0.25">
      <c r="A783" s="124" t="s">
        <v>5166</v>
      </c>
      <c r="B783" s="124" t="s">
        <v>5167</v>
      </c>
      <c r="C783" s="124" t="s">
        <v>1803</v>
      </c>
      <c r="D783" s="124" t="s">
        <v>2830</v>
      </c>
      <c r="E783" s="124">
        <v>3.16</v>
      </c>
      <c r="F783" s="124">
        <v>20156.97</v>
      </c>
      <c r="G783" s="124">
        <v>2.2700000000000001E-2</v>
      </c>
      <c r="H783" s="124">
        <v>0.3569</v>
      </c>
      <c r="I783" s="124">
        <v>3.4068000000000001</v>
      </c>
      <c r="J783" s="124">
        <v>0</v>
      </c>
      <c r="K783" s="157">
        <v>782</v>
      </c>
    </row>
    <row r="784" spans="1:11" x14ac:dyDescent="0.25">
      <c r="A784" s="124" t="s">
        <v>4274</v>
      </c>
      <c r="B784" s="124" t="s">
        <v>3586</v>
      </c>
      <c r="C784" s="124" t="s">
        <v>1565</v>
      </c>
      <c r="D784" s="124" t="s">
        <v>3071</v>
      </c>
      <c r="E784" s="124">
        <v>11.9</v>
      </c>
      <c r="F784" s="124">
        <v>4735.78</v>
      </c>
      <c r="G784" s="124">
        <v>9.2999999999999992E-3</v>
      </c>
      <c r="H784" s="124">
        <v>0.37290000000000001</v>
      </c>
      <c r="I784" s="124">
        <v>4.3299999999999998E-2</v>
      </c>
      <c r="J784" s="124">
        <v>4.3E-3</v>
      </c>
      <c r="K784" s="157">
        <v>783</v>
      </c>
    </row>
    <row r="785" spans="1:11" x14ac:dyDescent="0.25">
      <c r="A785" s="124" t="s">
        <v>4284</v>
      </c>
      <c r="B785" s="124" t="s">
        <v>3589</v>
      </c>
      <c r="C785" s="124" t="s">
        <v>1793</v>
      </c>
      <c r="D785" s="124" t="s">
        <v>2685</v>
      </c>
      <c r="E785" s="124">
        <v>4.01</v>
      </c>
      <c r="F785" s="124">
        <v>3073.62</v>
      </c>
      <c r="G785" s="124">
        <v>7.4999999999999997E-3</v>
      </c>
      <c r="H785" s="124">
        <v>0.35730000000000001</v>
      </c>
      <c r="I785" s="124">
        <v>0.12189999999999999</v>
      </c>
      <c r="J785" s="124">
        <v>0</v>
      </c>
      <c r="K785" s="157">
        <v>784</v>
      </c>
    </row>
    <row r="786" spans="1:11" x14ac:dyDescent="0.25">
      <c r="A786" s="124" t="s">
        <v>4321</v>
      </c>
      <c r="B786" s="124" t="s">
        <v>3627</v>
      </c>
      <c r="C786" s="124" t="s">
        <v>1788</v>
      </c>
      <c r="D786" s="124" t="s">
        <v>1789</v>
      </c>
      <c r="E786" s="124">
        <v>8.91</v>
      </c>
      <c r="F786" s="124">
        <v>4508.7299999999996</v>
      </c>
      <c r="G786" s="124">
        <v>4.0899999999999999E-2</v>
      </c>
      <c r="H786" s="124">
        <v>0.36330000000000001</v>
      </c>
      <c r="I786" s="124">
        <v>0.1208</v>
      </c>
      <c r="J786" s="124">
        <v>2.5999999999999999E-3</v>
      </c>
      <c r="K786" s="157">
        <v>785</v>
      </c>
    </row>
    <row r="787" spans="1:11" x14ac:dyDescent="0.25">
      <c r="A787" s="124" t="s">
        <v>4293</v>
      </c>
      <c r="B787" s="124" t="s">
        <v>3598</v>
      </c>
      <c r="C787" s="124" t="s">
        <v>1803</v>
      </c>
      <c r="D787" s="124" t="s">
        <v>2707</v>
      </c>
      <c r="E787" s="124">
        <v>7.19</v>
      </c>
      <c r="F787" s="124">
        <v>2501</v>
      </c>
      <c r="G787" s="124">
        <v>1.2699999999999999E-2</v>
      </c>
      <c r="H787" s="124">
        <v>0.35749999999999998</v>
      </c>
      <c r="I787" s="124">
        <v>5.1400000000000001E-2</v>
      </c>
      <c r="J787" s="124">
        <v>0</v>
      </c>
      <c r="K787" s="157">
        <v>786</v>
      </c>
    </row>
    <row r="788" spans="1:11" x14ac:dyDescent="0.25">
      <c r="A788" s="124" t="s">
        <v>2868</v>
      </c>
      <c r="B788" s="124" t="s">
        <v>2869</v>
      </c>
      <c r="C788" s="124" t="s">
        <v>1791</v>
      </c>
      <c r="D788" s="124" t="s">
        <v>1800</v>
      </c>
      <c r="E788" s="124">
        <v>8.2100000000000009</v>
      </c>
      <c r="F788" s="124">
        <v>732.93</v>
      </c>
      <c r="G788" s="124">
        <v>1.61E-2</v>
      </c>
      <c r="H788" s="124">
        <v>0.35880000000000001</v>
      </c>
      <c r="I788" s="124">
        <v>3.5900000000000001E-2</v>
      </c>
      <c r="J788" s="124">
        <v>0</v>
      </c>
      <c r="K788" s="157">
        <v>787</v>
      </c>
    </row>
    <row r="789" spans="1:11" x14ac:dyDescent="0.25">
      <c r="A789" s="124" t="s">
        <v>4478</v>
      </c>
      <c r="B789" s="124" t="s">
        <v>4470</v>
      </c>
      <c r="C789" s="124" t="s">
        <v>1806</v>
      </c>
      <c r="D789" s="124" t="s">
        <v>3594</v>
      </c>
      <c r="E789" s="124">
        <v>99.95</v>
      </c>
      <c r="F789" s="124">
        <v>1201.24</v>
      </c>
      <c r="G789" s="124">
        <v>1.0699999999999999E-2</v>
      </c>
      <c r="H789" s="124">
        <v>0.36749999999999999</v>
      </c>
      <c r="I789" s="124">
        <v>0.1237</v>
      </c>
      <c r="J789" s="124">
        <v>3.3999999999999998E-3</v>
      </c>
      <c r="K789" s="157">
        <v>788</v>
      </c>
    </row>
    <row r="790" spans="1:11" x14ac:dyDescent="0.25">
      <c r="A790" s="124" t="s">
        <v>4164</v>
      </c>
      <c r="B790" s="124" t="s">
        <v>3469</v>
      </c>
      <c r="C790" s="124" t="s">
        <v>1599</v>
      </c>
      <c r="D790" s="124" t="s">
        <v>2848</v>
      </c>
      <c r="E790" s="124">
        <v>5.54</v>
      </c>
      <c r="F790" s="124">
        <v>2387.23</v>
      </c>
      <c r="G790" s="124">
        <v>1.47E-2</v>
      </c>
      <c r="H790" s="124">
        <v>0.3977</v>
      </c>
      <c r="I790" s="124">
        <v>0.13039999999999999</v>
      </c>
      <c r="J790" s="124">
        <v>8.0999999999999996E-3</v>
      </c>
      <c r="K790" s="157">
        <v>789</v>
      </c>
    </row>
    <row r="791" spans="1:11" x14ac:dyDescent="0.25">
      <c r="A791" s="124" t="s">
        <v>4474</v>
      </c>
      <c r="B791" s="124" t="s">
        <v>4475</v>
      </c>
      <c r="C791" s="124" t="s">
        <v>1569</v>
      </c>
      <c r="D791" s="124" t="s">
        <v>1821</v>
      </c>
      <c r="E791" s="124">
        <v>12.46</v>
      </c>
      <c r="F791" s="124">
        <v>3417.31</v>
      </c>
      <c r="G791" s="124">
        <v>1.8800000000000001E-2</v>
      </c>
      <c r="H791" s="124">
        <v>0.37180000000000002</v>
      </c>
      <c r="I791" s="124">
        <v>2.52E-2</v>
      </c>
      <c r="J791" s="124">
        <v>3.3999999999999998E-3</v>
      </c>
      <c r="K791" s="157">
        <v>790</v>
      </c>
    </row>
    <row r="792" spans="1:11" x14ac:dyDescent="0.25">
      <c r="A792" s="124" t="s">
        <v>4868</v>
      </c>
      <c r="B792" s="124" t="s">
        <v>4869</v>
      </c>
      <c r="C792" s="124" t="s">
        <v>1806</v>
      </c>
      <c r="D792" s="124" t="s">
        <v>2738</v>
      </c>
      <c r="E792" s="124">
        <v>12.98</v>
      </c>
      <c r="F792" s="124">
        <v>3576.45</v>
      </c>
      <c r="G792" s="124">
        <v>1.01E-2</v>
      </c>
      <c r="H792" s="124">
        <v>0.36630000000000001</v>
      </c>
      <c r="I792" s="124">
        <v>1.17E-2</v>
      </c>
      <c r="J792" s="124">
        <v>2.2000000000000001E-3</v>
      </c>
      <c r="K792" s="157">
        <v>791</v>
      </c>
    </row>
    <row r="793" spans="1:11" x14ac:dyDescent="0.25">
      <c r="A793" s="124" t="s">
        <v>4262</v>
      </c>
      <c r="B793" s="124" t="s">
        <v>3568</v>
      </c>
      <c r="C793" s="124" t="s">
        <v>1569</v>
      </c>
      <c r="D793" s="124" t="s">
        <v>1570</v>
      </c>
      <c r="E793" s="124">
        <v>12.6</v>
      </c>
      <c r="F793" s="124">
        <v>719.88</v>
      </c>
      <c r="G793" s="124">
        <v>-1.6000000000000001E-3</v>
      </c>
      <c r="H793" s="124">
        <v>0.37990000000000002</v>
      </c>
      <c r="I793" s="124">
        <v>3.5999999999999997E-2</v>
      </c>
      <c r="J793" s="124">
        <v>4.4000000000000003E-3</v>
      </c>
      <c r="K793" s="157">
        <v>792</v>
      </c>
    </row>
    <row r="794" spans="1:11" x14ac:dyDescent="0.25">
      <c r="A794" s="124" t="s">
        <v>4315</v>
      </c>
      <c r="B794" s="124" t="s">
        <v>3622</v>
      </c>
      <c r="C794" s="124" t="s">
        <v>1599</v>
      </c>
      <c r="D794" s="124" t="s">
        <v>2883</v>
      </c>
      <c r="E794" s="124">
        <v>3.25</v>
      </c>
      <c r="F794" s="124">
        <v>8059.21</v>
      </c>
      <c r="G794" s="124">
        <v>9.2999999999999992E-3</v>
      </c>
      <c r="H794" s="124">
        <v>0.36399999999999999</v>
      </c>
      <c r="I794" s="124">
        <v>0.21340000000000001</v>
      </c>
      <c r="J794" s="124">
        <v>0</v>
      </c>
      <c r="K794" s="157">
        <v>793</v>
      </c>
    </row>
    <row r="795" spans="1:11" x14ac:dyDescent="0.25">
      <c r="A795" s="124" t="s">
        <v>4876</v>
      </c>
      <c r="B795" s="124" t="s">
        <v>4877</v>
      </c>
      <c r="C795" s="124" t="s">
        <v>3150</v>
      </c>
      <c r="D795" s="124" t="s">
        <v>3609</v>
      </c>
      <c r="E795" s="124">
        <v>24.73</v>
      </c>
      <c r="F795" s="124">
        <v>585.17999999999995</v>
      </c>
      <c r="G795" s="124">
        <v>8.0000000000000004E-4</v>
      </c>
      <c r="H795" s="124">
        <v>0.36480000000000001</v>
      </c>
      <c r="I795" s="124">
        <v>1.4200000000000001E-2</v>
      </c>
      <c r="J795" s="124">
        <v>8.9999999999999998E-4</v>
      </c>
      <c r="K795" s="157">
        <v>794</v>
      </c>
    </row>
    <row r="796" spans="1:11" x14ac:dyDescent="0.25">
      <c r="A796" s="124" t="s">
        <v>5544</v>
      </c>
      <c r="B796" s="124" t="s">
        <v>5545</v>
      </c>
      <c r="C796" s="124" t="s">
        <v>1565</v>
      </c>
      <c r="D796" s="124" t="s">
        <v>3071</v>
      </c>
      <c r="E796" s="124">
        <v>36.69</v>
      </c>
      <c r="F796" s="124">
        <v>1820.42</v>
      </c>
      <c r="G796" s="124">
        <v>-8.6E-3</v>
      </c>
      <c r="H796" s="124">
        <v>0.39810000000000001</v>
      </c>
      <c r="I796" s="124">
        <v>4.1799999999999997E-2</v>
      </c>
      <c r="J796" s="124">
        <v>7.4000000000000003E-3</v>
      </c>
      <c r="K796" s="157">
        <v>795</v>
      </c>
    </row>
    <row r="797" spans="1:11" x14ac:dyDescent="0.25">
      <c r="A797" s="124" t="s">
        <v>4464</v>
      </c>
      <c r="B797" s="124" t="s">
        <v>4465</v>
      </c>
      <c r="C797" s="124" t="s">
        <v>1793</v>
      </c>
      <c r="D797" s="124" t="s">
        <v>2685</v>
      </c>
      <c r="E797" s="124">
        <v>5.78</v>
      </c>
      <c r="F797" s="124">
        <v>1037.25</v>
      </c>
      <c r="G797" s="124">
        <v>3.5000000000000001E-3</v>
      </c>
      <c r="H797" s="124">
        <v>0.36840000000000001</v>
      </c>
      <c r="I797" s="124">
        <v>2.29E-2</v>
      </c>
      <c r="J797" s="124">
        <v>1.6999999999999999E-3</v>
      </c>
      <c r="K797" s="157">
        <v>796</v>
      </c>
    </row>
    <row r="798" spans="1:11" x14ac:dyDescent="0.25">
      <c r="A798" s="124" t="s">
        <v>4310</v>
      </c>
      <c r="B798" s="124" t="s">
        <v>3616</v>
      </c>
      <c r="C798" s="124" t="s">
        <v>1811</v>
      </c>
      <c r="D798" s="124" t="s">
        <v>3130</v>
      </c>
      <c r="E798" s="124">
        <v>2.85</v>
      </c>
      <c r="F798" s="124">
        <v>21458.92</v>
      </c>
      <c r="G798" s="124">
        <v>2.8899999999999999E-2</v>
      </c>
      <c r="H798" s="124">
        <v>0.36530000000000001</v>
      </c>
      <c r="I798" s="124">
        <v>3.4799999999999998E-2</v>
      </c>
      <c r="J798" s="124">
        <v>0</v>
      </c>
      <c r="K798" s="157">
        <v>797</v>
      </c>
    </row>
    <row r="799" spans="1:11" x14ac:dyDescent="0.25">
      <c r="A799" s="124" t="s">
        <v>4275</v>
      </c>
      <c r="B799" s="124" t="s">
        <v>3583</v>
      </c>
      <c r="C799" s="124" t="s">
        <v>1572</v>
      </c>
      <c r="D799" s="124" t="s">
        <v>1573</v>
      </c>
      <c r="E799" s="124">
        <v>2.59</v>
      </c>
      <c r="F799" s="124">
        <v>8139.99</v>
      </c>
      <c r="G799" s="124">
        <v>3.5999999999999997E-2</v>
      </c>
      <c r="H799" s="124">
        <v>0.36599999999999999</v>
      </c>
      <c r="I799" s="124">
        <v>0.23649999999999999</v>
      </c>
      <c r="J799" s="124">
        <v>0</v>
      </c>
      <c r="K799" s="157">
        <v>798</v>
      </c>
    </row>
    <row r="800" spans="1:11" x14ac:dyDescent="0.25">
      <c r="A800" s="124" t="s">
        <v>4561</v>
      </c>
      <c r="B800" s="124" t="s">
        <v>4562</v>
      </c>
      <c r="C800" s="124" t="s">
        <v>1802</v>
      </c>
      <c r="D800" s="124" t="s">
        <v>1810</v>
      </c>
      <c r="E800" s="124">
        <v>9.09</v>
      </c>
      <c r="F800" s="124">
        <v>6950.89</v>
      </c>
      <c r="G800" s="124">
        <v>2.0199999999999999E-2</v>
      </c>
      <c r="H800" s="124">
        <v>0.39579999999999999</v>
      </c>
      <c r="I800" s="124">
        <v>6.13E-2</v>
      </c>
      <c r="J800" s="124">
        <v>6.1000000000000004E-3</v>
      </c>
      <c r="K800" s="157">
        <v>799</v>
      </c>
    </row>
    <row r="801" spans="1:11" x14ac:dyDescent="0.25">
      <c r="A801" s="124" t="s">
        <v>4177</v>
      </c>
      <c r="B801" s="124" t="s">
        <v>3486</v>
      </c>
      <c r="C801" s="124" t="s">
        <v>1805</v>
      </c>
      <c r="D801" s="124" t="s">
        <v>3148</v>
      </c>
      <c r="E801" s="124">
        <v>23.02</v>
      </c>
      <c r="F801" s="124">
        <v>2814.86</v>
      </c>
      <c r="G801" s="124">
        <v>2.5999999999999999E-3</v>
      </c>
      <c r="H801" s="124">
        <v>0.37459999999999999</v>
      </c>
      <c r="I801" s="124">
        <v>7.0800000000000002E-2</v>
      </c>
      <c r="J801" s="124">
        <v>3.0000000000000001E-3</v>
      </c>
      <c r="K801" s="157">
        <v>800</v>
      </c>
    </row>
    <row r="802" spans="1:11" x14ac:dyDescent="0.25">
      <c r="A802" s="124" t="s">
        <v>5782</v>
      </c>
      <c r="B802" s="124" t="s">
        <v>5783</v>
      </c>
      <c r="C802" s="124" t="s">
        <v>1793</v>
      </c>
      <c r="D802" s="124" t="s">
        <v>2698</v>
      </c>
      <c r="E802" s="124">
        <v>42.85</v>
      </c>
      <c r="F802" s="124">
        <v>524.19000000000005</v>
      </c>
      <c r="G802" s="124">
        <v>3.3E-3</v>
      </c>
      <c r="H802" s="124">
        <v>0.39900000000000002</v>
      </c>
      <c r="I802" s="124">
        <v>9.6600000000000005E-2</v>
      </c>
      <c r="J802" s="124">
        <v>6.0000000000000001E-3</v>
      </c>
      <c r="K802" s="157">
        <v>801</v>
      </c>
    </row>
    <row r="803" spans="1:11" x14ac:dyDescent="0.25">
      <c r="A803" s="124" t="s">
        <v>4586</v>
      </c>
      <c r="B803" s="124" t="s">
        <v>4579</v>
      </c>
      <c r="C803" s="124" t="s">
        <v>3150</v>
      </c>
      <c r="D803" s="124" t="s">
        <v>3446</v>
      </c>
      <c r="E803" s="124">
        <v>42.12</v>
      </c>
      <c r="F803" s="124">
        <v>151.57</v>
      </c>
      <c r="G803" s="124">
        <v>2.8999999999999998E-3</v>
      </c>
      <c r="H803" s="124">
        <v>0.37390000000000001</v>
      </c>
      <c r="I803" s="124">
        <v>4.5699999999999998E-2</v>
      </c>
      <c r="J803" s="124">
        <v>1.9E-3</v>
      </c>
      <c r="K803" s="157">
        <v>802</v>
      </c>
    </row>
    <row r="804" spans="1:11" x14ac:dyDescent="0.25">
      <c r="A804" s="124" t="s">
        <v>4254</v>
      </c>
      <c r="B804" s="124" t="s">
        <v>3562</v>
      </c>
      <c r="C804" s="124" t="s">
        <v>1818</v>
      </c>
      <c r="D804" s="124" t="s">
        <v>1819</v>
      </c>
      <c r="E804" s="124">
        <v>5.22</v>
      </c>
      <c r="F804" s="124">
        <v>4061.36</v>
      </c>
      <c r="G804" s="124">
        <v>1.1599999999999999E-2</v>
      </c>
      <c r="H804" s="124">
        <v>0.38569999999999999</v>
      </c>
      <c r="I804" s="124">
        <v>1.6199999999999999E-2</v>
      </c>
      <c r="J804" s="124">
        <v>3.8E-3</v>
      </c>
      <c r="K804" s="157">
        <v>803</v>
      </c>
    </row>
    <row r="805" spans="1:11" x14ac:dyDescent="0.25">
      <c r="A805" s="124" t="s">
        <v>5062</v>
      </c>
      <c r="B805" s="124" t="s">
        <v>5063</v>
      </c>
      <c r="C805" s="124" t="s">
        <v>1577</v>
      </c>
      <c r="D805" s="124" t="s">
        <v>2820</v>
      </c>
      <c r="E805" s="124">
        <v>4.6500000000000004</v>
      </c>
      <c r="F805" s="124">
        <v>7265.6</v>
      </c>
      <c r="G805" s="124">
        <v>4.7300000000000002E-2</v>
      </c>
      <c r="H805" s="124">
        <v>0.38800000000000001</v>
      </c>
      <c r="I805" s="124">
        <v>3.1199999999999999E-2</v>
      </c>
      <c r="J805" s="124">
        <v>4.1999999999999997E-3</v>
      </c>
      <c r="K805" s="157">
        <v>804</v>
      </c>
    </row>
    <row r="806" spans="1:11" x14ac:dyDescent="0.25">
      <c r="A806" s="124" t="s">
        <v>3663</v>
      </c>
      <c r="B806" s="124" t="s">
        <v>2949</v>
      </c>
      <c r="C806" s="124" t="s">
        <v>1592</v>
      </c>
      <c r="D806" s="124" t="s">
        <v>1593</v>
      </c>
      <c r="E806" s="124">
        <v>9.26</v>
      </c>
      <c r="F806" s="124">
        <v>4978.01</v>
      </c>
      <c r="G806" s="124">
        <v>4.1599999999999998E-2</v>
      </c>
      <c r="H806" s="124">
        <v>0.37509999999999999</v>
      </c>
      <c r="I806" s="124">
        <v>5.7500000000000002E-2</v>
      </c>
      <c r="J806" s="124">
        <v>0</v>
      </c>
      <c r="K806" s="157">
        <v>805</v>
      </c>
    </row>
    <row r="807" spans="1:11" x14ac:dyDescent="0.25">
      <c r="A807" s="124" t="s">
        <v>4296</v>
      </c>
      <c r="B807" s="124" t="s">
        <v>3603</v>
      </c>
      <c r="C807" s="124" t="s">
        <v>1599</v>
      </c>
      <c r="D807" s="124" t="s">
        <v>1796</v>
      </c>
      <c r="E807" s="124">
        <v>10.029999999999999</v>
      </c>
      <c r="F807" s="124">
        <v>1410.07</v>
      </c>
      <c r="G807" s="124">
        <v>1.21E-2</v>
      </c>
      <c r="H807" s="124">
        <v>0.38109999999999999</v>
      </c>
      <c r="I807" s="124">
        <v>8.5500000000000007E-2</v>
      </c>
      <c r="J807" s="124">
        <v>2E-3</v>
      </c>
      <c r="K807" s="157">
        <v>806</v>
      </c>
    </row>
    <row r="808" spans="1:11" x14ac:dyDescent="0.25">
      <c r="A808" s="124" t="s">
        <v>4295</v>
      </c>
      <c r="B808" s="124" t="s">
        <v>3600</v>
      </c>
      <c r="C808" s="124" t="s">
        <v>1803</v>
      </c>
      <c r="D808" s="124" t="s">
        <v>2707</v>
      </c>
      <c r="E808" s="124">
        <v>10.41</v>
      </c>
      <c r="F808" s="124">
        <v>1329.68</v>
      </c>
      <c r="G808" s="124">
        <v>2.2599999999999999E-2</v>
      </c>
      <c r="H808" s="124">
        <v>0.39040000000000002</v>
      </c>
      <c r="I808" s="124">
        <v>6.6400000000000001E-2</v>
      </c>
      <c r="J808" s="124">
        <v>3.5000000000000001E-3</v>
      </c>
      <c r="K808" s="157">
        <v>807</v>
      </c>
    </row>
    <row r="809" spans="1:11" x14ac:dyDescent="0.25">
      <c r="A809" s="124" t="s">
        <v>2925</v>
      </c>
      <c r="B809" s="124" t="s">
        <v>2926</v>
      </c>
      <c r="C809" s="124" t="s">
        <v>1803</v>
      </c>
      <c r="D809" s="124" t="s">
        <v>2707</v>
      </c>
      <c r="E809" s="124">
        <v>6.25</v>
      </c>
      <c r="F809" s="124">
        <v>1752.87</v>
      </c>
      <c r="G809" s="124">
        <v>1.46E-2</v>
      </c>
      <c r="H809" s="124">
        <v>0.37769999999999998</v>
      </c>
      <c r="I809" s="124">
        <v>0.19159999999999999</v>
      </c>
      <c r="J809" s="124">
        <v>0</v>
      </c>
      <c r="K809" s="157">
        <v>808</v>
      </c>
    </row>
    <row r="810" spans="1:11" x14ac:dyDescent="0.25">
      <c r="A810" s="124" t="s">
        <v>5392</v>
      </c>
      <c r="B810" s="124" t="s">
        <v>5393</v>
      </c>
      <c r="C810" s="124" t="s">
        <v>1807</v>
      </c>
      <c r="D810" s="124" t="s">
        <v>1808</v>
      </c>
      <c r="E810" s="124">
        <v>11.33</v>
      </c>
      <c r="F810" s="124">
        <v>1204.92</v>
      </c>
      <c r="G810" s="124">
        <v>1.43E-2</v>
      </c>
      <c r="H810" s="124">
        <v>0.37919999999999998</v>
      </c>
      <c r="I810" s="124">
        <v>0.18679999999999999</v>
      </c>
      <c r="J810" s="124">
        <v>0</v>
      </c>
      <c r="K810" s="157">
        <v>809</v>
      </c>
    </row>
    <row r="811" spans="1:11" x14ac:dyDescent="0.25">
      <c r="A811" s="124" t="s">
        <v>4297</v>
      </c>
      <c r="B811" s="124" t="s">
        <v>3604</v>
      </c>
      <c r="C811" s="124" t="s">
        <v>1572</v>
      </c>
      <c r="D811" s="124" t="s">
        <v>1573</v>
      </c>
      <c r="E811" s="124">
        <v>5.58</v>
      </c>
      <c r="F811" s="124">
        <v>956.8</v>
      </c>
      <c r="G811" s="124">
        <v>7.1999999999999998E-3</v>
      </c>
      <c r="H811" s="124">
        <v>0.3795</v>
      </c>
      <c r="I811" s="124">
        <v>3.6700000000000003E-2</v>
      </c>
      <c r="J811" s="124">
        <v>0</v>
      </c>
      <c r="K811" s="157">
        <v>810</v>
      </c>
    </row>
    <row r="812" spans="1:11" x14ac:dyDescent="0.25">
      <c r="A812" s="124" t="s">
        <v>4270</v>
      </c>
      <c r="B812" s="124" t="s">
        <v>3575</v>
      </c>
      <c r="C812" s="124" t="s">
        <v>1805</v>
      </c>
      <c r="D812" s="124" t="s">
        <v>2002</v>
      </c>
      <c r="E812" s="124">
        <v>5.34</v>
      </c>
      <c r="F812" s="124">
        <v>3294.37</v>
      </c>
      <c r="G812" s="124">
        <v>1.3299999999999999E-2</v>
      </c>
      <c r="H812" s="124">
        <v>0.37959999999999999</v>
      </c>
      <c r="I812" s="124">
        <v>5.8200000000000002E-2</v>
      </c>
      <c r="J812" s="124">
        <v>0</v>
      </c>
      <c r="K812" s="157">
        <v>811</v>
      </c>
    </row>
    <row r="813" spans="1:11" x14ac:dyDescent="0.25">
      <c r="A813" s="124" t="s">
        <v>5144</v>
      </c>
      <c r="B813" s="124" t="s">
        <v>5145</v>
      </c>
      <c r="C813" s="124" t="s">
        <v>1572</v>
      </c>
      <c r="D813" s="124" t="s">
        <v>1790</v>
      </c>
      <c r="E813" s="124">
        <v>1.92</v>
      </c>
      <c r="F813" s="124">
        <v>3692.04</v>
      </c>
      <c r="G813" s="124">
        <v>1.5900000000000001E-2</v>
      </c>
      <c r="H813" s="124">
        <v>0.38030000000000003</v>
      </c>
      <c r="I813" s="124">
        <v>9.8795999999999999</v>
      </c>
      <c r="J813" s="124">
        <v>0</v>
      </c>
      <c r="K813" s="157">
        <v>812</v>
      </c>
    </row>
    <row r="814" spans="1:11" x14ac:dyDescent="0.25">
      <c r="A814" s="124" t="s">
        <v>4283</v>
      </c>
      <c r="B814" s="124" t="s">
        <v>3590</v>
      </c>
      <c r="C814" s="124" t="s">
        <v>2821</v>
      </c>
      <c r="D814" s="124" t="s">
        <v>2891</v>
      </c>
      <c r="E814" s="124">
        <v>6.7</v>
      </c>
      <c r="F814" s="124">
        <v>6740.92</v>
      </c>
      <c r="G814" s="124">
        <v>2.76E-2</v>
      </c>
      <c r="H814" s="124">
        <v>0.39760000000000001</v>
      </c>
      <c r="I814" s="124">
        <v>8.5199999999999998E-2</v>
      </c>
      <c r="J814" s="124">
        <v>3.8999999999999998E-3</v>
      </c>
      <c r="K814" s="157">
        <v>813</v>
      </c>
    </row>
    <row r="815" spans="1:11" x14ac:dyDescent="0.25">
      <c r="A815" s="124" t="s">
        <v>4263</v>
      </c>
      <c r="B815" s="124" t="s">
        <v>3567</v>
      </c>
      <c r="C815" s="124" t="s">
        <v>1572</v>
      </c>
      <c r="D815" s="124" t="s">
        <v>1573</v>
      </c>
      <c r="E815" s="124">
        <v>3.18</v>
      </c>
      <c r="F815" s="124">
        <v>7175.93</v>
      </c>
      <c r="G815" s="124">
        <v>1.9199999999999998E-2</v>
      </c>
      <c r="H815" s="124">
        <v>0.39429999999999998</v>
      </c>
      <c r="I815" s="124">
        <v>1.4E-2</v>
      </c>
      <c r="J815" s="124">
        <v>3.3999999999999998E-3</v>
      </c>
      <c r="K815" s="157">
        <v>814</v>
      </c>
    </row>
    <row r="816" spans="1:11" x14ac:dyDescent="0.25">
      <c r="A816" s="124" t="s">
        <v>4319</v>
      </c>
      <c r="B816" s="124" t="s">
        <v>3626</v>
      </c>
      <c r="C816" s="124" t="s">
        <v>1797</v>
      </c>
      <c r="D816" s="124" t="s">
        <v>1801</v>
      </c>
      <c r="E816" s="124">
        <v>6.45</v>
      </c>
      <c r="F816" s="124">
        <v>2087.92</v>
      </c>
      <c r="G816" s="124">
        <v>1.26E-2</v>
      </c>
      <c r="H816" s="124">
        <v>0.38540000000000002</v>
      </c>
      <c r="I816" s="124">
        <v>3.4700000000000002E-2</v>
      </c>
      <c r="J816" s="124">
        <v>0</v>
      </c>
      <c r="K816" s="157">
        <v>815</v>
      </c>
    </row>
    <row r="817" spans="1:11" x14ac:dyDescent="0.25">
      <c r="A817" s="124" t="s">
        <v>4375</v>
      </c>
      <c r="B817" s="124" t="s">
        <v>4376</v>
      </c>
      <c r="C817" s="124" t="s">
        <v>1569</v>
      </c>
      <c r="D817" s="124" t="s">
        <v>1799</v>
      </c>
      <c r="E817" s="124">
        <v>3.58</v>
      </c>
      <c r="F817" s="124">
        <v>5101.7299999999996</v>
      </c>
      <c r="G817" s="124">
        <v>4.07E-2</v>
      </c>
      <c r="H817" s="124">
        <v>0.38779999999999998</v>
      </c>
      <c r="I817" s="124">
        <v>9.4799999999999995E-2</v>
      </c>
      <c r="J817" s="124">
        <v>0</v>
      </c>
      <c r="K817" s="157">
        <v>816</v>
      </c>
    </row>
    <row r="818" spans="1:11" x14ac:dyDescent="0.25">
      <c r="A818" s="124" t="s">
        <v>2660</v>
      </c>
      <c r="B818" s="124" t="s">
        <v>2661</v>
      </c>
      <c r="C818" s="124" t="s">
        <v>1807</v>
      </c>
      <c r="D818" s="124" t="s">
        <v>1808</v>
      </c>
      <c r="E818" s="124">
        <v>28.78</v>
      </c>
      <c r="F818" s="124">
        <v>88.46</v>
      </c>
      <c r="G818" s="124">
        <v>4.1999999999999997E-3</v>
      </c>
      <c r="H818" s="124">
        <v>0.38790000000000002</v>
      </c>
      <c r="I818" s="124">
        <v>9.0700000000000003E-2</v>
      </c>
      <c r="J818" s="124">
        <v>0</v>
      </c>
      <c r="K818" s="157">
        <v>817</v>
      </c>
    </row>
    <row r="819" spans="1:11" x14ac:dyDescent="0.25">
      <c r="A819" s="124" t="s">
        <v>4278</v>
      </c>
      <c r="B819" s="124" t="s">
        <v>3584</v>
      </c>
      <c r="C819" s="124" t="s">
        <v>1797</v>
      </c>
      <c r="D819" s="124" t="s">
        <v>1801</v>
      </c>
      <c r="E819" s="124">
        <v>5.08</v>
      </c>
      <c r="F819" s="124">
        <v>935.8</v>
      </c>
      <c r="G819" s="124">
        <v>1.2E-2</v>
      </c>
      <c r="H819" s="124">
        <v>0.38929999999999998</v>
      </c>
      <c r="I819" s="124">
        <v>6.3500000000000001E-2</v>
      </c>
      <c r="J819" s="124">
        <v>0</v>
      </c>
      <c r="K819" s="157">
        <v>818</v>
      </c>
    </row>
    <row r="820" spans="1:11" x14ac:dyDescent="0.25">
      <c r="A820" s="124" t="s">
        <v>4864</v>
      </c>
      <c r="B820" s="124" t="s">
        <v>4865</v>
      </c>
      <c r="C820" s="124" t="s">
        <v>1794</v>
      </c>
      <c r="D820" s="124" t="s">
        <v>1795</v>
      </c>
      <c r="E820" s="124">
        <v>3.61</v>
      </c>
      <c r="F820" s="124">
        <v>6940.64</v>
      </c>
      <c r="G820" s="124">
        <v>4.9399999999999999E-2</v>
      </c>
      <c r="H820" s="124">
        <v>0.39729999999999999</v>
      </c>
      <c r="I820" s="124">
        <v>0.11749999999999999</v>
      </c>
      <c r="J820" s="124">
        <v>2.8E-3</v>
      </c>
      <c r="K820" s="157">
        <v>819</v>
      </c>
    </row>
    <row r="821" spans="1:11" x14ac:dyDescent="0.25">
      <c r="A821" s="124" t="s">
        <v>4441</v>
      </c>
      <c r="B821" s="124" t="s">
        <v>4442</v>
      </c>
      <c r="C821" s="124" t="s">
        <v>1569</v>
      </c>
      <c r="D821" s="124" t="s">
        <v>1799</v>
      </c>
      <c r="E821" s="124">
        <v>34.299999999999997</v>
      </c>
      <c r="F821" s="124">
        <v>129.38</v>
      </c>
      <c r="G821" s="124">
        <v>-0.02</v>
      </c>
      <c r="H821" s="124">
        <v>0.39140000000000003</v>
      </c>
      <c r="I821" s="124">
        <v>1.2E-2</v>
      </c>
      <c r="J821" s="124">
        <v>1.4E-3</v>
      </c>
      <c r="K821" s="157">
        <v>820</v>
      </c>
    </row>
    <row r="822" spans="1:11" x14ac:dyDescent="0.25">
      <c r="A822" s="124" t="s">
        <v>4405</v>
      </c>
      <c r="B822" s="124" t="s">
        <v>4406</v>
      </c>
      <c r="C822" s="124" t="s">
        <v>1569</v>
      </c>
      <c r="D822" s="124" t="s">
        <v>1799</v>
      </c>
      <c r="E822" s="124">
        <v>7.61</v>
      </c>
      <c r="F822" s="124">
        <v>756.67</v>
      </c>
      <c r="G822" s="124">
        <v>-6.4999999999999997E-3</v>
      </c>
      <c r="H822" s="124">
        <v>0.39229999999999998</v>
      </c>
      <c r="I822" s="124">
        <v>7.1400000000000005E-2</v>
      </c>
      <c r="J822" s="124">
        <v>0</v>
      </c>
      <c r="K822" s="157">
        <v>821</v>
      </c>
    </row>
    <row r="823" spans="1:11" x14ac:dyDescent="0.25">
      <c r="A823" s="124" t="s">
        <v>4239</v>
      </c>
      <c r="B823" s="124" t="s">
        <v>3547</v>
      </c>
      <c r="C823" s="124" t="s">
        <v>1805</v>
      </c>
      <c r="D823" s="124" t="s">
        <v>2002</v>
      </c>
      <c r="E823" s="124">
        <v>3.2</v>
      </c>
      <c r="F823" s="124">
        <v>7833.87</v>
      </c>
      <c r="G823" s="124">
        <v>1.5900000000000001E-2</v>
      </c>
      <c r="H823" s="124">
        <v>0.39610000000000001</v>
      </c>
      <c r="I823" s="124">
        <v>2.7900000000000001E-2</v>
      </c>
      <c r="J823" s="124">
        <v>1.1000000000000001E-3</v>
      </c>
      <c r="K823" s="157">
        <v>822</v>
      </c>
    </row>
    <row r="824" spans="1:11" x14ac:dyDescent="0.25">
      <c r="A824" s="124" t="s">
        <v>4628</v>
      </c>
      <c r="B824" s="124" t="s">
        <v>4629</v>
      </c>
      <c r="C824" s="124" t="s">
        <v>1599</v>
      </c>
      <c r="D824" s="124" t="s">
        <v>1796</v>
      </c>
      <c r="E824" s="124">
        <v>3.35</v>
      </c>
      <c r="F824" s="124">
        <v>11779.15</v>
      </c>
      <c r="G824" s="124">
        <v>6.0100000000000001E-2</v>
      </c>
      <c r="H824" s="124">
        <v>0.39500000000000002</v>
      </c>
      <c r="I824" s="124">
        <v>3.27E-2</v>
      </c>
      <c r="J824" s="124">
        <v>0</v>
      </c>
      <c r="K824" s="157">
        <v>823</v>
      </c>
    </row>
    <row r="825" spans="1:11" x14ac:dyDescent="0.25">
      <c r="A825" s="124" t="s">
        <v>4486</v>
      </c>
      <c r="B825" s="124" t="s">
        <v>4487</v>
      </c>
      <c r="C825" s="124" t="s">
        <v>1793</v>
      </c>
      <c r="D825" s="124" t="s">
        <v>1817</v>
      </c>
      <c r="E825" s="124">
        <v>19.920000000000002</v>
      </c>
      <c r="F825" s="124">
        <v>759.78</v>
      </c>
      <c r="G825" s="124">
        <v>6.6E-3</v>
      </c>
      <c r="H825" s="124">
        <v>0.39500000000000002</v>
      </c>
      <c r="I825" s="124">
        <v>5.1700000000000003E-2</v>
      </c>
      <c r="J825" s="124">
        <v>0</v>
      </c>
      <c r="K825" s="157">
        <v>824</v>
      </c>
    </row>
    <row r="826" spans="1:11" x14ac:dyDescent="0.25">
      <c r="A826" s="124" t="s">
        <v>4676</v>
      </c>
      <c r="B826" s="124" t="s">
        <v>4683</v>
      </c>
      <c r="C826" s="124" t="s">
        <v>1592</v>
      </c>
      <c r="D826" s="124" t="s">
        <v>3111</v>
      </c>
      <c r="E826" s="124">
        <v>3</v>
      </c>
      <c r="F826" s="124">
        <v>10331.34</v>
      </c>
      <c r="G826" s="124">
        <v>-3.3E-3</v>
      </c>
      <c r="H826" s="124">
        <v>0.39560000000000001</v>
      </c>
      <c r="I826" s="124">
        <v>0.19359999999999999</v>
      </c>
      <c r="J826" s="124">
        <v>0</v>
      </c>
      <c r="K826" s="157">
        <v>825</v>
      </c>
    </row>
    <row r="827" spans="1:11" x14ac:dyDescent="0.25">
      <c r="A827" s="124" t="s">
        <v>4704</v>
      </c>
      <c r="B827" s="124" t="s">
        <v>4707</v>
      </c>
      <c r="C827" s="124" t="s">
        <v>1793</v>
      </c>
      <c r="D827" s="124" t="s">
        <v>1817</v>
      </c>
      <c r="E827" s="124">
        <v>2.81</v>
      </c>
      <c r="F827" s="124">
        <v>95517.83</v>
      </c>
      <c r="G827" s="124">
        <v>4.07E-2</v>
      </c>
      <c r="H827" s="124">
        <v>0.39600000000000002</v>
      </c>
      <c r="I827" s="124">
        <v>3.6799999999999999E-2</v>
      </c>
      <c r="J827" s="124">
        <v>0</v>
      </c>
      <c r="K827" s="157">
        <v>826</v>
      </c>
    </row>
    <row r="828" spans="1:11" x14ac:dyDescent="0.25">
      <c r="K828" s="157">
        <v>827</v>
      </c>
    </row>
    <row r="829" spans="1:11" x14ac:dyDescent="0.25">
      <c r="K829" s="157">
        <v>828</v>
      </c>
    </row>
    <row r="830" spans="1:11" x14ac:dyDescent="0.25">
      <c r="K830" s="157">
        <v>829</v>
      </c>
    </row>
    <row r="831" spans="1:11" x14ac:dyDescent="0.25">
      <c r="K831" s="157">
        <v>830</v>
      </c>
    </row>
    <row r="832" spans="1:11" x14ac:dyDescent="0.25">
      <c r="K832" s="157">
        <v>831</v>
      </c>
    </row>
    <row r="833" spans="11:11" x14ac:dyDescent="0.25">
      <c r="K833" s="157">
        <v>832</v>
      </c>
    </row>
    <row r="834" spans="11:11" x14ac:dyDescent="0.25">
      <c r="K834" s="157">
        <v>833</v>
      </c>
    </row>
    <row r="835" spans="11:11" x14ac:dyDescent="0.25">
      <c r="K835" s="157">
        <v>834</v>
      </c>
    </row>
    <row r="836" spans="11:11" x14ac:dyDescent="0.25">
      <c r="K836" s="157">
        <v>835</v>
      </c>
    </row>
    <row r="837" spans="11:11" x14ac:dyDescent="0.25">
      <c r="K837" s="157">
        <v>836</v>
      </c>
    </row>
    <row r="838" spans="11:11" x14ac:dyDescent="0.25">
      <c r="K838" s="157">
        <v>837</v>
      </c>
    </row>
    <row r="839" spans="11:11" x14ac:dyDescent="0.25">
      <c r="K839" s="157">
        <v>838</v>
      </c>
    </row>
    <row r="840" spans="11:11" x14ac:dyDescent="0.25">
      <c r="K840" s="157">
        <v>839</v>
      </c>
    </row>
    <row r="841" spans="11:11" x14ac:dyDescent="0.25">
      <c r="K841" s="157">
        <v>840</v>
      </c>
    </row>
    <row r="842" spans="11:11" x14ac:dyDescent="0.25">
      <c r="K842" s="157">
        <v>841</v>
      </c>
    </row>
    <row r="843" spans="11:11" x14ac:dyDescent="0.25">
      <c r="K843" s="157">
        <v>842</v>
      </c>
    </row>
    <row r="844" spans="11:11" x14ac:dyDescent="0.25">
      <c r="K844" s="157">
        <v>843</v>
      </c>
    </row>
    <row r="845" spans="11:11" x14ac:dyDescent="0.25">
      <c r="K845" s="157">
        <v>844</v>
      </c>
    </row>
    <row r="846" spans="11:11" x14ac:dyDescent="0.25">
      <c r="K846" s="157">
        <v>845</v>
      </c>
    </row>
    <row r="847" spans="11:11" x14ac:dyDescent="0.25">
      <c r="K847" s="157">
        <v>846</v>
      </c>
    </row>
    <row r="848" spans="11:11" x14ac:dyDescent="0.25">
      <c r="K848" s="157">
        <v>847</v>
      </c>
    </row>
    <row r="849" spans="11:11" x14ac:dyDescent="0.25">
      <c r="K849" s="157">
        <v>848</v>
      </c>
    </row>
    <row r="850" spans="11:11" x14ac:dyDescent="0.25">
      <c r="K850" s="157">
        <v>849</v>
      </c>
    </row>
    <row r="851" spans="11:11" x14ac:dyDescent="0.25">
      <c r="K851" s="157">
        <v>850</v>
      </c>
    </row>
    <row r="852" spans="11:11" x14ac:dyDescent="0.25">
      <c r="K852" s="157">
        <v>851</v>
      </c>
    </row>
    <row r="853" spans="11:11" x14ac:dyDescent="0.25">
      <c r="K853" s="157">
        <v>852</v>
      </c>
    </row>
    <row r="854" spans="11:11" x14ac:dyDescent="0.25">
      <c r="K854" s="157">
        <v>853</v>
      </c>
    </row>
    <row r="855" spans="11:11" x14ac:dyDescent="0.25">
      <c r="K855" s="157">
        <v>854</v>
      </c>
    </row>
    <row r="856" spans="11:11" x14ac:dyDescent="0.25">
      <c r="K856" s="157">
        <v>855</v>
      </c>
    </row>
    <row r="857" spans="11:11" x14ac:dyDescent="0.25">
      <c r="K857" s="157">
        <v>856</v>
      </c>
    </row>
    <row r="858" spans="11:11" x14ac:dyDescent="0.25">
      <c r="K858" s="157">
        <v>857</v>
      </c>
    </row>
    <row r="859" spans="11:11" x14ac:dyDescent="0.25">
      <c r="K859" s="157">
        <v>858</v>
      </c>
    </row>
    <row r="860" spans="11:11" x14ac:dyDescent="0.25">
      <c r="K860" s="157">
        <v>859</v>
      </c>
    </row>
    <row r="861" spans="11:11" x14ac:dyDescent="0.25">
      <c r="K861" s="157">
        <v>860</v>
      </c>
    </row>
    <row r="862" spans="11:11" x14ac:dyDescent="0.25">
      <c r="K862" s="157">
        <v>861</v>
      </c>
    </row>
    <row r="863" spans="11:11" x14ac:dyDescent="0.25">
      <c r="K863" s="157">
        <v>862</v>
      </c>
    </row>
    <row r="864" spans="11:11" x14ac:dyDescent="0.25">
      <c r="K864" s="157">
        <v>863</v>
      </c>
    </row>
    <row r="865" spans="11:11" x14ac:dyDescent="0.25">
      <c r="K865" s="157">
        <v>864</v>
      </c>
    </row>
    <row r="866" spans="11:11" x14ac:dyDescent="0.25">
      <c r="K866" s="157">
        <v>865</v>
      </c>
    </row>
    <row r="867" spans="11:11" x14ac:dyDescent="0.25">
      <c r="K867" s="157">
        <v>866</v>
      </c>
    </row>
    <row r="868" spans="11:11" x14ac:dyDescent="0.25">
      <c r="K868" s="157">
        <v>867</v>
      </c>
    </row>
    <row r="869" spans="11:11" x14ac:dyDescent="0.25">
      <c r="K869" s="157">
        <v>868</v>
      </c>
    </row>
    <row r="870" spans="11:11" x14ac:dyDescent="0.25">
      <c r="K870" s="157">
        <v>869</v>
      </c>
    </row>
    <row r="871" spans="11:11" x14ac:dyDescent="0.25">
      <c r="K871" s="157">
        <v>870</v>
      </c>
    </row>
    <row r="872" spans="11:11" x14ac:dyDescent="0.25">
      <c r="K872" s="157">
        <v>871</v>
      </c>
    </row>
    <row r="873" spans="11:11" x14ac:dyDescent="0.25">
      <c r="K873" s="157">
        <v>872</v>
      </c>
    </row>
    <row r="874" spans="11:11" x14ac:dyDescent="0.25">
      <c r="K874" s="157">
        <v>873</v>
      </c>
    </row>
    <row r="875" spans="11:11" x14ac:dyDescent="0.25">
      <c r="K875" s="157">
        <v>874</v>
      </c>
    </row>
    <row r="876" spans="11:11" x14ac:dyDescent="0.25">
      <c r="K876" s="157">
        <v>875</v>
      </c>
    </row>
    <row r="877" spans="11:11" x14ac:dyDescent="0.25">
      <c r="K877" s="157">
        <v>876</v>
      </c>
    </row>
    <row r="878" spans="11:11" x14ac:dyDescent="0.25">
      <c r="K878" s="157">
        <v>877</v>
      </c>
    </row>
    <row r="879" spans="11:11" x14ac:dyDescent="0.25">
      <c r="K879" s="157">
        <v>878</v>
      </c>
    </row>
    <row r="880" spans="11:11" x14ac:dyDescent="0.25">
      <c r="K880" s="157">
        <v>879</v>
      </c>
    </row>
    <row r="881" spans="11:11" x14ac:dyDescent="0.25">
      <c r="K881" s="157">
        <v>880</v>
      </c>
    </row>
    <row r="882" spans="11:11" x14ac:dyDescent="0.25">
      <c r="K882" s="157">
        <v>881</v>
      </c>
    </row>
    <row r="883" spans="11:11" x14ac:dyDescent="0.25">
      <c r="K883" s="157">
        <v>882</v>
      </c>
    </row>
    <row r="884" spans="11:11" x14ac:dyDescent="0.25">
      <c r="K884" s="157">
        <v>883</v>
      </c>
    </row>
    <row r="885" spans="11:11" x14ac:dyDescent="0.25">
      <c r="K885" s="157">
        <v>884</v>
      </c>
    </row>
    <row r="886" spans="11:11" x14ac:dyDescent="0.25">
      <c r="K886" s="157">
        <v>885</v>
      </c>
    </row>
    <row r="887" spans="11:11" x14ac:dyDescent="0.25">
      <c r="K887" s="157">
        <v>886</v>
      </c>
    </row>
    <row r="888" spans="11:11" x14ac:dyDescent="0.25">
      <c r="K888" s="157">
        <v>887</v>
      </c>
    </row>
    <row r="889" spans="11:11" x14ac:dyDescent="0.25">
      <c r="K889" s="157">
        <v>888</v>
      </c>
    </row>
    <row r="890" spans="11:11" x14ac:dyDescent="0.25">
      <c r="K890" s="157">
        <v>889</v>
      </c>
    </row>
    <row r="891" spans="11:11" x14ac:dyDescent="0.25">
      <c r="K891" s="157">
        <v>890</v>
      </c>
    </row>
    <row r="892" spans="11:11" x14ac:dyDescent="0.25">
      <c r="K892" s="157">
        <v>891</v>
      </c>
    </row>
    <row r="893" spans="11:11" x14ac:dyDescent="0.25">
      <c r="K893" s="157">
        <v>892</v>
      </c>
    </row>
    <row r="894" spans="11:11" x14ac:dyDescent="0.25">
      <c r="K894" s="157">
        <v>893</v>
      </c>
    </row>
    <row r="895" spans="11:11" x14ac:dyDescent="0.25">
      <c r="K895" s="157">
        <v>894</v>
      </c>
    </row>
    <row r="896" spans="11:11" x14ac:dyDescent="0.25">
      <c r="K896" s="157">
        <v>895</v>
      </c>
    </row>
    <row r="897" spans="11:11" x14ac:dyDescent="0.25">
      <c r="K897" s="157">
        <v>896</v>
      </c>
    </row>
    <row r="898" spans="11:11" x14ac:dyDescent="0.25">
      <c r="K898" s="157">
        <v>897</v>
      </c>
    </row>
    <row r="899" spans="11:11" x14ac:dyDescent="0.25">
      <c r="K899" s="157">
        <v>898</v>
      </c>
    </row>
    <row r="900" spans="11:11" x14ac:dyDescent="0.25">
      <c r="K900" s="157">
        <v>899</v>
      </c>
    </row>
    <row r="901" spans="11:11" x14ac:dyDescent="0.25">
      <c r="K901" s="157">
        <v>900</v>
      </c>
    </row>
    <row r="902" spans="11:11" x14ac:dyDescent="0.25">
      <c r="K902" s="157">
        <v>901</v>
      </c>
    </row>
    <row r="903" spans="11:11" x14ac:dyDescent="0.25">
      <c r="K903" s="157">
        <v>902</v>
      </c>
    </row>
    <row r="904" spans="11:11" x14ac:dyDescent="0.25">
      <c r="K904" s="157">
        <v>903</v>
      </c>
    </row>
    <row r="905" spans="11:11" x14ac:dyDescent="0.25">
      <c r="K905" s="157">
        <v>904</v>
      </c>
    </row>
    <row r="906" spans="11:11" x14ac:dyDescent="0.25">
      <c r="K906" s="157">
        <v>905</v>
      </c>
    </row>
    <row r="907" spans="11:11" x14ac:dyDescent="0.25">
      <c r="K907" s="157">
        <v>906</v>
      </c>
    </row>
    <row r="908" spans="11:11" x14ac:dyDescent="0.25">
      <c r="K908" s="157">
        <v>907</v>
      </c>
    </row>
    <row r="909" spans="11:11" x14ac:dyDescent="0.25">
      <c r="K909" s="157">
        <v>908</v>
      </c>
    </row>
    <row r="910" spans="11:11" x14ac:dyDescent="0.25">
      <c r="K910" s="157">
        <v>909</v>
      </c>
    </row>
    <row r="911" spans="11:11" x14ac:dyDescent="0.25">
      <c r="K911" s="157">
        <v>910</v>
      </c>
    </row>
    <row r="912" spans="11:11" x14ac:dyDescent="0.25">
      <c r="K912" s="157">
        <v>911</v>
      </c>
    </row>
    <row r="913" spans="11:11" x14ac:dyDescent="0.25">
      <c r="K913" s="157">
        <v>912</v>
      </c>
    </row>
    <row r="914" spans="11:11" x14ac:dyDescent="0.25">
      <c r="K914" s="157">
        <v>913</v>
      </c>
    </row>
    <row r="915" spans="11:11" x14ac:dyDescent="0.25">
      <c r="K915" s="157">
        <v>914</v>
      </c>
    </row>
    <row r="916" spans="11:11" x14ac:dyDescent="0.25">
      <c r="K916" s="157">
        <v>915</v>
      </c>
    </row>
    <row r="917" spans="11:11" x14ac:dyDescent="0.25">
      <c r="K917" s="157">
        <v>916</v>
      </c>
    </row>
    <row r="918" spans="11:11" x14ac:dyDescent="0.25">
      <c r="K918" s="157">
        <v>917</v>
      </c>
    </row>
    <row r="919" spans="11:11" x14ac:dyDescent="0.25">
      <c r="K919" s="157">
        <v>918</v>
      </c>
    </row>
    <row r="920" spans="11:11" x14ac:dyDescent="0.25">
      <c r="K920" s="157">
        <v>919</v>
      </c>
    </row>
    <row r="921" spans="11:11" x14ac:dyDescent="0.25">
      <c r="K921" s="157">
        <v>920</v>
      </c>
    </row>
    <row r="922" spans="11:11" x14ac:dyDescent="0.25">
      <c r="K922" s="157">
        <v>921</v>
      </c>
    </row>
    <row r="923" spans="11:11" x14ac:dyDescent="0.25">
      <c r="K923" s="157">
        <v>922</v>
      </c>
    </row>
    <row r="924" spans="11:11" x14ac:dyDescent="0.25">
      <c r="K924" s="157">
        <v>923</v>
      </c>
    </row>
    <row r="925" spans="11:11" x14ac:dyDescent="0.25">
      <c r="K925" s="157">
        <v>924</v>
      </c>
    </row>
    <row r="926" spans="11:11" x14ac:dyDescent="0.25">
      <c r="K926" s="157">
        <v>925</v>
      </c>
    </row>
    <row r="927" spans="11:11" x14ac:dyDescent="0.25">
      <c r="K927" s="157">
        <v>926</v>
      </c>
    </row>
    <row r="928" spans="11:11" x14ac:dyDescent="0.25">
      <c r="K928" s="157">
        <v>927</v>
      </c>
    </row>
    <row r="929" spans="11:11" x14ac:dyDescent="0.25">
      <c r="K929" s="157">
        <v>928</v>
      </c>
    </row>
    <row r="930" spans="11:11" x14ac:dyDescent="0.25">
      <c r="K930" s="157">
        <v>929</v>
      </c>
    </row>
    <row r="931" spans="11:11" x14ac:dyDescent="0.25">
      <c r="K931" s="157">
        <v>930</v>
      </c>
    </row>
    <row r="932" spans="11:11" x14ac:dyDescent="0.25">
      <c r="K932" s="157">
        <v>931</v>
      </c>
    </row>
    <row r="933" spans="11:11" x14ac:dyDescent="0.25">
      <c r="K933" s="157">
        <v>932</v>
      </c>
    </row>
    <row r="934" spans="11:11" x14ac:dyDescent="0.25">
      <c r="K934" s="157">
        <v>933</v>
      </c>
    </row>
    <row r="935" spans="11:11" x14ac:dyDescent="0.25">
      <c r="K935" s="157">
        <v>934</v>
      </c>
    </row>
    <row r="936" spans="11:11" x14ac:dyDescent="0.25">
      <c r="K936" s="157">
        <v>935</v>
      </c>
    </row>
    <row r="937" spans="11:11" x14ac:dyDescent="0.25">
      <c r="K937" s="157">
        <v>936</v>
      </c>
    </row>
    <row r="938" spans="11:11" x14ac:dyDescent="0.25">
      <c r="K938" s="157">
        <v>937</v>
      </c>
    </row>
    <row r="939" spans="11:11" x14ac:dyDescent="0.25">
      <c r="K939" s="157">
        <v>938</v>
      </c>
    </row>
    <row r="940" spans="11:11" x14ac:dyDescent="0.25">
      <c r="K940" s="157">
        <v>939</v>
      </c>
    </row>
    <row r="941" spans="11:11" x14ac:dyDescent="0.25">
      <c r="K941" s="157">
        <v>940</v>
      </c>
    </row>
    <row r="942" spans="11:11" x14ac:dyDescent="0.25">
      <c r="K942" s="157">
        <v>941</v>
      </c>
    </row>
    <row r="943" spans="11:11" x14ac:dyDescent="0.25">
      <c r="K943" s="157">
        <v>942</v>
      </c>
    </row>
    <row r="944" spans="11:11" x14ac:dyDescent="0.25">
      <c r="K944" s="157">
        <v>943</v>
      </c>
    </row>
    <row r="945" spans="11:11" x14ac:dyDescent="0.25">
      <c r="K945" s="157">
        <v>944</v>
      </c>
    </row>
    <row r="946" spans="11:11" x14ac:dyDescent="0.25">
      <c r="K946" s="157">
        <v>945</v>
      </c>
    </row>
    <row r="947" spans="11:11" x14ac:dyDescent="0.25">
      <c r="K947" s="157">
        <v>946</v>
      </c>
    </row>
    <row r="948" spans="11:11" x14ac:dyDescent="0.25">
      <c r="K948" s="157">
        <v>947</v>
      </c>
    </row>
    <row r="949" spans="11:11" x14ac:dyDescent="0.25">
      <c r="K949" s="157">
        <v>948</v>
      </c>
    </row>
    <row r="950" spans="11:11" x14ac:dyDescent="0.25">
      <c r="K950" s="157">
        <v>949</v>
      </c>
    </row>
    <row r="951" spans="11:11" x14ac:dyDescent="0.25">
      <c r="K951" s="157">
        <v>950</v>
      </c>
    </row>
    <row r="952" spans="11:11" x14ac:dyDescent="0.25">
      <c r="K952" s="157">
        <v>951</v>
      </c>
    </row>
    <row r="953" spans="11:11" x14ac:dyDescent="0.25">
      <c r="K953" s="157">
        <v>952</v>
      </c>
    </row>
    <row r="954" spans="11:11" x14ac:dyDescent="0.25">
      <c r="K954" s="157">
        <v>953</v>
      </c>
    </row>
    <row r="955" spans="11:11" x14ac:dyDescent="0.25">
      <c r="K955" s="157">
        <v>954</v>
      </c>
    </row>
    <row r="956" spans="11:11" x14ac:dyDescent="0.25">
      <c r="K956" s="157">
        <v>955</v>
      </c>
    </row>
    <row r="957" spans="11:11" x14ac:dyDescent="0.25">
      <c r="K957" s="157">
        <v>956</v>
      </c>
    </row>
    <row r="958" spans="11:11" x14ac:dyDescent="0.25">
      <c r="K958" s="157">
        <v>957</v>
      </c>
    </row>
    <row r="959" spans="11:11" x14ac:dyDescent="0.25">
      <c r="K959" s="157">
        <v>958</v>
      </c>
    </row>
    <row r="960" spans="11:11" x14ac:dyDescent="0.25">
      <c r="K960" s="157">
        <v>959</v>
      </c>
    </row>
    <row r="961" spans="11:11" x14ac:dyDescent="0.25">
      <c r="K961" s="157">
        <v>960</v>
      </c>
    </row>
    <row r="962" spans="11:11" x14ac:dyDescent="0.25">
      <c r="K962" s="157">
        <v>961</v>
      </c>
    </row>
    <row r="963" spans="11:11" x14ac:dyDescent="0.25">
      <c r="K963" s="157">
        <v>962</v>
      </c>
    </row>
    <row r="964" spans="11:11" x14ac:dyDescent="0.25">
      <c r="K964" s="157">
        <v>963</v>
      </c>
    </row>
    <row r="965" spans="11:11" x14ac:dyDescent="0.25">
      <c r="K965" s="157">
        <v>964</v>
      </c>
    </row>
    <row r="966" spans="11:11" x14ac:dyDescent="0.25">
      <c r="K966" s="157">
        <v>965</v>
      </c>
    </row>
    <row r="967" spans="11:11" x14ac:dyDescent="0.25">
      <c r="K967" s="157">
        <v>966</v>
      </c>
    </row>
    <row r="968" spans="11:11" x14ac:dyDescent="0.25">
      <c r="K968" s="157">
        <v>967</v>
      </c>
    </row>
    <row r="969" spans="11:11" x14ac:dyDescent="0.25">
      <c r="K969" s="157">
        <v>968</v>
      </c>
    </row>
    <row r="970" spans="11:11" x14ac:dyDescent="0.25">
      <c r="K970" s="157">
        <v>969</v>
      </c>
    </row>
    <row r="971" spans="11:11" x14ac:dyDescent="0.25">
      <c r="K971" s="157">
        <v>970</v>
      </c>
    </row>
    <row r="972" spans="11:11" x14ac:dyDescent="0.25">
      <c r="K972" s="157">
        <v>971</v>
      </c>
    </row>
    <row r="973" spans="11:11" x14ac:dyDescent="0.25">
      <c r="K973" s="157">
        <v>972</v>
      </c>
    </row>
    <row r="974" spans="11:11" x14ac:dyDescent="0.25">
      <c r="K974" s="157">
        <v>973</v>
      </c>
    </row>
    <row r="975" spans="11:11" x14ac:dyDescent="0.25">
      <c r="K975" s="157">
        <v>974</v>
      </c>
    </row>
    <row r="976" spans="11:11" x14ac:dyDescent="0.25">
      <c r="K976" s="157">
        <v>975</v>
      </c>
    </row>
    <row r="977" spans="11:11" x14ac:dyDescent="0.25">
      <c r="K977" s="157">
        <v>976</v>
      </c>
    </row>
    <row r="978" spans="11:11" x14ac:dyDescent="0.25">
      <c r="K978" s="157">
        <v>977</v>
      </c>
    </row>
    <row r="979" spans="11:11" x14ac:dyDescent="0.25">
      <c r="K979" s="157">
        <v>978</v>
      </c>
    </row>
    <row r="980" spans="11:11" x14ac:dyDescent="0.25">
      <c r="K980" s="157">
        <v>979</v>
      </c>
    </row>
    <row r="981" spans="11:11" x14ac:dyDescent="0.25">
      <c r="K981" s="157">
        <v>980</v>
      </c>
    </row>
    <row r="982" spans="11:11" x14ac:dyDescent="0.25">
      <c r="K982" s="157">
        <v>981</v>
      </c>
    </row>
    <row r="983" spans="11:11" x14ac:dyDescent="0.25">
      <c r="K983" s="157">
        <v>982</v>
      </c>
    </row>
    <row r="984" spans="11:11" x14ac:dyDescent="0.25">
      <c r="K984" s="157">
        <v>983</v>
      </c>
    </row>
    <row r="985" spans="11:11" x14ac:dyDescent="0.25">
      <c r="K985" s="157">
        <v>984</v>
      </c>
    </row>
    <row r="986" spans="11:11" x14ac:dyDescent="0.25">
      <c r="K986" s="157">
        <v>985</v>
      </c>
    </row>
    <row r="987" spans="11:11" x14ac:dyDescent="0.25">
      <c r="K987" s="157">
        <v>986</v>
      </c>
    </row>
    <row r="988" spans="11:11" x14ac:dyDescent="0.25">
      <c r="K988" s="157">
        <v>987</v>
      </c>
    </row>
    <row r="989" spans="11:11" x14ac:dyDescent="0.25">
      <c r="K989" s="157">
        <v>988</v>
      </c>
    </row>
    <row r="990" spans="11:11" x14ac:dyDescent="0.25">
      <c r="K990" s="157">
        <v>989</v>
      </c>
    </row>
    <row r="991" spans="11:11" x14ac:dyDescent="0.25">
      <c r="K991" s="157">
        <v>990</v>
      </c>
    </row>
    <row r="992" spans="11:11" x14ac:dyDescent="0.25">
      <c r="K992" s="157">
        <v>991</v>
      </c>
    </row>
    <row r="993" spans="11:11" x14ac:dyDescent="0.25">
      <c r="K993" s="157">
        <v>992</v>
      </c>
    </row>
    <row r="994" spans="11:11" x14ac:dyDescent="0.25">
      <c r="K994" s="157">
        <v>993</v>
      </c>
    </row>
    <row r="995" spans="11:11" x14ac:dyDescent="0.25">
      <c r="K995" s="157">
        <v>994</v>
      </c>
    </row>
    <row r="996" spans="11:11" x14ac:dyDescent="0.25">
      <c r="K996" s="157">
        <v>995</v>
      </c>
    </row>
    <row r="997" spans="11:11" x14ac:dyDescent="0.25">
      <c r="K997" s="157">
        <v>996</v>
      </c>
    </row>
    <row r="998" spans="11:11" x14ac:dyDescent="0.25">
      <c r="K998" s="157">
        <v>997</v>
      </c>
    </row>
    <row r="999" spans="11:11" x14ac:dyDescent="0.25">
      <c r="K999" s="157">
        <v>998</v>
      </c>
    </row>
    <row r="1000" spans="11:11" x14ac:dyDescent="0.25">
      <c r="K1000" s="157">
        <v>999</v>
      </c>
    </row>
    <row r="1001" spans="11:11" x14ac:dyDescent="0.25">
      <c r="K1001" s="157">
        <v>1000</v>
      </c>
    </row>
    <row r="1002" spans="11:11" x14ac:dyDescent="0.25">
      <c r="K1002" s="157">
        <v>1001</v>
      </c>
    </row>
    <row r="1003" spans="11:11" x14ac:dyDescent="0.25">
      <c r="K1003" s="157">
        <v>1002</v>
      </c>
    </row>
    <row r="1004" spans="11:11" x14ac:dyDescent="0.25">
      <c r="K1004" s="157">
        <v>1003</v>
      </c>
    </row>
    <row r="1005" spans="11:11" x14ac:dyDescent="0.25">
      <c r="K1005" s="157">
        <v>1004</v>
      </c>
    </row>
    <row r="1006" spans="11:11" x14ac:dyDescent="0.25">
      <c r="K1006" s="157">
        <v>1005</v>
      </c>
    </row>
    <row r="1007" spans="11:11" x14ac:dyDescent="0.25">
      <c r="K1007" s="157">
        <v>1006</v>
      </c>
    </row>
    <row r="1008" spans="11:11" x14ac:dyDescent="0.25">
      <c r="K1008" s="157">
        <v>1007</v>
      </c>
    </row>
    <row r="1009" spans="11:11" x14ac:dyDescent="0.25">
      <c r="K1009" s="157">
        <v>1008</v>
      </c>
    </row>
    <row r="1010" spans="11:11" x14ac:dyDescent="0.25">
      <c r="K1010" s="157">
        <v>1009</v>
      </c>
    </row>
    <row r="1011" spans="11:11" x14ac:dyDescent="0.25">
      <c r="K1011" s="157">
        <v>1010</v>
      </c>
    </row>
    <row r="1012" spans="11:11" x14ac:dyDescent="0.25">
      <c r="K1012" s="157">
        <v>1011</v>
      </c>
    </row>
    <row r="1013" spans="11:11" x14ac:dyDescent="0.25">
      <c r="K1013" s="157">
        <v>1012</v>
      </c>
    </row>
    <row r="1014" spans="11:11" x14ac:dyDescent="0.25">
      <c r="K1014" s="157">
        <v>1013</v>
      </c>
    </row>
    <row r="1015" spans="11:11" x14ac:dyDescent="0.25">
      <c r="K1015" s="157">
        <v>1014</v>
      </c>
    </row>
    <row r="1016" spans="11:11" x14ac:dyDescent="0.25">
      <c r="K1016" s="157">
        <v>1015</v>
      </c>
    </row>
    <row r="1017" spans="11:11" x14ac:dyDescent="0.25">
      <c r="K1017" s="157">
        <v>1016</v>
      </c>
    </row>
    <row r="1018" spans="11:11" x14ac:dyDescent="0.25">
      <c r="K1018" s="157">
        <v>1017</v>
      </c>
    </row>
    <row r="1019" spans="11:11" x14ac:dyDescent="0.25">
      <c r="K1019" s="157">
        <v>1018</v>
      </c>
    </row>
    <row r="1020" spans="11:11" x14ac:dyDescent="0.25">
      <c r="K1020" s="157">
        <v>1019</v>
      </c>
    </row>
    <row r="1021" spans="11:11" x14ac:dyDescent="0.25">
      <c r="K1021" s="157">
        <v>1020</v>
      </c>
    </row>
    <row r="1022" spans="11:11" x14ac:dyDescent="0.25">
      <c r="K1022" s="157">
        <v>1021</v>
      </c>
    </row>
    <row r="1023" spans="11:11" x14ac:dyDescent="0.25">
      <c r="K1023" s="157">
        <v>1022</v>
      </c>
    </row>
    <row r="1024" spans="11:11" x14ac:dyDescent="0.25">
      <c r="K1024" s="157">
        <v>1023</v>
      </c>
    </row>
    <row r="1025" spans="11:11" x14ac:dyDescent="0.25">
      <c r="K1025" s="157">
        <v>1024</v>
      </c>
    </row>
    <row r="1026" spans="11:11" x14ac:dyDescent="0.25">
      <c r="K1026" s="157">
        <v>1025</v>
      </c>
    </row>
    <row r="1027" spans="11:11" x14ac:dyDescent="0.25">
      <c r="K1027" s="157">
        <v>1026</v>
      </c>
    </row>
    <row r="1028" spans="11:11" x14ac:dyDescent="0.25">
      <c r="K1028" s="157">
        <v>1027</v>
      </c>
    </row>
    <row r="1029" spans="11:11" x14ac:dyDescent="0.25">
      <c r="K1029" s="157">
        <v>1028</v>
      </c>
    </row>
    <row r="1030" spans="11:11" x14ac:dyDescent="0.25">
      <c r="K1030" s="157">
        <v>1029</v>
      </c>
    </row>
    <row r="1031" spans="11:11" x14ac:dyDescent="0.25">
      <c r="K1031" s="157">
        <v>1030</v>
      </c>
    </row>
    <row r="1032" spans="11:11" x14ac:dyDescent="0.25">
      <c r="K1032" s="157">
        <v>1031</v>
      </c>
    </row>
    <row r="1033" spans="11:11" x14ac:dyDescent="0.25">
      <c r="K1033" s="157">
        <v>1032</v>
      </c>
    </row>
    <row r="1034" spans="11:11" x14ac:dyDescent="0.25">
      <c r="K1034" s="157">
        <v>1033</v>
      </c>
    </row>
    <row r="1035" spans="11:11" x14ac:dyDescent="0.25">
      <c r="K1035" s="157">
        <v>1034</v>
      </c>
    </row>
    <row r="1036" spans="11:11" x14ac:dyDescent="0.25">
      <c r="K1036" s="157">
        <v>1035</v>
      </c>
    </row>
    <row r="1037" spans="11:11" x14ac:dyDescent="0.25">
      <c r="K1037" s="157">
        <v>1036</v>
      </c>
    </row>
    <row r="1038" spans="11:11" x14ac:dyDescent="0.25">
      <c r="K1038" s="157">
        <v>1037</v>
      </c>
    </row>
    <row r="1039" spans="11:11" x14ac:dyDescent="0.25">
      <c r="K1039" s="157">
        <v>1038</v>
      </c>
    </row>
    <row r="1040" spans="11:11" x14ac:dyDescent="0.25">
      <c r="K1040" s="157">
        <v>1039</v>
      </c>
    </row>
    <row r="1041" spans="11:11" x14ac:dyDescent="0.25">
      <c r="K1041" s="157">
        <v>1040</v>
      </c>
    </row>
    <row r="1042" spans="11:11" x14ac:dyDescent="0.25">
      <c r="K1042" s="157">
        <v>1041</v>
      </c>
    </row>
    <row r="1043" spans="11:11" x14ac:dyDescent="0.25">
      <c r="K1043" s="157">
        <v>1042</v>
      </c>
    </row>
    <row r="1044" spans="11:11" x14ac:dyDescent="0.25">
      <c r="K1044" s="157">
        <v>1043</v>
      </c>
    </row>
    <row r="1045" spans="11:11" x14ac:dyDescent="0.25">
      <c r="K1045" s="157">
        <v>1044</v>
      </c>
    </row>
    <row r="1046" spans="11:11" x14ac:dyDescent="0.25">
      <c r="K1046" s="157">
        <v>1045</v>
      </c>
    </row>
    <row r="1047" spans="11:11" x14ac:dyDescent="0.25">
      <c r="K1047" s="157">
        <v>1046</v>
      </c>
    </row>
    <row r="1048" spans="11:11" x14ac:dyDescent="0.25">
      <c r="K1048" s="157">
        <v>1047</v>
      </c>
    </row>
    <row r="1049" spans="11:11" x14ac:dyDescent="0.25">
      <c r="K1049" s="157">
        <v>1048</v>
      </c>
    </row>
    <row r="1050" spans="11:11" x14ac:dyDescent="0.25">
      <c r="K1050" s="157">
        <v>1049</v>
      </c>
    </row>
    <row r="1051" spans="11:11" x14ac:dyDescent="0.25">
      <c r="K1051" s="157">
        <v>1050</v>
      </c>
    </row>
    <row r="1052" spans="11:11" x14ac:dyDescent="0.25">
      <c r="K1052" s="157">
        <v>1051</v>
      </c>
    </row>
    <row r="1053" spans="11:11" x14ac:dyDescent="0.25">
      <c r="K1053" s="157">
        <v>1052</v>
      </c>
    </row>
    <row r="1054" spans="11:11" x14ac:dyDescent="0.25">
      <c r="K1054" s="157">
        <v>1053</v>
      </c>
    </row>
    <row r="1055" spans="11:11" x14ac:dyDescent="0.25">
      <c r="K1055" s="157">
        <v>1054</v>
      </c>
    </row>
    <row r="1056" spans="11:11" x14ac:dyDescent="0.25">
      <c r="K1056" s="157">
        <v>1055</v>
      </c>
    </row>
    <row r="1057" spans="11:11" x14ac:dyDescent="0.25">
      <c r="K1057" s="157">
        <v>1056</v>
      </c>
    </row>
    <row r="1058" spans="11:11" x14ac:dyDescent="0.25">
      <c r="K1058" s="157">
        <v>1057</v>
      </c>
    </row>
    <row r="1059" spans="11:11" x14ac:dyDescent="0.25">
      <c r="K1059" s="157">
        <v>1058</v>
      </c>
    </row>
    <row r="1060" spans="11:11" x14ac:dyDescent="0.25">
      <c r="K1060" s="157">
        <v>1059</v>
      </c>
    </row>
    <row r="1061" spans="11:11" x14ac:dyDescent="0.25">
      <c r="K1061" s="157">
        <v>1060</v>
      </c>
    </row>
    <row r="1062" spans="11:11" x14ac:dyDescent="0.25">
      <c r="K1062" s="157">
        <v>1061</v>
      </c>
    </row>
    <row r="1063" spans="11:11" x14ac:dyDescent="0.25">
      <c r="K1063" s="157">
        <v>1062</v>
      </c>
    </row>
    <row r="1064" spans="11:11" x14ac:dyDescent="0.25">
      <c r="K1064" s="157">
        <v>1063</v>
      </c>
    </row>
    <row r="1065" spans="11:11" x14ac:dyDescent="0.25">
      <c r="K1065" s="157">
        <v>1064</v>
      </c>
    </row>
    <row r="1066" spans="11:11" x14ac:dyDescent="0.25">
      <c r="K1066" s="157">
        <v>1065</v>
      </c>
    </row>
    <row r="1067" spans="11:11" x14ac:dyDescent="0.25">
      <c r="K1067" s="157">
        <v>1066</v>
      </c>
    </row>
    <row r="1068" spans="11:11" x14ac:dyDescent="0.25">
      <c r="K1068" s="157">
        <v>1067</v>
      </c>
    </row>
    <row r="1069" spans="11:11" x14ac:dyDescent="0.25">
      <c r="K1069" s="157">
        <v>1068</v>
      </c>
    </row>
    <row r="1070" spans="11:11" x14ac:dyDescent="0.25">
      <c r="K1070" s="157">
        <v>1069</v>
      </c>
    </row>
    <row r="1071" spans="11:11" x14ac:dyDescent="0.25">
      <c r="K1071" s="157">
        <v>1070</v>
      </c>
    </row>
    <row r="1072" spans="11:11" x14ac:dyDescent="0.25">
      <c r="K1072" s="157">
        <v>1071</v>
      </c>
    </row>
    <row r="1073" spans="11:11" x14ac:dyDescent="0.25">
      <c r="K1073" s="157">
        <v>1072</v>
      </c>
    </row>
    <row r="1074" spans="11:11" x14ac:dyDescent="0.25">
      <c r="K1074" s="157">
        <v>1073</v>
      </c>
    </row>
    <row r="1075" spans="11:11" x14ac:dyDescent="0.25">
      <c r="K1075" s="157">
        <v>1074</v>
      </c>
    </row>
    <row r="1076" spans="11:11" x14ac:dyDescent="0.25">
      <c r="K1076" s="157">
        <v>1075</v>
      </c>
    </row>
    <row r="1077" spans="11:11" x14ac:dyDescent="0.25">
      <c r="K1077" s="157">
        <v>1076</v>
      </c>
    </row>
    <row r="1078" spans="11:11" x14ac:dyDescent="0.25">
      <c r="K1078" s="157">
        <v>1077</v>
      </c>
    </row>
    <row r="1079" spans="11:11" x14ac:dyDescent="0.25">
      <c r="K1079" s="157">
        <v>1078</v>
      </c>
    </row>
    <row r="1080" spans="11:11" x14ac:dyDescent="0.25">
      <c r="K1080" s="157">
        <v>1079</v>
      </c>
    </row>
    <row r="1081" spans="11:11" x14ac:dyDescent="0.25">
      <c r="K1081" s="157">
        <v>1080</v>
      </c>
    </row>
    <row r="1082" spans="11:11" x14ac:dyDescent="0.25">
      <c r="K1082" s="157">
        <v>1081</v>
      </c>
    </row>
    <row r="1083" spans="11:11" x14ac:dyDescent="0.25">
      <c r="K1083" s="157">
        <v>1082</v>
      </c>
    </row>
    <row r="1084" spans="11:11" x14ac:dyDescent="0.25">
      <c r="K1084" s="157">
        <v>1083</v>
      </c>
    </row>
    <row r="1085" spans="11:11" x14ac:dyDescent="0.25">
      <c r="K1085" s="157">
        <v>1084</v>
      </c>
    </row>
    <row r="1086" spans="11:11" x14ac:dyDescent="0.25">
      <c r="K1086" s="157">
        <v>1085</v>
      </c>
    </row>
    <row r="1087" spans="11:11" x14ac:dyDescent="0.25">
      <c r="K1087" s="157">
        <v>1086</v>
      </c>
    </row>
    <row r="1088" spans="11:11" x14ac:dyDescent="0.25">
      <c r="K1088" s="157">
        <v>1087</v>
      </c>
    </row>
    <row r="1089" spans="11:11" x14ac:dyDescent="0.25">
      <c r="K1089" s="157">
        <v>1088</v>
      </c>
    </row>
    <row r="1090" spans="11:11" x14ac:dyDescent="0.25">
      <c r="K1090" s="157">
        <v>1089</v>
      </c>
    </row>
    <row r="1091" spans="11:11" x14ac:dyDescent="0.25">
      <c r="K1091" s="157">
        <v>1090</v>
      </c>
    </row>
    <row r="1092" spans="11:11" x14ac:dyDescent="0.25">
      <c r="K1092" s="157">
        <v>1091</v>
      </c>
    </row>
    <row r="1093" spans="11:11" x14ac:dyDescent="0.25">
      <c r="K1093" s="157">
        <v>1092</v>
      </c>
    </row>
    <row r="1094" spans="11:11" x14ac:dyDescent="0.25">
      <c r="K1094" s="157">
        <v>1093</v>
      </c>
    </row>
    <row r="1095" spans="11:11" x14ac:dyDescent="0.25">
      <c r="K1095" s="157">
        <v>1094</v>
      </c>
    </row>
    <row r="1096" spans="11:11" x14ac:dyDescent="0.25">
      <c r="K1096" s="157">
        <v>1095</v>
      </c>
    </row>
    <row r="1097" spans="11:11" x14ac:dyDescent="0.25">
      <c r="K1097" s="157">
        <v>1096</v>
      </c>
    </row>
    <row r="1098" spans="11:11" x14ac:dyDescent="0.25">
      <c r="K1098" s="157">
        <v>1097</v>
      </c>
    </row>
    <row r="1099" spans="11:11" x14ac:dyDescent="0.25">
      <c r="K1099" s="157">
        <v>1098</v>
      </c>
    </row>
    <row r="1100" spans="11:11" x14ac:dyDescent="0.25">
      <c r="K1100" s="157">
        <v>1099</v>
      </c>
    </row>
    <row r="1101" spans="11:11" x14ac:dyDescent="0.25">
      <c r="K1101" s="157">
        <v>1100</v>
      </c>
    </row>
    <row r="1102" spans="11:11" x14ac:dyDescent="0.25">
      <c r="K1102" s="157">
        <v>1101</v>
      </c>
    </row>
    <row r="1103" spans="11:11" x14ac:dyDescent="0.25">
      <c r="K1103" s="157">
        <v>1102</v>
      </c>
    </row>
    <row r="1104" spans="11:11" x14ac:dyDescent="0.25">
      <c r="K1104" s="157">
        <v>1103</v>
      </c>
    </row>
    <row r="1105" spans="11:11" x14ac:dyDescent="0.25">
      <c r="K1105" s="157">
        <v>1104</v>
      </c>
    </row>
    <row r="1106" spans="11:11" x14ac:dyDescent="0.25">
      <c r="K1106" s="157">
        <v>1105</v>
      </c>
    </row>
    <row r="1107" spans="11:11" x14ac:dyDescent="0.25">
      <c r="K1107" s="157">
        <v>1106</v>
      </c>
    </row>
    <row r="1108" spans="11:11" x14ac:dyDescent="0.25">
      <c r="K1108" s="157">
        <v>1107</v>
      </c>
    </row>
    <row r="1109" spans="11:11" x14ac:dyDescent="0.25">
      <c r="K1109" s="157">
        <v>1108</v>
      </c>
    </row>
    <row r="1110" spans="11:11" x14ac:dyDescent="0.25">
      <c r="K1110" s="157">
        <v>1109</v>
      </c>
    </row>
    <row r="1111" spans="11:11" x14ac:dyDescent="0.25">
      <c r="K1111" s="157">
        <v>1110</v>
      </c>
    </row>
    <row r="1112" spans="11:11" x14ac:dyDescent="0.25">
      <c r="K1112" s="157">
        <v>1111</v>
      </c>
    </row>
    <row r="1113" spans="11:11" x14ac:dyDescent="0.25">
      <c r="K1113" s="157">
        <v>1112</v>
      </c>
    </row>
    <row r="1114" spans="11:11" x14ac:dyDescent="0.25">
      <c r="K1114" s="157">
        <v>1113</v>
      </c>
    </row>
    <row r="1115" spans="11:11" x14ac:dyDescent="0.25">
      <c r="K1115" s="157">
        <v>1114</v>
      </c>
    </row>
    <row r="1116" spans="11:11" x14ac:dyDescent="0.25">
      <c r="K1116" s="157">
        <v>1115</v>
      </c>
    </row>
    <row r="1117" spans="11:11" x14ac:dyDescent="0.25">
      <c r="K1117" s="157">
        <v>1116</v>
      </c>
    </row>
    <row r="1118" spans="11:11" x14ac:dyDescent="0.25">
      <c r="K1118" s="157">
        <v>1117</v>
      </c>
    </row>
    <row r="1119" spans="11:11" x14ac:dyDescent="0.25">
      <c r="K1119" s="157">
        <v>1118</v>
      </c>
    </row>
    <row r="1120" spans="11:11" x14ac:dyDescent="0.25">
      <c r="K1120" s="157">
        <v>1119</v>
      </c>
    </row>
    <row r="1121" spans="11:11" x14ac:dyDescent="0.25">
      <c r="K1121" s="157">
        <v>1120</v>
      </c>
    </row>
    <row r="1122" spans="11:11" x14ac:dyDescent="0.25">
      <c r="K1122" s="157">
        <v>1121</v>
      </c>
    </row>
    <row r="1123" spans="11:11" x14ac:dyDescent="0.25">
      <c r="K1123" s="157">
        <v>1122</v>
      </c>
    </row>
    <row r="1124" spans="11:11" x14ac:dyDescent="0.25">
      <c r="K1124" s="157">
        <v>1123</v>
      </c>
    </row>
    <row r="1125" spans="11:11" x14ac:dyDescent="0.25">
      <c r="K1125" s="157">
        <v>1124</v>
      </c>
    </row>
    <row r="1126" spans="11:11" x14ac:dyDescent="0.25">
      <c r="K1126" s="157">
        <v>1125</v>
      </c>
    </row>
    <row r="1127" spans="11:11" x14ac:dyDescent="0.25">
      <c r="K1127" s="157">
        <v>1126</v>
      </c>
    </row>
    <row r="1128" spans="11:11" x14ac:dyDescent="0.25">
      <c r="K1128" s="157">
        <v>1127</v>
      </c>
    </row>
    <row r="1129" spans="11:11" x14ac:dyDescent="0.25">
      <c r="K1129" s="157">
        <v>1128</v>
      </c>
    </row>
    <row r="1130" spans="11:11" x14ac:dyDescent="0.25">
      <c r="K1130" s="157">
        <v>1129</v>
      </c>
    </row>
    <row r="1131" spans="11:11" x14ac:dyDescent="0.25">
      <c r="K1131" s="157">
        <v>1130</v>
      </c>
    </row>
    <row r="1132" spans="11:11" x14ac:dyDescent="0.25">
      <c r="K1132" s="157">
        <v>1131</v>
      </c>
    </row>
    <row r="1133" spans="11:11" x14ac:dyDescent="0.25">
      <c r="K1133" s="157">
        <v>1132</v>
      </c>
    </row>
    <row r="1134" spans="11:11" x14ac:dyDescent="0.25">
      <c r="K1134" s="157">
        <v>1133</v>
      </c>
    </row>
    <row r="1135" spans="11:11" x14ac:dyDescent="0.25">
      <c r="K1135" s="157">
        <v>1134</v>
      </c>
    </row>
    <row r="1136" spans="11:11" x14ac:dyDescent="0.25">
      <c r="K1136" s="157">
        <v>1135</v>
      </c>
    </row>
    <row r="1137" spans="11:11" x14ac:dyDescent="0.25">
      <c r="K1137" s="157">
        <v>1136</v>
      </c>
    </row>
    <row r="1138" spans="11:11" x14ac:dyDescent="0.25">
      <c r="K1138" s="157">
        <v>1137</v>
      </c>
    </row>
    <row r="1139" spans="11:11" x14ac:dyDescent="0.25">
      <c r="K1139" s="157">
        <v>1138</v>
      </c>
    </row>
    <row r="1140" spans="11:11" x14ac:dyDescent="0.25">
      <c r="K1140" s="157">
        <v>1139</v>
      </c>
    </row>
    <row r="1141" spans="11:11" x14ac:dyDescent="0.25">
      <c r="K1141" s="157">
        <v>1140</v>
      </c>
    </row>
    <row r="1142" spans="11:11" x14ac:dyDescent="0.25">
      <c r="K1142" s="157">
        <v>1141</v>
      </c>
    </row>
    <row r="1143" spans="11:11" x14ac:dyDescent="0.25">
      <c r="K1143" s="157">
        <v>1142</v>
      </c>
    </row>
    <row r="1144" spans="11:11" x14ac:dyDescent="0.25">
      <c r="K1144" s="157">
        <v>1143</v>
      </c>
    </row>
    <row r="1145" spans="11:11" x14ac:dyDescent="0.25">
      <c r="K1145" s="157">
        <v>1144</v>
      </c>
    </row>
    <row r="1146" spans="11:11" x14ac:dyDescent="0.25">
      <c r="K1146" s="157">
        <v>1145</v>
      </c>
    </row>
    <row r="1147" spans="11:11" x14ac:dyDescent="0.25">
      <c r="K1147" s="157">
        <v>1146</v>
      </c>
    </row>
    <row r="1148" spans="11:11" x14ac:dyDescent="0.25">
      <c r="K1148" s="157">
        <v>1147</v>
      </c>
    </row>
    <row r="1149" spans="11:11" x14ac:dyDescent="0.25">
      <c r="K1149" s="157">
        <v>1148</v>
      </c>
    </row>
    <row r="1150" spans="11:11" x14ac:dyDescent="0.25">
      <c r="K1150" s="157">
        <v>1149</v>
      </c>
    </row>
    <row r="1151" spans="11:11" x14ac:dyDescent="0.25">
      <c r="K1151" s="157">
        <v>1150</v>
      </c>
    </row>
    <row r="1152" spans="11:11" x14ac:dyDescent="0.25">
      <c r="K1152" s="157">
        <v>1151</v>
      </c>
    </row>
    <row r="1153" spans="11:11" x14ac:dyDescent="0.25">
      <c r="K1153" s="157">
        <v>1152</v>
      </c>
    </row>
    <row r="1154" spans="11:11" x14ac:dyDescent="0.25">
      <c r="K1154" s="157">
        <v>1153</v>
      </c>
    </row>
    <row r="1155" spans="11:11" x14ac:dyDescent="0.25">
      <c r="K1155" s="157">
        <v>1154</v>
      </c>
    </row>
    <row r="1156" spans="11:11" x14ac:dyDescent="0.25">
      <c r="K1156" s="157">
        <v>1155</v>
      </c>
    </row>
    <row r="1157" spans="11:11" x14ac:dyDescent="0.25">
      <c r="K1157" s="157">
        <v>1156</v>
      </c>
    </row>
    <row r="1158" spans="11:11" x14ac:dyDescent="0.25">
      <c r="K1158" s="157">
        <v>1157</v>
      </c>
    </row>
    <row r="1159" spans="11:11" x14ac:dyDescent="0.25">
      <c r="K1159" s="157">
        <v>1158</v>
      </c>
    </row>
    <row r="1160" spans="11:11" x14ac:dyDescent="0.25">
      <c r="K1160" s="157">
        <v>1159</v>
      </c>
    </row>
    <row r="1161" spans="11:11" x14ac:dyDescent="0.25">
      <c r="K1161" s="157">
        <v>1160</v>
      </c>
    </row>
    <row r="1162" spans="11:11" x14ac:dyDescent="0.25">
      <c r="K1162" s="157">
        <v>1161</v>
      </c>
    </row>
    <row r="1163" spans="11:11" x14ac:dyDescent="0.25">
      <c r="K1163" s="157">
        <v>1162</v>
      </c>
    </row>
    <row r="1164" spans="11:11" x14ac:dyDescent="0.25">
      <c r="K1164" s="157">
        <v>1163</v>
      </c>
    </row>
    <row r="1165" spans="11:11" x14ac:dyDescent="0.25">
      <c r="K1165" s="157">
        <v>1164</v>
      </c>
    </row>
    <row r="1166" spans="11:11" x14ac:dyDescent="0.25">
      <c r="K1166" s="157">
        <v>1165</v>
      </c>
    </row>
    <row r="1167" spans="11:11" x14ac:dyDescent="0.25">
      <c r="K1167" s="157">
        <v>1166</v>
      </c>
    </row>
    <row r="1168" spans="11:11" x14ac:dyDescent="0.25">
      <c r="K1168" s="157">
        <v>1167</v>
      </c>
    </row>
    <row r="1169" spans="11:11" x14ac:dyDescent="0.25">
      <c r="K1169" s="157">
        <v>1168</v>
      </c>
    </row>
    <row r="1170" spans="11:11" x14ac:dyDescent="0.25">
      <c r="K1170" s="157">
        <v>1169</v>
      </c>
    </row>
    <row r="1171" spans="11:11" x14ac:dyDescent="0.25">
      <c r="K1171" s="157">
        <v>1170</v>
      </c>
    </row>
    <row r="1172" spans="11:11" x14ac:dyDescent="0.25">
      <c r="K1172" s="157">
        <v>1171</v>
      </c>
    </row>
    <row r="1173" spans="11:11" x14ac:dyDescent="0.25">
      <c r="K1173" s="157">
        <v>1172</v>
      </c>
    </row>
    <row r="1174" spans="11:11" x14ac:dyDescent="0.25">
      <c r="K1174" s="157">
        <v>1173</v>
      </c>
    </row>
    <row r="1175" spans="11:11" x14ac:dyDescent="0.25">
      <c r="K1175" s="157">
        <v>1174</v>
      </c>
    </row>
    <row r="1176" spans="11:11" x14ac:dyDescent="0.25">
      <c r="K1176" s="157">
        <v>1175</v>
      </c>
    </row>
    <row r="1177" spans="11:11" x14ac:dyDescent="0.25">
      <c r="K1177" s="157">
        <v>1176</v>
      </c>
    </row>
    <row r="1178" spans="11:11" x14ac:dyDescent="0.25">
      <c r="K1178" s="157">
        <v>1177</v>
      </c>
    </row>
    <row r="1179" spans="11:11" x14ac:dyDescent="0.25">
      <c r="K1179" s="157">
        <v>1178</v>
      </c>
    </row>
    <row r="1180" spans="11:11" x14ac:dyDescent="0.25">
      <c r="K1180" s="157">
        <v>1179</v>
      </c>
    </row>
    <row r="1181" spans="11:11" x14ac:dyDescent="0.25">
      <c r="K1181" s="157">
        <v>1180</v>
      </c>
    </row>
    <row r="1182" spans="11:11" x14ac:dyDescent="0.25">
      <c r="K1182" s="157">
        <v>1181</v>
      </c>
    </row>
    <row r="1183" spans="11:11" x14ac:dyDescent="0.25">
      <c r="K1183" s="157">
        <v>1182</v>
      </c>
    </row>
    <row r="1184" spans="11:11" x14ac:dyDescent="0.25">
      <c r="K1184" s="157">
        <v>1183</v>
      </c>
    </row>
    <row r="1185" spans="11:11" x14ac:dyDescent="0.25">
      <c r="K1185" s="157">
        <v>1184</v>
      </c>
    </row>
    <row r="1186" spans="11:11" x14ac:dyDescent="0.25">
      <c r="K1186" s="157">
        <v>1185</v>
      </c>
    </row>
    <row r="1187" spans="11:11" x14ac:dyDescent="0.25">
      <c r="K1187" s="157">
        <v>1186</v>
      </c>
    </row>
    <row r="1188" spans="11:11" x14ac:dyDescent="0.25">
      <c r="K1188" s="157">
        <v>1187</v>
      </c>
    </row>
    <row r="1189" spans="11:11" x14ac:dyDescent="0.25">
      <c r="K1189" s="157">
        <v>1188</v>
      </c>
    </row>
    <row r="1190" spans="11:11" x14ac:dyDescent="0.25">
      <c r="K1190" s="157">
        <v>1189</v>
      </c>
    </row>
    <row r="1191" spans="11:11" x14ac:dyDescent="0.25">
      <c r="K1191" s="157">
        <v>1190</v>
      </c>
    </row>
    <row r="1192" spans="11:11" x14ac:dyDescent="0.25">
      <c r="K1192" s="157">
        <v>1191</v>
      </c>
    </row>
    <row r="1193" spans="11:11" x14ac:dyDescent="0.25">
      <c r="K1193" s="157">
        <v>1192</v>
      </c>
    </row>
    <row r="1194" spans="11:11" x14ac:dyDescent="0.25">
      <c r="K1194" s="157">
        <v>1193</v>
      </c>
    </row>
    <row r="1195" spans="11:11" x14ac:dyDescent="0.25">
      <c r="K1195" s="157">
        <v>1194</v>
      </c>
    </row>
    <row r="1196" spans="11:11" x14ac:dyDescent="0.25">
      <c r="K1196" s="157">
        <v>1195</v>
      </c>
    </row>
    <row r="1197" spans="11:11" x14ac:dyDescent="0.25">
      <c r="K1197" s="157">
        <v>1196</v>
      </c>
    </row>
    <row r="1198" spans="11:11" x14ac:dyDescent="0.25">
      <c r="K1198" s="157">
        <v>1197</v>
      </c>
    </row>
    <row r="1199" spans="11:11" x14ac:dyDescent="0.25">
      <c r="K1199" s="157">
        <v>1198</v>
      </c>
    </row>
    <row r="1200" spans="11:11" x14ac:dyDescent="0.25">
      <c r="K1200" s="157">
        <v>1199</v>
      </c>
    </row>
    <row r="1201" spans="11:11" x14ac:dyDescent="0.25">
      <c r="K1201" s="157">
        <v>1200</v>
      </c>
    </row>
    <row r="1202" spans="11:11" x14ac:dyDescent="0.25">
      <c r="K1202" s="157">
        <v>1201</v>
      </c>
    </row>
    <row r="1203" spans="11:11" x14ac:dyDescent="0.25">
      <c r="K1203" s="157">
        <v>1202</v>
      </c>
    </row>
    <row r="1204" spans="11:11" x14ac:dyDescent="0.25">
      <c r="K1204" s="157">
        <v>1203</v>
      </c>
    </row>
    <row r="1205" spans="11:11" x14ac:dyDescent="0.25">
      <c r="K1205" s="157">
        <v>1204</v>
      </c>
    </row>
    <row r="1206" spans="11:11" x14ac:dyDescent="0.25">
      <c r="K1206" s="157">
        <v>1205</v>
      </c>
    </row>
    <row r="1207" spans="11:11" x14ac:dyDescent="0.25">
      <c r="K1207" s="157">
        <v>1206</v>
      </c>
    </row>
    <row r="1208" spans="11:11" x14ac:dyDescent="0.25">
      <c r="K1208" s="157">
        <v>1207</v>
      </c>
    </row>
    <row r="1209" spans="11:11" x14ac:dyDescent="0.25">
      <c r="K1209" s="157">
        <v>1208</v>
      </c>
    </row>
    <row r="1210" spans="11:11" x14ac:dyDescent="0.25">
      <c r="K1210" s="157">
        <v>1209</v>
      </c>
    </row>
    <row r="1211" spans="11:11" x14ac:dyDescent="0.25">
      <c r="K1211" s="157">
        <v>1210</v>
      </c>
    </row>
    <row r="1212" spans="11:11" x14ac:dyDescent="0.25">
      <c r="K1212" s="157">
        <v>1211</v>
      </c>
    </row>
    <row r="1213" spans="11:11" x14ac:dyDescent="0.25">
      <c r="K1213" s="157">
        <v>1212</v>
      </c>
    </row>
    <row r="1214" spans="11:11" x14ac:dyDescent="0.25">
      <c r="K1214" s="157">
        <v>1213</v>
      </c>
    </row>
    <row r="1215" spans="11:11" x14ac:dyDescent="0.25">
      <c r="K1215" s="157">
        <v>1214</v>
      </c>
    </row>
    <row r="1216" spans="11:11" x14ac:dyDescent="0.25">
      <c r="K1216" s="157">
        <v>1215</v>
      </c>
    </row>
    <row r="1217" spans="11:11" x14ac:dyDescent="0.25">
      <c r="K1217" s="157">
        <v>1216</v>
      </c>
    </row>
    <row r="1218" spans="11:11" x14ac:dyDescent="0.25">
      <c r="K1218" s="157">
        <v>1217</v>
      </c>
    </row>
    <row r="1219" spans="11:11" x14ac:dyDescent="0.25">
      <c r="K1219" s="157">
        <v>1218</v>
      </c>
    </row>
    <row r="1220" spans="11:11" x14ac:dyDescent="0.25">
      <c r="K1220" s="157">
        <v>1219</v>
      </c>
    </row>
    <row r="1221" spans="11:11" x14ac:dyDescent="0.25">
      <c r="K1221" s="157">
        <v>1220</v>
      </c>
    </row>
    <row r="1222" spans="11:11" x14ac:dyDescent="0.25">
      <c r="K1222" s="157">
        <v>1221</v>
      </c>
    </row>
    <row r="1223" spans="11:11" x14ac:dyDescent="0.25">
      <c r="K1223" s="157">
        <v>1222</v>
      </c>
    </row>
    <row r="1224" spans="11:11" x14ac:dyDescent="0.25">
      <c r="K1224" s="157">
        <v>1223</v>
      </c>
    </row>
    <row r="1225" spans="11:11" x14ac:dyDescent="0.25">
      <c r="K1225" s="157">
        <v>1224</v>
      </c>
    </row>
    <row r="1226" spans="11:11" x14ac:dyDescent="0.25">
      <c r="K1226" s="157">
        <v>1225</v>
      </c>
    </row>
    <row r="1227" spans="11:11" x14ac:dyDescent="0.25">
      <c r="K1227" s="157">
        <v>1226</v>
      </c>
    </row>
    <row r="1228" spans="11:11" x14ac:dyDescent="0.25">
      <c r="K1228" s="157">
        <v>1227</v>
      </c>
    </row>
    <row r="1229" spans="11:11" x14ac:dyDescent="0.25">
      <c r="K1229" s="157">
        <v>1228</v>
      </c>
    </row>
    <row r="1230" spans="11:11" x14ac:dyDescent="0.25">
      <c r="K1230" s="157">
        <v>1229</v>
      </c>
    </row>
    <row r="1231" spans="11:11" x14ac:dyDescent="0.25">
      <c r="K1231" s="157">
        <v>1230</v>
      </c>
    </row>
    <row r="1232" spans="11:11" x14ac:dyDescent="0.25">
      <c r="K1232" s="157">
        <v>1231</v>
      </c>
    </row>
    <row r="1233" spans="11:11" x14ac:dyDescent="0.25">
      <c r="K1233" s="157">
        <v>1232</v>
      </c>
    </row>
    <row r="1234" spans="11:11" x14ac:dyDescent="0.25">
      <c r="K1234" s="157">
        <v>1233</v>
      </c>
    </row>
    <row r="1235" spans="11:11" x14ac:dyDescent="0.25">
      <c r="K1235" s="157">
        <v>1234</v>
      </c>
    </row>
    <row r="1236" spans="11:11" x14ac:dyDescent="0.25">
      <c r="K1236" s="157">
        <v>1235</v>
      </c>
    </row>
    <row r="1237" spans="11:11" x14ac:dyDescent="0.25">
      <c r="K1237" s="157">
        <v>1236</v>
      </c>
    </row>
    <row r="1238" spans="11:11" x14ac:dyDescent="0.25">
      <c r="K1238" s="157">
        <v>1237</v>
      </c>
    </row>
    <row r="1239" spans="11:11" x14ac:dyDescent="0.25">
      <c r="K1239" s="157">
        <v>1238</v>
      </c>
    </row>
    <row r="1240" spans="11:11" x14ac:dyDescent="0.25">
      <c r="K1240" s="157">
        <v>1239</v>
      </c>
    </row>
    <row r="1241" spans="11:11" x14ac:dyDescent="0.25">
      <c r="K1241" s="157">
        <v>1240</v>
      </c>
    </row>
    <row r="1242" spans="11:11" x14ac:dyDescent="0.25">
      <c r="K1242" s="157">
        <v>1241</v>
      </c>
    </row>
    <row r="1243" spans="11:11" x14ac:dyDescent="0.25">
      <c r="K1243" s="157">
        <v>1242</v>
      </c>
    </row>
    <row r="1244" spans="11:11" x14ac:dyDescent="0.25">
      <c r="K1244" s="157">
        <v>1243</v>
      </c>
    </row>
    <row r="1245" spans="11:11" x14ac:dyDescent="0.25">
      <c r="K1245" s="157">
        <v>1244</v>
      </c>
    </row>
    <row r="1246" spans="11:11" x14ac:dyDescent="0.25">
      <c r="K1246" s="157">
        <v>1245</v>
      </c>
    </row>
    <row r="1247" spans="11:11" x14ac:dyDescent="0.25">
      <c r="K1247" s="157">
        <v>1246</v>
      </c>
    </row>
    <row r="1248" spans="11:11" x14ac:dyDescent="0.25">
      <c r="K1248" s="157">
        <v>1247</v>
      </c>
    </row>
    <row r="1249" spans="11:11" x14ac:dyDescent="0.25">
      <c r="K1249" s="157">
        <v>1248</v>
      </c>
    </row>
    <row r="1250" spans="11:11" x14ac:dyDescent="0.25">
      <c r="K1250" s="157">
        <v>1249</v>
      </c>
    </row>
    <row r="1251" spans="11:11" x14ac:dyDescent="0.25">
      <c r="K1251" s="157">
        <v>1250</v>
      </c>
    </row>
    <row r="1252" spans="11:11" x14ac:dyDescent="0.25">
      <c r="K1252" s="157">
        <v>1251</v>
      </c>
    </row>
    <row r="1253" spans="11:11" x14ac:dyDescent="0.25">
      <c r="K1253" s="157">
        <v>1252</v>
      </c>
    </row>
    <row r="1254" spans="11:11" x14ac:dyDescent="0.25">
      <c r="K1254" s="157">
        <v>1253</v>
      </c>
    </row>
    <row r="1255" spans="11:11" x14ac:dyDescent="0.25">
      <c r="K1255" s="157">
        <v>1254</v>
      </c>
    </row>
    <row r="1256" spans="11:11" x14ac:dyDescent="0.25">
      <c r="K1256" s="157">
        <v>1255</v>
      </c>
    </row>
    <row r="1257" spans="11:11" x14ac:dyDescent="0.25">
      <c r="K1257" s="157">
        <v>1256</v>
      </c>
    </row>
    <row r="1258" spans="11:11" x14ac:dyDescent="0.25">
      <c r="K1258" s="157">
        <v>1257</v>
      </c>
    </row>
    <row r="1259" spans="11:11" x14ac:dyDescent="0.25">
      <c r="K1259" s="157">
        <v>1258</v>
      </c>
    </row>
    <row r="1260" spans="11:11" x14ac:dyDescent="0.25">
      <c r="K1260" s="157">
        <v>1259</v>
      </c>
    </row>
    <row r="1261" spans="11:11" x14ac:dyDescent="0.25">
      <c r="K1261" s="157">
        <v>1260</v>
      </c>
    </row>
    <row r="1262" spans="11:11" x14ac:dyDescent="0.25">
      <c r="K1262" s="157">
        <v>1261</v>
      </c>
    </row>
    <row r="1263" spans="11:11" x14ac:dyDescent="0.25">
      <c r="K1263" s="157">
        <v>1262</v>
      </c>
    </row>
    <row r="1264" spans="11:11" x14ac:dyDescent="0.25">
      <c r="K1264" s="157">
        <v>1263</v>
      </c>
    </row>
    <row r="1265" spans="11:11" x14ac:dyDescent="0.25">
      <c r="K1265" s="157">
        <v>1264</v>
      </c>
    </row>
    <row r="1266" spans="11:11" x14ac:dyDescent="0.25">
      <c r="K1266" s="157">
        <v>1265</v>
      </c>
    </row>
    <row r="1267" spans="11:11" x14ac:dyDescent="0.25">
      <c r="K1267" s="157">
        <v>1266</v>
      </c>
    </row>
    <row r="1268" spans="11:11" x14ac:dyDescent="0.25">
      <c r="K1268" s="157">
        <v>1267</v>
      </c>
    </row>
    <row r="1269" spans="11:11" x14ac:dyDescent="0.25">
      <c r="K1269" s="157">
        <v>1268</v>
      </c>
    </row>
    <row r="1270" spans="11:11" x14ac:dyDescent="0.25">
      <c r="K1270" s="157">
        <v>1269</v>
      </c>
    </row>
    <row r="1271" spans="11:11" x14ac:dyDescent="0.25">
      <c r="K1271" s="157">
        <v>1270</v>
      </c>
    </row>
    <row r="1272" spans="11:11" x14ac:dyDescent="0.25">
      <c r="K1272" s="157">
        <v>1271</v>
      </c>
    </row>
    <row r="1273" spans="11:11" x14ac:dyDescent="0.25">
      <c r="K1273" s="157">
        <v>1272</v>
      </c>
    </row>
    <row r="1274" spans="11:11" x14ac:dyDescent="0.25">
      <c r="K1274" s="157">
        <v>1273</v>
      </c>
    </row>
    <row r="1275" spans="11:11" x14ac:dyDescent="0.25">
      <c r="K1275" s="157">
        <v>1274</v>
      </c>
    </row>
    <row r="1276" spans="11:11" x14ac:dyDescent="0.25">
      <c r="K1276" s="157">
        <v>1275</v>
      </c>
    </row>
    <row r="1277" spans="11:11" x14ac:dyDescent="0.25">
      <c r="K1277" s="157">
        <v>1276</v>
      </c>
    </row>
    <row r="1278" spans="11:11" x14ac:dyDescent="0.25">
      <c r="K1278" s="157">
        <v>1277</v>
      </c>
    </row>
    <row r="1279" spans="11:11" x14ac:dyDescent="0.25">
      <c r="K1279" s="157">
        <v>1278</v>
      </c>
    </row>
    <row r="1280" spans="11:11" x14ac:dyDescent="0.25">
      <c r="K1280" s="157">
        <v>1279</v>
      </c>
    </row>
    <row r="1281" spans="11:11" x14ac:dyDescent="0.25">
      <c r="K1281" s="157">
        <v>1280</v>
      </c>
    </row>
    <row r="1282" spans="11:11" x14ac:dyDescent="0.25">
      <c r="K1282" s="157">
        <v>1281</v>
      </c>
    </row>
    <row r="1283" spans="11:11" x14ac:dyDescent="0.25">
      <c r="K1283" s="157">
        <v>1282</v>
      </c>
    </row>
    <row r="1284" spans="11:11" x14ac:dyDescent="0.25">
      <c r="K1284" s="157">
        <v>1283</v>
      </c>
    </row>
    <row r="1285" spans="11:11" x14ac:dyDescent="0.25">
      <c r="K1285" s="157">
        <v>1284</v>
      </c>
    </row>
    <row r="1286" spans="11:11" x14ac:dyDescent="0.25">
      <c r="K1286" s="157">
        <v>1285</v>
      </c>
    </row>
    <row r="1287" spans="11:11" x14ac:dyDescent="0.25">
      <c r="K1287" s="157">
        <v>1286</v>
      </c>
    </row>
    <row r="1288" spans="11:11" x14ac:dyDescent="0.25">
      <c r="K1288" s="157">
        <v>1287</v>
      </c>
    </row>
    <row r="1289" spans="11:11" x14ac:dyDescent="0.25">
      <c r="K1289" s="157">
        <v>1288</v>
      </c>
    </row>
    <row r="1290" spans="11:11" x14ac:dyDescent="0.25">
      <c r="K1290" s="157">
        <v>1289</v>
      </c>
    </row>
    <row r="1291" spans="11:11" x14ac:dyDescent="0.25">
      <c r="K1291" s="157">
        <v>1290</v>
      </c>
    </row>
    <row r="1292" spans="11:11" x14ac:dyDescent="0.25">
      <c r="K1292" s="157">
        <v>1291</v>
      </c>
    </row>
    <row r="1293" spans="11:11" x14ac:dyDescent="0.25">
      <c r="K1293" s="157">
        <v>1292</v>
      </c>
    </row>
    <row r="1294" spans="11:11" x14ac:dyDescent="0.25">
      <c r="K1294" s="157">
        <v>1293</v>
      </c>
    </row>
    <row r="1295" spans="11:11" x14ac:dyDescent="0.25">
      <c r="K1295" s="157">
        <v>1294</v>
      </c>
    </row>
    <row r="1296" spans="11:11" x14ac:dyDescent="0.25">
      <c r="K1296" s="157">
        <v>1295</v>
      </c>
    </row>
    <row r="1297" spans="11:11" x14ac:dyDescent="0.25">
      <c r="K1297" s="157">
        <v>1296</v>
      </c>
    </row>
    <row r="1298" spans="11:11" x14ac:dyDescent="0.25">
      <c r="K1298" s="157">
        <v>1297</v>
      </c>
    </row>
    <row r="1299" spans="11:11" x14ac:dyDescent="0.25">
      <c r="K1299" s="157">
        <v>1298</v>
      </c>
    </row>
    <row r="1300" spans="11:11" x14ac:dyDescent="0.25">
      <c r="K1300" s="157">
        <v>1299</v>
      </c>
    </row>
    <row r="1301" spans="11:11" x14ac:dyDescent="0.25">
      <c r="K1301" s="157">
        <v>1300</v>
      </c>
    </row>
    <row r="1302" spans="11:11" x14ac:dyDescent="0.25">
      <c r="K1302" s="157">
        <v>1301</v>
      </c>
    </row>
    <row r="1303" spans="11:11" x14ac:dyDescent="0.25">
      <c r="K1303" s="157">
        <v>1302</v>
      </c>
    </row>
    <row r="1304" spans="11:11" x14ac:dyDescent="0.25">
      <c r="K1304" s="157">
        <v>1303</v>
      </c>
    </row>
    <row r="1305" spans="11:11" x14ac:dyDescent="0.25">
      <c r="K1305" s="157">
        <v>1304</v>
      </c>
    </row>
    <row r="1306" spans="11:11" x14ac:dyDescent="0.25">
      <c r="K1306" s="157">
        <v>1305</v>
      </c>
    </row>
    <row r="1307" spans="11:11" x14ac:dyDescent="0.25">
      <c r="K1307" s="157">
        <v>1306</v>
      </c>
    </row>
    <row r="1308" spans="11:11" x14ac:dyDescent="0.25">
      <c r="K1308" s="157">
        <v>1307</v>
      </c>
    </row>
    <row r="1309" spans="11:11" x14ac:dyDescent="0.25">
      <c r="K1309" s="157">
        <v>1308</v>
      </c>
    </row>
    <row r="1310" spans="11:11" x14ac:dyDescent="0.25">
      <c r="K1310" s="157">
        <v>1309</v>
      </c>
    </row>
    <row r="1311" spans="11:11" x14ac:dyDescent="0.25">
      <c r="K1311" s="157">
        <v>1310</v>
      </c>
    </row>
    <row r="1312" spans="11:11" x14ac:dyDescent="0.25">
      <c r="K1312" s="157">
        <v>1311</v>
      </c>
    </row>
    <row r="1313" spans="11:11" x14ac:dyDescent="0.25">
      <c r="K1313" s="157">
        <v>1312</v>
      </c>
    </row>
    <row r="1314" spans="11:11" x14ac:dyDescent="0.25">
      <c r="K1314" s="157">
        <v>1313</v>
      </c>
    </row>
    <row r="1315" spans="11:11" x14ac:dyDescent="0.25">
      <c r="K1315" s="157">
        <v>1314</v>
      </c>
    </row>
    <row r="1316" spans="11:11" x14ac:dyDescent="0.25">
      <c r="K1316" s="157">
        <v>1315</v>
      </c>
    </row>
    <row r="1317" spans="11:11" x14ac:dyDescent="0.25">
      <c r="K1317" s="157">
        <v>1316</v>
      </c>
    </row>
    <row r="1318" spans="11:11" x14ac:dyDescent="0.25">
      <c r="K1318" s="157">
        <v>1317</v>
      </c>
    </row>
    <row r="1319" spans="11:11" x14ac:dyDescent="0.25">
      <c r="K1319" s="157">
        <v>1318</v>
      </c>
    </row>
    <row r="1320" spans="11:11" x14ac:dyDescent="0.25">
      <c r="K1320" s="157">
        <v>1319</v>
      </c>
    </row>
    <row r="1321" spans="11:11" x14ac:dyDescent="0.25">
      <c r="K1321" s="157">
        <v>1320</v>
      </c>
    </row>
    <row r="1322" spans="11:11" x14ac:dyDescent="0.25">
      <c r="K1322" s="157">
        <v>1321</v>
      </c>
    </row>
    <row r="1323" spans="11:11" x14ac:dyDescent="0.25">
      <c r="K1323" s="157">
        <v>1322</v>
      </c>
    </row>
    <row r="1324" spans="11:11" x14ac:dyDescent="0.25">
      <c r="K1324" s="157">
        <v>1323</v>
      </c>
    </row>
    <row r="1325" spans="11:11" x14ac:dyDescent="0.25">
      <c r="K1325" s="157">
        <v>1324</v>
      </c>
    </row>
    <row r="1326" spans="11:11" x14ac:dyDescent="0.25">
      <c r="K1326" s="157">
        <v>1325</v>
      </c>
    </row>
    <row r="1327" spans="11:11" x14ac:dyDescent="0.25">
      <c r="K1327" s="157">
        <v>1326</v>
      </c>
    </row>
    <row r="1328" spans="11:11" x14ac:dyDescent="0.25">
      <c r="K1328" s="157">
        <v>1327</v>
      </c>
    </row>
    <row r="1329" spans="11:11" x14ac:dyDescent="0.25">
      <c r="K1329" s="157">
        <v>1328</v>
      </c>
    </row>
    <row r="1330" spans="11:11" x14ac:dyDescent="0.25">
      <c r="K1330" s="157">
        <v>1329</v>
      </c>
    </row>
    <row r="1331" spans="11:11" x14ac:dyDescent="0.25">
      <c r="K1331" s="157">
        <v>1330</v>
      </c>
    </row>
    <row r="1332" spans="11:11" x14ac:dyDescent="0.25">
      <c r="K1332" s="157">
        <v>1331</v>
      </c>
    </row>
    <row r="1333" spans="11:11" x14ac:dyDescent="0.25">
      <c r="K1333" s="157">
        <v>1332</v>
      </c>
    </row>
    <row r="1334" spans="11:11" x14ac:dyDescent="0.25">
      <c r="K1334" s="157">
        <v>1333</v>
      </c>
    </row>
    <row r="1335" spans="11:11" x14ac:dyDescent="0.25">
      <c r="K1335" s="157">
        <v>1334</v>
      </c>
    </row>
    <row r="1336" spans="11:11" x14ac:dyDescent="0.25">
      <c r="K1336" s="157">
        <v>1335</v>
      </c>
    </row>
    <row r="1337" spans="11:11" x14ac:dyDescent="0.25">
      <c r="K1337" s="157">
        <v>1336</v>
      </c>
    </row>
    <row r="1338" spans="11:11" x14ac:dyDescent="0.25">
      <c r="K1338" s="157">
        <v>1337</v>
      </c>
    </row>
    <row r="1339" spans="11:11" x14ac:dyDescent="0.25">
      <c r="K1339" s="157">
        <v>1338</v>
      </c>
    </row>
    <row r="1340" spans="11:11" x14ac:dyDescent="0.25">
      <c r="K1340" s="157">
        <v>1339</v>
      </c>
    </row>
    <row r="1341" spans="11:11" x14ac:dyDescent="0.25">
      <c r="K1341" s="157">
        <v>1340</v>
      </c>
    </row>
    <row r="1342" spans="11:11" x14ac:dyDescent="0.25">
      <c r="K1342" s="157">
        <v>1341</v>
      </c>
    </row>
    <row r="1343" spans="11:11" x14ac:dyDescent="0.25">
      <c r="K1343" s="157">
        <v>1342</v>
      </c>
    </row>
    <row r="1344" spans="11:11" x14ac:dyDescent="0.25">
      <c r="K1344" s="157">
        <v>1343</v>
      </c>
    </row>
    <row r="1345" spans="11:11" x14ac:dyDescent="0.25">
      <c r="K1345" s="157">
        <v>1344</v>
      </c>
    </row>
    <row r="1346" spans="11:11" x14ac:dyDescent="0.25">
      <c r="K1346" s="157">
        <v>1345</v>
      </c>
    </row>
    <row r="1347" spans="11:11" x14ac:dyDescent="0.25">
      <c r="K1347" s="157">
        <v>1346</v>
      </c>
    </row>
    <row r="1348" spans="11:11" x14ac:dyDescent="0.25">
      <c r="K1348" s="157">
        <v>1347</v>
      </c>
    </row>
    <row r="1349" spans="11:11" x14ac:dyDescent="0.25">
      <c r="K1349" s="157">
        <v>1348</v>
      </c>
    </row>
    <row r="1350" spans="11:11" x14ac:dyDescent="0.25">
      <c r="K1350" s="157">
        <v>1349</v>
      </c>
    </row>
    <row r="1351" spans="11:11" x14ac:dyDescent="0.25">
      <c r="K1351" s="157">
        <v>1350</v>
      </c>
    </row>
    <row r="1352" spans="11:11" x14ac:dyDescent="0.25">
      <c r="K1352" s="157">
        <v>1351</v>
      </c>
    </row>
    <row r="1353" spans="11:11" x14ac:dyDescent="0.25">
      <c r="K1353" s="157">
        <v>1352</v>
      </c>
    </row>
    <row r="1354" spans="11:11" x14ac:dyDescent="0.25">
      <c r="K1354" s="157">
        <v>1353</v>
      </c>
    </row>
    <row r="1355" spans="11:11" x14ac:dyDescent="0.25">
      <c r="K1355" s="157">
        <v>1354</v>
      </c>
    </row>
    <row r="1356" spans="11:11" x14ac:dyDescent="0.25">
      <c r="K1356" s="157">
        <v>1355</v>
      </c>
    </row>
    <row r="1357" spans="11:11" x14ac:dyDescent="0.25">
      <c r="K1357" s="157">
        <v>1356</v>
      </c>
    </row>
    <row r="1358" spans="11:11" x14ac:dyDescent="0.25">
      <c r="K1358" s="157">
        <v>1357</v>
      </c>
    </row>
    <row r="1359" spans="11:11" x14ac:dyDescent="0.25">
      <c r="K1359" s="157">
        <v>1358</v>
      </c>
    </row>
    <row r="1360" spans="11:11" x14ac:dyDescent="0.25">
      <c r="K1360" s="157">
        <v>1359</v>
      </c>
    </row>
    <row r="1361" spans="11:11" x14ac:dyDescent="0.25">
      <c r="K1361" s="157">
        <v>1360</v>
      </c>
    </row>
    <row r="1362" spans="11:11" x14ac:dyDescent="0.25">
      <c r="K1362" s="157">
        <v>1361</v>
      </c>
    </row>
    <row r="1363" spans="11:11" x14ac:dyDescent="0.25">
      <c r="K1363" s="157">
        <v>1362</v>
      </c>
    </row>
    <row r="1364" spans="11:11" x14ac:dyDescent="0.25">
      <c r="K1364" s="157">
        <v>1363</v>
      </c>
    </row>
    <row r="1365" spans="11:11" x14ac:dyDescent="0.25">
      <c r="K1365" s="157">
        <v>1364</v>
      </c>
    </row>
    <row r="1366" spans="11:11" x14ac:dyDescent="0.25">
      <c r="K1366" s="157">
        <v>1365</v>
      </c>
    </row>
    <row r="1367" spans="11:11" x14ac:dyDescent="0.25">
      <c r="K1367" s="157">
        <v>1366</v>
      </c>
    </row>
    <row r="1368" spans="11:11" x14ac:dyDescent="0.25">
      <c r="K1368" s="157">
        <v>1367</v>
      </c>
    </row>
    <row r="1369" spans="11:11" x14ac:dyDescent="0.25">
      <c r="K1369" s="157">
        <v>1368</v>
      </c>
    </row>
    <row r="1370" spans="11:11" x14ac:dyDescent="0.25">
      <c r="K1370" s="157">
        <v>1369</v>
      </c>
    </row>
  </sheetData>
  <autoFilter ref="A1:K1370" xr:uid="{D9D963AD-0927-4DBA-9192-16617DCDE7C0}"/>
  <phoneticPr fontId="420"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F8226-AA26-4B19-BC0D-F96ED1949F18}">
  <dimension ref="A1:C14"/>
  <sheetViews>
    <sheetView workbookViewId="0">
      <selection activeCell="B5" sqref="B5"/>
    </sheetView>
  </sheetViews>
  <sheetFormatPr defaultRowHeight="14.4" x14ac:dyDescent="0.25"/>
  <cols>
    <col min="1" max="1" width="8.88671875" style="52"/>
    <col min="2" max="2" width="9.5546875" style="52" bestFit="1" customWidth="1"/>
    <col min="3" max="16384" width="8.88671875" style="52"/>
  </cols>
  <sheetData>
    <row r="1" spans="1:3" x14ac:dyDescent="0.25">
      <c r="A1" s="51" t="s">
        <v>5118</v>
      </c>
      <c r="B1" s="51" t="s">
        <v>5119</v>
      </c>
      <c r="C1" s="51" t="s">
        <v>5120</v>
      </c>
    </row>
    <row r="2" spans="1:3" x14ac:dyDescent="0.25">
      <c r="A2" s="52">
        <v>1</v>
      </c>
      <c r="B2" s="164">
        <v>45596</v>
      </c>
      <c r="C2" s="165">
        <v>0.5</v>
      </c>
    </row>
    <row r="3" spans="1:3" x14ac:dyDescent="0.25">
      <c r="A3" s="52">
        <v>2</v>
      </c>
      <c r="B3" s="164">
        <v>45611</v>
      </c>
      <c r="C3" s="165">
        <v>0.5</v>
      </c>
    </row>
    <row r="4" spans="1:3" x14ac:dyDescent="0.25">
      <c r="A4" s="52">
        <v>3</v>
      </c>
      <c r="B4" s="164">
        <v>45625</v>
      </c>
      <c r="C4" s="165">
        <v>0.5</v>
      </c>
    </row>
    <row r="5" spans="1:3" x14ac:dyDescent="0.25">
      <c r="A5" s="52">
        <v>4</v>
      </c>
      <c r="B5" s="164">
        <v>45639</v>
      </c>
      <c r="C5" s="165">
        <v>0.5</v>
      </c>
    </row>
    <row r="6" spans="1:3" x14ac:dyDescent="0.25">
      <c r="A6" s="52">
        <v>5</v>
      </c>
      <c r="B6" s="164">
        <v>45657</v>
      </c>
      <c r="C6" s="165">
        <v>0.5</v>
      </c>
    </row>
    <row r="7" spans="1:3" x14ac:dyDescent="0.25">
      <c r="A7" s="52">
        <v>6</v>
      </c>
    </row>
    <row r="8" spans="1:3" x14ac:dyDescent="0.25">
      <c r="A8" s="52">
        <v>7</v>
      </c>
    </row>
    <row r="9" spans="1:3" x14ac:dyDescent="0.25">
      <c r="A9" s="52">
        <v>8</v>
      </c>
    </row>
    <row r="10" spans="1:3" x14ac:dyDescent="0.25">
      <c r="A10" s="52">
        <v>9</v>
      </c>
    </row>
    <row r="11" spans="1:3" x14ac:dyDescent="0.25">
      <c r="A11" s="52">
        <v>10</v>
      </c>
    </row>
    <row r="12" spans="1:3" x14ac:dyDescent="0.25">
      <c r="A12" s="52">
        <v>11</v>
      </c>
    </row>
    <row r="13" spans="1:3" x14ac:dyDescent="0.25">
      <c r="A13" s="52">
        <v>12</v>
      </c>
    </row>
    <row r="14" spans="1:3" x14ac:dyDescent="0.25">
      <c r="A14" s="52">
        <v>13</v>
      </c>
    </row>
  </sheetData>
  <phoneticPr fontId="47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dimension ref="A1:J14"/>
  <sheetViews>
    <sheetView workbookViewId="0">
      <selection activeCell="L29" sqref="L29"/>
    </sheetView>
  </sheetViews>
  <sheetFormatPr defaultRowHeight="14.4" x14ac:dyDescent="0.25"/>
  <sheetData>
    <row r="1" spans="1:10" x14ac:dyDescent="0.25">
      <c r="A1" s="104" t="s">
        <v>1558</v>
      </c>
      <c r="B1" s="52" t="s">
        <v>1559</v>
      </c>
      <c r="C1" s="52" t="s">
        <v>1560</v>
      </c>
      <c r="D1" s="52" t="s">
        <v>1561</v>
      </c>
      <c r="E1" s="15" t="s">
        <v>20</v>
      </c>
      <c r="F1" s="15" t="s">
        <v>2604</v>
      </c>
      <c r="G1" s="15" t="s">
        <v>4323</v>
      </c>
      <c r="H1" s="15" t="s">
        <v>2605</v>
      </c>
      <c r="I1" s="15" t="s">
        <v>2438</v>
      </c>
      <c r="J1" s="15" t="s">
        <v>2606</v>
      </c>
    </row>
    <row r="2" spans="1:10" x14ac:dyDescent="0.25">
      <c r="A2" s="104" t="s">
        <v>1562</v>
      </c>
      <c r="B2" s="52" t="s">
        <v>1554</v>
      </c>
      <c r="C2" s="52" t="s">
        <v>1563</v>
      </c>
      <c r="D2" s="52" t="s">
        <v>1563</v>
      </c>
      <c r="E2" s="20">
        <f>VLOOKUP(A2+0,'1'!J:K,2,FALSE)</f>
        <v>38.299999999999997</v>
      </c>
      <c r="F2" s="14">
        <f>VLOOKUP(A2+0,'1'!J:L,3,FALSE)</f>
        <v>-7.7999999999999996E-3</v>
      </c>
      <c r="G2" s="20">
        <v>27.82</v>
      </c>
      <c r="H2" s="20">
        <v>1.972</v>
      </c>
      <c r="I2" s="14">
        <f>(E2+H2)/G2-1</f>
        <v>0.44759166067577283</v>
      </c>
      <c r="J2" s="14">
        <f>H2/E2</f>
        <v>5.148825065274152E-2</v>
      </c>
    </row>
    <row r="3" spans="1:10" x14ac:dyDescent="0.25">
      <c r="A3" s="104" t="s">
        <v>1564</v>
      </c>
      <c r="B3" s="52" t="s">
        <v>1556</v>
      </c>
      <c r="C3" s="52" t="s">
        <v>1565</v>
      </c>
      <c r="D3" s="52" t="s">
        <v>1566</v>
      </c>
      <c r="E3" s="20">
        <f>VLOOKUP(A3+0,'1'!J:K,2,FALSE)</f>
        <v>54.9</v>
      </c>
      <c r="F3" s="14">
        <f>VLOOKUP(A3+0,'1'!J:L,3,FALSE)</f>
        <v>-1.29E-2</v>
      </c>
      <c r="G3" s="20">
        <v>40.299999999999997</v>
      </c>
      <c r="H3" s="20">
        <v>1.5</v>
      </c>
      <c r="I3" s="14">
        <f t="shared" ref="I3:I13" si="0">(E3+H3)/G3-1</f>
        <v>0.39950372208436735</v>
      </c>
      <c r="J3" s="14">
        <f t="shared" ref="J3:J13" si="1">H3/E3</f>
        <v>2.7322404371584699E-2</v>
      </c>
    </row>
    <row r="4" spans="1:10" x14ac:dyDescent="0.25">
      <c r="A4" s="104" t="s">
        <v>1567</v>
      </c>
      <c r="B4" s="52" t="s">
        <v>1568</v>
      </c>
      <c r="C4" s="52" t="s">
        <v>1569</v>
      </c>
      <c r="D4" s="52" t="s">
        <v>1570</v>
      </c>
      <c r="E4" s="20">
        <f>VLOOKUP(A4+0,'1'!J:K,2,FALSE)</f>
        <v>6.44</v>
      </c>
      <c r="F4" s="14">
        <f>VLOOKUP(A4+0,'1'!J:L,3,FALSE)</f>
        <v>0</v>
      </c>
      <c r="G4" s="20">
        <v>5.58</v>
      </c>
      <c r="H4" s="20">
        <v>0.2</v>
      </c>
      <c r="I4" s="14">
        <f t="shared" si="0"/>
        <v>0.18996415770609332</v>
      </c>
      <c r="J4" s="14">
        <f t="shared" si="1"/>
        <v>3.1055900621118012E-2</v>
      </c>
    </row>
    <row r="5" spans="1:10" x14ac:dyDescent="0.25">
      <c r="A5" s="104" t="s">
        <v>1571</v>
      </c>
      <c r="B5" s="52" t="s">
        <v>1555</v>
      </c>
      <c r="C5" s="52" t="s">
        <v>1572</v>
      </c>
      <c r="D5" s="52" t="s">
        <v>1573</v>
      </c>
      <c r="E5" s="20">
        <f>VLOOKUP(A5+0,'1'!J:K,2,FALSE)</f>
        <v>28.17</v>
      </c>
      <c r="F5" s="14">
        <f>VLOOKUP(A5+0,'1'!J:L,3,FALSE)</f>
        <v>5.4000000000000003E-3</v>
      </c>
      <c r="G5" s="20">
        <v>23.34</v>
      </c>
      <c r="H5" s="20">
        <v>0.82</v>
      </c>
      <c r="I5" s="14">
        <f t="shared" si="0"/>
        <v>0.24207369323050565</v>
      </c>
      <c r="J5" s="14">
        <f t="shared" si="1"/>
        <v>2.9108981185658498E-2</v>
      </c>
    </row>
    <row r="6" spans="1:10" x14ac:dyDescent="0.25">
      <c r="A6" s="104" t="s">
        <v>1574</v>
      </c>
      <c r="B6" s="52" t="s">
        <v>1557</v>
      </c>
      <c r="C6" s="52" t="s">
        <v>1563</v>
      </c>
      <c r="D6" s="52" t="s">
        <v>1563</v>
      </c>
      <c r="E6" s="20">
        <f>VLOOKUP(A6+0,'1'!J:K,2,FALSE)</f>
        <v>24.6</v>
      </c>
      <c r="F6" s="14">
        <f>VLOOKUP(A6+0,'1'!J:L,3,FALSE)</f>
        <v>-2.92E-2</v>
      </c>
      <c r="G6" s="20">
        <v>20.11</v>
      </c>
      <c r="H6" s="20">
        <v>0.6</v>
      </c>
      <c r="I6" s="14">
        <f t="shared" si="0"/>
        <v>0.25310790651417214</v>
      </c>
      <c r="J6" s="14">
        <f t="shared" si="1"/>
        <v>2.4390243902439022E-2</v>
      </c>
    </row>
    <row r="7" spans="1:10" x14ac:dyDescent="0.25">
      <c r="A7" s="104" t="s">
        <v>1575</v>
      </c>
      <c r="B7" s="52" t="s">
        <v>1576</v>
      </c>
      <c r="C7" s="52" t="s">
        <v>1577</v>
      </c>
      <c r="D7" s="52" t="s">
        <v>1578</v>
      </c>
      <c r="E7" s="20">
        <f>VLOOKUP(A7+0,'1'!J:K,2,FALSE)</f>
        <v>6.11</v>
      </c>
      <c r="F7" s="14">
        <f>VLOOKUP(A7+0,'1'!J:L,3,FALSE)</f>
        <v>-1.6000000000000001E-3</v>
      </c>
      <c r="G7" s="20">
        <v>4.8099999999999996</v>
      </c>
      <c r="H7" s="20">
        <v>0.27139999999999997</v>
      </c>
      <c r="I7" s="14">
        <f t="shared" si="0"/>
        <v>0.32669438669438677</v>
      </c>
      <c r="J7" s="14">
        <f t="shared" si="1"/>
        <v>4.4418985270049095E-2</v>
      </c>
    </row>
    <row r="8" spans="1:10" x14ac:dyDescent="0.25">
      <c r="A8" s="104" t="s">
        <v>1579</v>
      </c>
      <c r="B8" s="52" t="s">
        <v>1580</v>
      </c>
      <c r="C8" s="52" t="s">
        <v>1581</v>
      </c>
      <c r="D8" s="52" t="s">
        <v>1582</v>
      </c>
      <c r="E8" s="20">
        <f>VLOOKUP(A8+0,'1'!J:K,2,FALSE)</f>
        <v>25.65</v>
      </c>
      <c r="F8" s="14">
        <f>VLOOKUP(A8+0,'1'!J:L,3,FALSE)</f>
        <v>-3.0999999999999999E-3</v>
      </c>
      <c r="G8" s="20">
        <v>22.56</v>
      </c>
      <c r="H8" s="20">
        <v>0.96</v>
      </c>
      <c r="I8" s="14">
        <f t="shared" si="0"/>
        <v>0.17952127659574479</v>
      </c>
      <c r="J8" s="14">
        <f t="shared" si="1"/>
        <v>3.7426900584795322E-2</v>
      </c>
    </row>
    <row r="9" spans="1:10" x14ac:dyDescent="0.25">
      <c r="A9" s="104" t="s">
        <v>1583</v>
      </c>
      <c r="B9" s="52" t="s">
        <v>1584</v>
      </c>
      <c r="C9" s="52" t="s">
        <v>1585</v>
      </c>
      <c r="D9" s="52" t="s">
        <v>1586</v>
      </c>
      <c r="E9" s="20">
        <f>VLOOKUP(A9+0,'1'!J:K,2,FALSE)</f>
        <v>10.16</v>
      </c>
      <c r="F9" s="14">
        <f>VLOOKUP(A9+0,'1'!J:L,3,FALSE)</f>
        <v>1.2999999999999999E-2</v>
      </c>
      <c r="G9" s="20">
        <v>9.9</v>
      </c>
      <c r="H9" s="20">
        <v>0.41</v>
      </c>
      <c r="I9" s="14">
        <f t="shared" si="0"/>
        <v>6.7676767676767557E-2</v>
      </c>
      <c r="J9" s="14">
        <f t="shared" si="1"/>
        <v>4.0354330708661415E-2</v>
      </c>
    </row>
    <row r="10" spans="1:10" x14ac:dyDescent="0.25">
      <c r="A10" s="104" t="s">
        <v>1587</v>
      </c>
      <c r="B10" s="52" t="s">
        <v>1588</v>
      </c>
      <c r="C10" s="52" t="s">
        <v>1589</v>
      </c>
      <c r="D10" s="52" t="s">
        <v>1589</v>
      </c>
      <c r="E10" s="20">
        <f>VLOOKUP(A10+0,'1'!J:K,2,FALSE)</f>
        <v>6.99</v>
      </c>
      <c r="F10" s="14">
        <f>VLOOKUP(A10+0,'1'!J:L,3,FALSE)</f>
        <v>1.1599999999999999E-2</v>
      </c>
      <c r="G10" s="20">
        <v>5.93</v>
      </c>
      <c r="H10" s="20">
        <v>0.2</v>
      </c>
      <c r="I10" s="14">
        <f t="shared" si="0"/>
        <v>0.21247892074198993</v>
      </c>
      <c r="J10" s="14">
        <f t="shared" si="1"/>
        <v>2.8612303290414878E-2</v>
      </c>
    </row>
    <row r="11" spans="1:10" x14ac:dyDescent="0.25">
      <c r="A11" s="104" t="s">
        <v>1590</v>
      </c>
      <c r="B11" s="52" t="s">
        <v>1591</v>
      </c>
      <c r="C11" s="52" t="s">
        <v>1592</v>
      </c>
      <c r="D11" s="52" t="s">
        <v>1593</v>
      </c>
      <c r="E11" s="20">
        <f>VLOOKUP(A11+0,'1'!J:K,2,FALSE)</f>
        <v>25.25</v>
      </c>
      <c r="F11" s="14">
        <f>VLOOKUP(A11+0,'1'!J:L,3,FALSE)</f>
        <v>2.5999999999999999E-2</v>
      </c>
      <c r="G11" s="20">
        <v>20.89</v>
      </c>
      <c r="H11" s="20">
        <v>1.3149999999999999</v>
      </c>
      <c r="I11" s="14">
        <f t="shared" si="0"/>
        <v>0.27166108185734794</v>
      </c>
      <c r="J11" s="14">
        <f t="shared" si="1"/>
        <v>5.2079207920792077E-2</v>
      </c>
    </row>
    <row r="12" spans="1:10" x14ac:dyDescent="0.25">
      <c r="A12" s="104" t="s">
        <v>1594</v>
      </c>
      <c r="B12" s="52" t="s">
        <v>1595</v>
      </c>
      <c r="C12" s="52" t="s">
        <v>1577</v>
      </c>
      <c r="D12" s="52" t="s">
        <v>1596</v>
      </c>
      <c r="E12" s="20">
        <f>VLOOKUP(A12+0,'1'!J:K,2,FALSE)</f>
        <v>9.4</v>
      </c>
      <c r="F12" s="14">
        <f>VLOOKUP(A12+0,'1'!J:L,3,FALSE)</f>
        <v>-1.1000000000000001E-3</v>
      </c>
      <c r="G12" s="20">
        <v>7.61</v>
      </c>
      <c r="H12" s="20">
        <v>0.35</v>
      </c>
      <c r="I12" s="14">
        <f t="shared" si="0"/>
        <v>0.2812089356110381</v>
      </c>
      <c r="J12" s="14">
        <f t="shared" si="1"/>
        <v>3.7234042553191488E-2</v>
      </c>
    </row>
    <row r="13" spans="1:10" x14ac:dyDescent="0.25">
      <c r="A13" s="104" t="s">
        <v>1597</v>
      </c>
      <c r="B13" s="52" t="s">
        <v>1598</v>
      </c>
      <c r="C13" s="52" t="s">
        <v>1599</v>
      </c>
      <c r="D13" s="52" t="s">
        <v>1600</v>
      </c>
      <c r="E13" s="20">
        <f>VLOOKUP(A13+0,'1'!J:K,2,FALSE)</f>
        <v>6.88</v>
      </c>
      <c r="F13" s="14">
        <f>VLOOKUP(A13+0,'1'!J:L,3,FALSE)</f>
        <v>-2.8999999999999998E-3</v>
      </c>
      <c r="G13" s="20">
        <v>7.21</v>
      </c>
      <c r="H13" s="20">
        <v>0.38190000000000002</v>
      </c>
      <c r="I13" s="14">
        <f t="shared" si="0"/>
        <v>7.198335644937659E-3</v>
      </c>
      <c r="J13" s="14">
        <f t="shared" si="1"/>
        <v>5.5508720930232562E-2</v>
      </c>
    </row>
    <row r="14" spans="1:10" x14ac:dyDescent="0.25">
      <c r="A14" s="104"/>
      <c r="B14" s="52" t="s">
        <v>148</v>
      </c>
      <c r="C14" s="52"/>
      <c r="D14" s="52"/>
      <c r="E14" s="20"/>
      <c r="F14" s="14">
        <f>AVERAGE(F2:F13)</f>
        <v>-2.1666666666666652E-4</v>
      </c>
      <c r="G14" s="20"/>
      <c r="H14" s="20">
        <f>AVERAGE(H2:H13)</f>
        <v>0.74835833333333335</v>
      </c>
      <c r="I14" s="14">
        <f>AVERAGE(I2:I13)</f>
        <v>0.23989007041942698</v>
      </c>
      <c r="J14" s="14">
        <f>AVERAGE(J2:J13)</f>
        <v>3.8250022665973209E-2</v>
      </c>
    </row>
  </sheetData>
  <phoneticPr fontId="420"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593B9-ECB0-415E-862E-125FDF99CC06}">
  <dimension ref="A1:Q658"/>
  <sheetViews>
    <sheetView workbookViewId="0">
      <selection activeCell="H2" sqref="H2"/>
    </sheetView>
  </sheetViews>
  <sheetFormatPr defaultRowHeight="14.4" x14ac:dyDescent="0.25"/>
  <cols>
    <col min="1" max="1" width="13.21875" customWidth="1"/>
    <col min="6" max="6" width="10.21875" customWidth="1"/>
    <col min="7" max="11" width="11.33203125" customWidth="1"/>
  </cols>
  <sheetData>
    <row r="1" spans="1:17" ht="15.6" x14ac:dyDescent="0.25">
      <c r="A1" s="138" t="s">
        <v>15</v>
      </c>
      <c r="B1" s="124">
        <v>512890</v>
      </c>
      <c r="C1" s="124">
        <v>513500</v>
      </c>
      <c r="D1" s="124">
        <v>518880</v>
      </c>
      <c r="E1" s="139"/>
      <c r="F1" s="140" t="str">
        <f>A1</f>
        <v>代码</v>
      </c>
      <c r="G1" s="149">
        <f t="shared" ref="G1:I2" si="0">B1</f>
        <v>512890</v>
      </c>
      <c r="H1" s="149">
        <f t="shared" si="0"/>
        <v>513500</v>
      </c>
      <c r="I1" s="149">
        <f t="shared" si="0"/>
        <v>518880</v>
      </c>
      <c r="J1" s="141" t="s">
        <v>2713</v>
      </c>
      <c r="K1" s="141" t="s">
        <v>1942</v>
      </c>
    </row>
    <row r="2" spans="1:17" ht="15.6" x14ac:dyDescent="0.25">
      <c r="A2" s="138" t="s">
        <v>185</v>
      </c>
      <c r="B2" s="145" t="s">
        <v>2082</v>
      </c>
      <c r="C2" s="145" t="s">
        <v>2716</v>
      </c>
      <c r="D2" s="145" t="s">
        <v>2717</v>
      </c>
      <c r="E2" s="139"/>
      <c r="F2" s="140" t="str">
        <f>A2</f>
        <v>名称</v>
      </c>
      <c r="G2" s="140" t="str">
        <f t="shared" si="0"/>
        <v>红利低波ETF</v>
      </c>
      <c r="H2" s="140" t="str">
        <f t="shared" si="0"/>
        <v>标普500ETF</v>
      </c>
      <c r="I2" s="140" t="str">
        <f t="shared" si="0"/>
        <v>黄金ETF</v>
      </c>
      <c r="J2" s="141"/>
      <c r="K2" s="141"/>
    </row>
    <row r="3" spans="1:17" x14ac:dyDescent="0.25">
      <c r="A3" s="142">
        <v>43462</v>
      </c>
      <c r="B3" s="120">
        <v>0.49990000000000001</v>
      </c>
      <c r="C3" s="120">
        <v>0.78800000000000003</v>
      </c>
      <c r="D3" s="146">
        <v>2.8260000000000001</v>
      </c>
      <c r="E3" s="139"/>
      <c r="F3" s="140" t="s">
        <v>2714</v>
      </c>
      <c r="G3" s="148">
        <v>33</v>
      </c>
      <c r="H3" s="148">
        <v>33</v>
      </c>
      <c r="I3" s="148">
        <f>100-G3-H3</f>
        <v>34</v>
      </c>
      <c r="J3" s="143"/>
      <c r="K3" s="143"/>
    </row>
    <row r="4" spans="1:17" x14ac:dyDescent="0.25">
      <c r="A4" s="142">
        <v>43830</v>
      </c>
      <c r="B4" s="120">
        <v>0.60770000000000002</v>
      </c>
      <c r="C4" s="120">
        <v>1.056</v>
      </c>
      <c r="D4" s="146">
        <v>3.3839999999999999</v>
      </c>
      <c r="E4" s="139"/>
      <c r="F4" s="147">
        <f t="shared" ref="F4:F9" si="1">YEAR(A4)</f>
        <v>2019</v>
      </c>
      <c r="G4" s="144">
        <f t="shared" ref="G4:I7" si="2">B4/B3-1</f>
        <v>0.21564312862572521</v>
      </c>
      <c r="H4" s="144">
        <f t="shared" si="2"/>
        <v>0.34010152284263961</v>
      </c>
      <c r="I4" s="144">
        <f t="shared" si="2"/>
        <v>0.19745222929936301</v>
      </c>
      <c r="J4" s="144">
        <f t="shared" ref="J4:J7" si="3">(G$3*G4+H$3*H4+I$3*I4)/100</f>
        <v>0.2505294929463438</v>
      </c>
      <c r="K4" s="144">
        <f>(1+K3)*(1+J4)-1</f>
        <v>0.25052949294634375</v>
      </c>
    </row>
    <row r="5" spans="1:17" x14ac:dyDescent="0.25">
      <c r="A5" s="142">
        <v>44196</v>
      </c>
      <c r="B5" s="120">
        <v>0.6653</v>
      </c>
      <c r="C5" s="120">
        <v>1.1459999999999999</v>
      </c>
      <c r="D5" s="146">
        <v>3.85</v>
      </c>
      <c r="E5" s="139"/>
      <c r="F5" s="147">
        <f t="shared" si="1"/>
        <v>2020</v>
      </c>
      <c r="G5" s="144">
        <f t="shared" si="2"/>
        <v>9.4783610334046475E-2</v>
      </c>
      <c r="H5" s="144">
        <f t="shared" si="2"/>
        <v>8.5227272727272485E-2</v>
      </c>
      <c r="I5" s="144">
        <f t="shared" si="2"/>
        <v>0.13770685579196229</v>
      </c>
      <c r="J5" s="144">
        <f t="shared" si="3"/>
        <v>0.10622392237950244</v>
      </c>
      <c r="K5" s="144">
        <f t="shared" ref="K5:K7" si="4">(1+K4)*(1+J5)-1</f>
        <v>0.38336564073835477</v>
      </c>
    </row>
    <row r="6" spans="1:17" x14ac:dyDescent="0.25">
      <c r="A6" s="142">
        <v>44561</v>
      </c>
      <c r="B6" s="120">
        <v>0.7954</v>
      </c>
      <c r="C6" s="120">
        <v>1.44</v>
      </c>
      <c r="D6" s="146">
        <v>3.6429999999999998</v>
      </c>
      <c r="E6" s="139"/>
      <c r="F6" s="147">
        <f t="shared" si="1"/>
        <v>2021</v>
      </c>
      <c r="G6" s="144">
        <f t="shared" si="2"/>
        <v>0.1955508793025702</v>
      </c>
      <c r="H6" s="144">
        <f t="shared" si="2"/>
        <v>0.25654450261780104</v>
      </c>
      <c r="I6" s="144">
        <f t="shared" si="2"/>
        <v>-5.3766233766233795E-2</v>
      </c>
      <c r="J6" s="144">
        <f t="shared" si="3"/>
        <v>0.13091095655320303</v>
      </c>
      <c r="K6" s="144">
        <f t="shared" si="4"/>
        <v>0.56446336003024733</v>
      </c>
    </row>
    <row r="7" spans="1:17" x14ac:dyDescent="0.25">
      <c r="A7" s="142">
        <v>44925</v>
      </c>
      <c r="B7" s="120">
        <v>0.81699999999999995</v>
      </c>
      <c r="C7" s="120">
        <v>1.2549999999999999</v>
      </c>
      <c r="D7" s="146">
        <v>3.9860000000000002</v>
      </c>
      <c r="E7" s="139"/>
      <c r="F7" s="147">
        <f t="shared" si="1"/>
        <v>2022</v>
      </c>
      <c r="G7" s="144">
        <f t="shared" si="2"/>
        <v>2.7156147850138312E-2</v>
      </c>
      <c r="H7" s="144">
        <f t="shared" si="2"/>
        <v>-0.12847222222222221</v>
      </c>
      <c r="I7" s="144">
        <f t="shared" si="2"/>
        <v>9.415317046390359E-2</v>
      </c>
      <c r="J7" s="144">
        <f t="shared" si="3"/>
        <v>-1.4222265850604688E-3</v>
      </c>
      <c r="K7" s="144">
        <f t="shared" si="4"/>
        <v>0.56223833864825945</v>
      </c>
    </row>
    <row r="8" spans="1:17" x14ac:dyDescent="0.25">
      <c r="A8" s="142">
        <v>45289</v>
      </c>
      <c r="B8" s="120">
        <v>0.91400000000000003</v>
      </c>
      <c r="C8" s="120">
        <v>1.603</v>
      </c>
      <c r="D8" s="146">
        <v>4.6479999999999997</v>
      </c>
      <c r="E8" s="139"/>
      <c r="F8" s="147">
        <f t="shared" si="1"/>
        <v>2023</v>
      </c>
      <c r="G8" s="144">
        <f t="shared" ref="G8:G9" si="5">B8/B7-1</f>
        <v>0.11872705018359864</v>
      </c>
      <c r="H8" s="144">
        <f t="shared" ref="H8:H9" si="6">C8/C7-1</f>
        <v>0.27729083665338661</v>
      </c>
      <c r="I8" s="144">
        <f t="shared" ref="I8:I9" si="7">D8/D7-1</f>
        <v>0.16608128449573489</v>
      </c>
      <c r="J8" s="144">
        <f t="shared" ref="J8:J9" si="8">(G$3*G8+H$3*H8+I$3*I8)/100</f>
        <v>0.18715353938475501</v>
      </c>
      <c r="K8" s="144">
        <f t="shared" ref="K8:K9" si="9">(1+K7)*(1+J8)-1</f>
        <v>0.85461677308884076</v>
      </c>
    </row>
    <row r="9" spans="1:17" x14ac:dyDescent="0.25">
      <c r="A9" s="142">
        <f>轮动业绩!AK2</f>
        <v>45637</v>
      </c>
      <c r="B9" s="120">
        <f>'1'!C592</f>
        <v>1.1220000000000001</v>
      </c>
      <c r="C9" s="120">
        <f>'1'!C$593</f>
        <v>2.2269999999999999</v>
      </c>
      <c r="D9" s="146">
        <f>'1'!C$594</f>
        <v>6.0110000000000001</v>
      </c>
      <c r="E9" s="139"/>
      <c r="F9" s="147">
        <f t="shared" si="1"/>
        <v>2024</v>
      </c>
      <c r="G9" s="144">
        <f t="shared" si="5"/>
        <v>0.22757111597374191</v>
      </c>
      <c r="H9" s="144">
        <f t="shared" si="6"/>
        <v>0.38927011852776028</v>
      </c>
      <c r="I9" s="144">
        <f t="shared" si="7"/>
        <v>0.29324440619621361</v>
      </c>
      <c r="J9" s="144">
        <f t="shared" si="8"/>
        <v>0.30326070549220835</v>
      </c>
      <c r="K9" s="144">
        <f t="shared" si="9"/>
        <v>1.4170491641134455</v>
      </c>
      <c r="M9" s="151"/>
      <c r="N9" s="151"/>
      <c r="O9" s="151"/>
      <c r="P9" s="151"/>
      <c r="Q9" s="151"/>
    </row>
    <row r="10" spans="1:17" x14ac:dyDescent="0.25">
      <c r="A10" s="139"/>
      <c r="B10" s="139"/>
      <c r="C10" s="139"/>
      <c r="D10" s="139"/>
      <c r="E10" s="139"/>
      <c r="F10" s="140" t="s">
        <v>1942</v>
      </c>
      <c r="G10" s="144">
        <f>B9/B3-1</f>
        <v>1.244448889777956</v>
      </c>
      <c r="H10" s="144">
        <f t="shared" ref="H10:I10" si="10">C9/C3-1</f>
        <v>1.8261421319796951</v>
      </c>
      <c r="I10" s="144">
        <f t="shared" si="10"/>
        <v>1.1270346779900922</v>
      </c>
      <c r="J10" s="144">
        <f>K9</f>
        <v>1.4170491641134455</v>
      </c>
      <c r="K10" s="143"/>
      <c r="M10" s="151"/>
    </row>
    <row r="11" spans="1:17" x14ac:dyDescent="0.25">
      <c r="A11" s="150">
        <f>(A9-A3)/365.25</f>
        <v>5.9548254620123204</v>
      </c>
      <c r="B11" s="139"/>
      <c r="C11" s="139"/>
      <c r="D11" s="139"/>
      <c r="E11" s="139"/>
      <c r="F11" s="140" t="s">
        <v>2619</v>
      </c>
      <c r="G11" s="144">
        <f>(1+G10)^(1/$A11)-1</f>
        <v>0.14541329181092921</v>
      </c>
      <c r="H11" s="144">
        <f>(1+H10)^(1/$A11)-1</f>
        <v>0.19060986073611152</v>
      </c>
      <c r="I11" s="144">
        <f>(1+I10)^(1/$A11)-1</f>
        <v>0.13512456614717938</v>
      </c>
      <c r="J11" s="144">
        <f>(1+J10)^(1/$A11)-1</f>
        <v>0.15975306214537044</v>
      </c>
      <c r="K11" s="143"/>
      <c r="M11" s="151"/>
    </row>
    <row r="12" spans="1:17" x14ac:dyDescent="0.25">
      <c r="A12" s="139"/>
      <c r="B12" s="139"/>
      <c r="C12" s="139"/>
      <c r="D12" s="139"/>
      <c r="E12" s="139"/>
      <c r="F12" s="140" t="s">
        <v>2715</v>
      </c>
      <c r="G12" s="143">
        <f>MIN(G4:G9)</f>
        <v>2.7156147850138312E-2</v>
      </c>
      <c r="H12" s="143">
        <f>MIN(H4:H9)</f>
        <v>-0.12847222222222221</v>
      </c>
      <c r="I12" s="143">
        <f>MIN(I4:I9)</f>
        <v>-5.3766233766233795E-2</v>
      </c>
      <c r="J12" s="143">
        <f>MIN(J4:J9)</f>
        <v>-1.4222265850604688E-3</v>
      </c>
      <c r="K12" s="143"/>
      <c r="M12" s="151"/>
    </row>
    <row r="13" spans="1:17" s="52" customFormat="1" x14ac:dyDescent="0.25">
      <c r="E13" s="124"/>
    </row>
    <row r="14" spans="1:17" s="52" customFormat="1" x14ac:dyDescent="0.25">
      <c r="E14" s="124"/>
    </row>
    <row r="15" spans="1:17" s="52" customFormat="1" x14ac:dyDescent="0.25">
      <c r="E15" s="124"/>
    </row>
    <row r="16" spans="1:17" s="52" customFormat="1" x14ac:dyDescent="0.25">
      <c r="E16" s="124"/>
    </row>
    <row r="17" s="52" customFormat="1" x14ac:dyDescent="0.25"/>
    <row r="18" s="52" customFormat="1" x14ac:dyDescent="0.25"/>
    <row r="19" s="52" customFormat="1" x14ac:dyDescent="0.25"/>
    <row r="20" s="52" customFormat="1" x14ac:dyDescent="0.25"/>
    <row r="21" s="52" customFormat="1" x14ac:dyDescent="0.25"/>
    <row r="22" s="52" customFormat="1" x14ac:dyDescent="0.25"/>
    <row r="658" spans="10:10" x14ac:dyDescent="0.25">
      <c r="J658">
        <f>'1'!C594</f>
        <v>6.0110000000000001</v>
      </c>
    </row>
  </sheetData>
  <phoneticPr fontId="42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13EA0-8C7E-4192-B45D-575994F83C73}">
  <dimension ref="A1:W24"/>
  <sheetViews>
    <sheetView topLeftCell="C1" workbookViewId="0">
      <selection activeCell="Z12" sqref="Z12"/>
    </sheetView>
  </sheetViews>
  <sheetFormatPr defaultRowHeight="14.4" x14ac:dyDescent="0.25"/>
  <cols>
    <col min="1" max="1" width="9" style="104" bestFit="1" customWidth="1"/>
    <col min="2" max="2" width="8.88671875" style="52"/>
    <col min="3" max="12" width="9" style="52" bestFit="1" customWidth="1"/>
    <col min="13" max="15" width="6" style="52" customWidth="1"/>
    <col min="16" max="17" width="8.88671875" style="52"/>
    <col min="18" max="18" width="8.88671875" style="104"/>
    <col min="19" max="16384" width="8.88671875" style="52"/>
  </cols>
  <sheetData>
    <row r="1" spans="1:23" x14ac:dyDescent="0.25">
      <c r="A1" s="104" t="s">
        <v>4507</v>
      </c>
      <c r="B1" s="52" t="s">
        <v>4508</v>
      </c>
      <c r="C1" s="52" t="s">
        <v>4509</v>
      </c>
      <c r="D1" s="52" t="s">
        <v>4510</v>
      </c>
      <c r="E1" s="52" t="s">
        <v>4511</v>
      </c>
      <c r="F1" s="52" t="s">
        <v>4512</v>
      </c>
      <c r="G1" s="52" t="s">
        <v>4513</v>
      </c>
      <c r="H1" s="52" t="s">
        <v>4514</v>
      </c>
      <c r="I1" s="52" t="s">
        <v>4515</v>
      </c>
      <c r="J1" s="52" t="s">
        <v>4516</v>
      </c>
      <c r="K1" s="52" t="s">
        <v>4517</v>
      </c>
      <c r="L1" s="52" t="s">
        <v>4518</v>
      </c>
      <c r="M1" s="52" t="s">
        <v>4519</v>
      </c>
      <c r="N1" s="52" t="s">
        <v>4520</v>
      </c>
      <c r="O1" s="52" t="s">
        <v>4521</v>
      </c>
      <c r="R1" s="104" t="s">
        <v>1558</v>
      </c>
      <c r="S1" s="52" t="s">
        <v>1559</v>
      </c>
      <c r="T1" s="52" t="s">
        <v>4525</v>
      </c>
      <c r="U1" s="52" t="s">
        <v>4542</v>
      </c>
      <c r="V1" s="52" t="s">
        <v>4543</v>
      </c>
      <c r="W1" s="52" t="s">
        <v>4544</v>
      </c>
    </row>
    <row r="2" spans="1:23" x14ac:dyDescent="0.25">
      <c r="A2" s="104">
        <v>601229</v>
      </c>
      <c r="B2" s="52" t="s">
        <v>2940</v>
      </c>
      <c r="C2" s="52">
        <v>2500</v>
      </c>
      <c r="D2" s="52">
        <v>2500</v>
      </c>
      <c r="E2" s="52">
        <v>0</v>
      </c>
      <c r="F2" s="52">
        <v>0</v>
      </c>
      <c r="G2" s="52">
        <v>1220.7</v>
      </c>
      <c r="H2" s="52">
        <v>6.97</v>
      </c>
      <c r="I2" s="52">
        <v>18725</v>
      </c>
      <c r="J2" s="52">
        <v>7.0019999999999998</v>
      </c>
      <c r="K2" s="52">
        <v>7.49</v>
      </c>
      <c r="L2" s="52">
        <v>2500</v>
      </c>
      <c r="M2" s="52" t="s">
        <v>4522</v>
      </c>
      <c r="N2" s="52" t="s">
        <v>4523</v>
      </c>
      <c r="O2" s="52" t="s">
        <v>2940</v>
      </c>
      <c r="P2" s="52">
        <f>VLOOKUP(A2,R:R,1,FALSE)</f>
        <v>601229</v>
      </c>
      <c r="R2" s="104">
        <v>601568</v>
      </c>
      <c r="S2" s="52" t="s">
        <v>2933</v>
      </c>
      <c r="T2" s="52">
        <f>VLOOKUP(R2,'1'!J:K,2,FALSE)</f>
        <v>4.57</v>
      </c>
      <c r="U2" s="52">
        <f>ROUND(T$24/T2,-2)</f>
        <v>3800</v>
      </c>
      <c r="V2" s="52">
        <f>IFERROR(VLOOKUP(R2+0,A:C,3,FALSE),0)</f>
        <v>4100</v>
      </c>
      <c r="W2" s="52">
        <f>U2-V2</f>
        <v>-300</v>
      </c>
    </row>
    <row r="3" spans="1:23" x14ac:dyDescent="0.25">
      <c r="A3" s="104">
        <v>601166</v>
      </c>
      <c r="B3" s="52" t="s">
        <v>2937</v>
      </c>
      <c r="C3" s="52">
        <v>1000</v>
      </c>
      <c r="D3" s="52">
        <v>1000</v>
      </c>
      <c r="E3" s="52">
        <v>0</v>
      </c>
      <c r="F3" s="52">
        <v>0</v>
      </c>
      <c r="G3" s="52">
        <v>956.03</v>
      </c>
      <c r="H3" s="52">
        <v>5.9</v>
      </c>
      <c r="I3" s="52">
        <v>17160</v>
      </c>
      <c r="J3" s="52">
        <v>16.204000000000001</v>
      </c>
      <c r="K3" s="52">
        <v>17.16</v>
      </c>
      <c r="L3" s="52">
        <v>1000</v>
      </c>
      <c r="M3" s="52" t="s">
        <v>4522</v>
      </c>
      <c r="N3" s="52" t="s">
        <v>4523</v>
      </c>
      <c r="O3" s="52" t="s">
        <v>2937</v>
      </c>
      <c r="P3" s="52">
        <f t="shared" ref="P3:P21" si="0">VLOOKUP(A3,R:R,1,FALSE)</f>
        <v>601166</v>
      </c>
      <c r="R3" s="104">
        <v>601216</v>
      </c>
      <c r="S3" s="52" t="s">
        <v>3015</v>
      </c>
      <c r="T3" s="52">
        <f>VLOOKUP(R3,'1'!J:K,2,FALSE)</f>
        <v>5.55</v>
      </c>
      <c r="U3" s="52">
        <f t="shared" ref="U3:U21" si="1">ROUND(T$24/T3,-2)</f>
        <v>3100</v>
      </c>
      <c r="V3" s="52">
        <f t="shared" ref="V3:V21" si="2">IFERROR(VLOOKUP(R3+0,A:C,3,FALSE),0)</f>
        <v>4100</v>
      </c>
      <c r="W3" s="52">
        <f t="shared" ref="W3:W21" si="3">U3-V3</f>
        <v>-1000</v>
      </c>
    </row>
    <row r="4" spans="1:23" x14ac:dyDescent="0.25">
      <c r="A4" s="104">
        <v>601838</v>
      </c>
      <c r="B4" s="52" t="s">
        <v>2962</v>
      </c>
      <c r="C4" s="52">
        <v>1100</v>
      </c>
      <c r="D4" s="52">
        <v>1100</v>
      </c>
      <c r="E4" s="52">
        <v>0</v>
      </c>
      <c r="F4" s="52">
        <v>0</v>
      </c>
      <c r="G4" s="52">
        <v>875.97</v>
      </c>
      <c r="H4" s="52">
        <v>5.33</v>
      </c>
      <c r="I4" s="52">
        <v>17303</v>
      </c>
      <c r="J4" s="52">
        <v>14.933999999999999</v>
      </c>
      <c r="K4" s="52">
        <v>15.73</v>
      </c>
      <c r="L4" s="52">
        <v>1100</v>
      </c>
      <c r="M4" s="52" t="s">
        <v>4522</v>
      </c>
      <c r="N4" s="52" t="s">
        <v>4523</v>
      </c>
      <c r="O4" s="52" t="s">
        <v>2962</v>
      </c>
      <c r="P4" s="52" t="e">
        <f t="shared" si="0"/>
        <v>#N/A</v>
      </c>
      <c r="R4" s="104">
        <v>601229</v>
      </c>
      <c r="S4" s="52" t="s">
        <v>2940</v>
      </c>
      <c r="T4" s="52">
        <f>VLOOKUP(R4,'1'!J:K,2,FALSE)</f>
        <v>8.67</v>
      </c>
      <c r="U4" s="52">
        <f t="shared" si="1"/>
        <v>2000</v>
      </c>
      <c r="V4" s="52">
        <f t="shared" si="2"/>
        <v>2500</v>
      </c>
      <c r="W4" s="52">
        <f t="shared" si="3"/>
        <v>-500</v>
      </c>
    </row>
    <row r="5" spans="1:23" x14ac:dyDescent="0.25">
      <c r="A5" s="104">
        <v>600755</v>
      </c>
      <c r="B5" s="52" t="s">
        <v>2957</v>
      </c>
      <c r="C5" s="52">
        <v>2200</v>
      </c>
      <c r="D5" s="52">
        <v>2200</v>
      </c>
      <c r="E5" s="52">
        <v>0</v>
      </c>
      <c r="F5" s="52">
        <v>0</v>
      </c>
      <c r="G5" s="52">
        <v>787.85</v>
      </c>
      <c r="H5" s="52">
        <v>4.6500000000000004</v>
      </c>
      <c r="I5" s="52">
        <v>17710</v>
      </c>
      <c r="J5" s="52">
        <v>7.6920000000000002</v>
      </c>
      <c r="K5" s="52">
        <v>8.0500000000000007</v>
      </c>
      <c r="L5" s="52">
        <v>2200</v>
      </c>
      <c r="M5" s="52" t="s">
        <v>4522</v>
      </c>
      <c r="N5" s="52" t="s">
        <v>4523</v>
      </c>
      <c r="O5" s="52" t="s">
        <v>2957</v>
      </c>
      <c r="P5" s="52">
        <f t="shared" si="0"/>
        <v>600755</v>
      </c>
      <c r="R5" s="104">
        <v>600177</v>
      </c>
      <c r="S5" s="52" t="s">
        <v>2936</v>
      </c>
      <c r="T5" s="52">
        <f>VLOOKUP(R5,'1'!J:K,2,FALSE)</f>
        <v>8.33</v>
      </c>
      <c r="U5" s="52">
        <f t="shared" si="1"/>
        <v>2100</v>
      </c>
      <c r="V5" s="52">
        <f t="shared" si="2"/>
        <v>2300</v>
      </c>
      <c r="W5" s="52">
        <f t="shared" si="3"/>
        <v>-200</v>
      </c>
    </row>
    <row r="6" spans="1:23" x14ac:dyDescent="0.25">
      <c r="A6" s="104">
        <v>1</v>
      </c>
      <c r="B6" s="52" t="s">
        <v>3165</v>
      </c>
      <c r="C6" s="52">
        <v>1600</v>
      </c>
      <c r="D6" s="52">
        <v>1600</v>
      </c>
      <c r="E6" s="52">
        <v>0</v>
      </c>
      <c r="F6" s="52">
        <v>0</v>
      </c>
      <c r="G6" s="52">
        <v>556.02</v>
      </c>
      <c r="H6" s="52">
        <v>3.29</v>
      </c>
      <c r="I6" s="52">
        <v>17472</v>
      </c>
      <c r="J6" s="52">
        <v>10.571999999999999</v>
      </c>
      <c r="K6" s="52">
        <v>10.92</v>
      </c>
      <c r="L6" s="52">
        <v>1600</v>
      </c>
      <c r="M6" s="52">
        <v>279004919</v>
      </c>
      <c r="N6" s="52" t="s">
        <v>4524</v>
      </c>
      <c r="O6" s="52" t="s">
        <v>3165</v>
      </c>
      <c r="P6" s="52">
        <f t="shared" si="0"/>
        <v>1</v>
      </c>
      <c r="R6" s="104">
        <v>2233</v>
      </c>
      <c r="S6" s="52" t="s">
        <v>3342</v>
      </c>
      <c r="T6" s="52">
        <f>VLOOKUP(R6,'1'!J:K,2,FALSE)</f>
        <v>7.79</v>
      </c>
      <c r="U6" s="52">
        <f t="shared" si="1"/>
        <v>2200</v>
      </c>
      <c r="V6" s="52">
        <f t="shared" si="2"/>
        <v>2200</v>
      </c>
      <c r="W6" s="52">
        <f t="shared" si="3"/>
        <v>0</v>
      </c>
    </row>
    <row r="7" spans="1:23" x14ac:dyDescent="0.25">
      <c r="A7" s="104">
        <v>600177</v>
      </c>
      <c r="B7" s="52" t="s">
        <v>2936</v>
      </c>
      <c r="C7" s="52">
        <v>2300</v>
      </c>
      <c r="D7" s="52">
        <v>2300</v>
      </c>
      <c r="E7" s="52">
        <v>0</v>
      </c>
      <c r="F7" s="52">
        <v>0</v>
      </c>
      <c r="G7" s="52">
        <v>547.5</v>
      </c>
      <c r="H7" s="52">
        <v>2.99</v>
      </c>
      <c r="I7" s="52">
        <v>18860</v>
      </c>
      <c r="J7" s="52">
        <v>7.9619999999999997</v>
      </c>
      <c r="K7" s="52">
        <v>8.1999999999999993</v>
      </c>
      <c r="L7" s="52">
        <v>2300</v>
      </c>
      <c r="M7" s="52" t="s">
        <v>4522</v>
      </c>
      <c r="N7" s="52" t="s">
        <v>4523</v>
      </c>
      <c r="O7" s="52" t="s">
        <v>2936</v>
      </c>
      <c r="P7" s="52">
        <f t="shared" si="0"/>
        <v>600177</v>
      </c>
      <c r="R7" s="104">
        <v>600919</v>
      </c>
      <c r="S7" s="52" t="s">
        <v>2961</v>
      </c>
      <c r="T7" s="52">
        <f>VLOOKUP(R7,'1'!J:K,2,FALSE)</f>
        <v>9.17</v>
      </c>
      <c r="U7" s="52">
        <f t="shared" si="1"/>
        <v>1900</v>
      </c>
      <c r="V7" s="52">
        <f t="shared" si="2"/>
        <v>2100</v>
      </c>
      <c r="W7" s="52">
        <f t="shared" si="3"/>
        <v>-200</v>
      </c>
    </row>
    <row r="8" spans="1:23" x14ac:dyDescent="0.25">
      <c r="A8" s="104">
        <v>601216</v>
      </c>
      <c r="B8" s="52" t="s">
        <v>3015</v>
      </c>
      <c r="C8" s="52">
        <v>4100</v>
      </c>
      <c r="D8" s="52">
        <v>4100</v>
      </c>
      <c r="E8" s="52">
        <v>0</v>
      </c>
      <c r="F8" s="52">
        <v>0</v>
      </c>
      <c r="G8" s="52">
        <v>487.77</v>
      </c>
      <c r="H8" s="52">
        <v>2.82</v>
      </c>
      <c r="I8" s="52">
        <v>17794</v>
      </c>
      <c r="J8" s="52">
        <v>4.2210000000000001</v>
      </c>
      <c r="K8" s="52">
        <v>4.34</v>
      </c>
      <c r="L8" s="52">
        <v>4100</v>
      </c>
      <c r="M8" s="52" t="s">
        <v>4522</v>
      </c>
      <c r="N8" s="52" t="s">
        <v>4523</v>
      </c>
      <c r="O8" s="52" t="s">
        <v>3015</v>
      </c>
      <c r="P8" s="52">
        <f t="shared" si="0"/>
        <v>601216</v>
      </c>
      <c r="R8" s="104">
        <v>937</v>
      </c>
      <c r="S8" s="52" t="s">
        <v>2935</v>
      </c>
      <c r="T8" s="52">
        <f>VLOOKUP(R8,'1'!J:K,2,FALSE)</f>
        <v>6.78</v>
      </c>
      <c r="U8" s="52">
        <f t="shared" si="1"/>
        <v>2600</v>
      </c>
      <c r="V8" s="52">
        <f t="shared" si="2"/>
        <v>2100</v>
      </c>
      <c r="W8" s="52">
        <f t="shared" si="3"/>
        <v>500</v>
      </c>
    </row>
    <row r="9" spans="1:23" x14ac:dyDescent="0.25">
      <c r="A9" s="104">
        <v>601568</v>
      </c>
      <c r="B9" s="52" t="s">
        <v>2933</v>
      </c>
      <c r="C9" s="52">
        <v>4100</v>
      </c>
      <c r="D9" s="52">
        <v>4100</v>
      </c>
      <c r="E9" s="52">
        <v>0</v>
      </c>
      <c r="F9" s="52">
        <v>0</v>
      </c>
      <c r="G9" s="52">
        <v>487.72</v>
      </c>
      <c r="H9" s="52">
        <v>2.79</v>
      </c>
      <c r="I9" s="52">
        <v>17958</v>
      </c>
      <c r="J9" s="52">
        <v>4.2610000000000001</v>
      </c>
      <c r="K9" s="52">
        <v>4.38</v>
      </c>
      <c r="L9" s="52">
        <v>4100</v>
      </c>
      <c r="M9" s="52" t="s">
        <v>4522</v>
      </c>
      <c r="N9" s="52" t="s">
        <v>4523</v>
      </c>
      <c r="O9" s="52" t="s">
        <v>2933</v>
      </c>
      <c r="P9" s="52">
        <f t="shared" si="0"/>
        <v>601568</v>
      </c>
      <c r="R9" s="104">
        <v>601077</v>
      </c>
      <c r="S9" s="52" t="s">
        <v>2945</v>
      </c>
      <c r="T9" s="52">
        <f>VLOOKUP(R9,'1'!J:K,2,FALSE)</f>
        <v>5.69</v>
      </c>
      <c r="U9" s="52">
        <f t="shared" si="1"/>
        <v>3100</v>
      </c>
      <c r="V9" s="52">
        <f t="shared" si="2"/>
        <v>3700</v>
      </c>
      <c r="W9" s="52">
        <f t="shared" si="3"/>
        <v>-600</v>
      </c>
    </row>
    <row r="10" spans="1:23" x14ac:dyDescent="0.25">
      <c r="A10" s="104">
        <v>601009</v>
      </c>
      <c r="B10" s="52" t="s">
        <v>2943</v>
      </c>
      <c r="C10" s="52">
        <v>1800</v>
      </c>
      <c r="D10" s="52">
        <v>1800</v>
      </c>
      <c r="E10" s="52">
        <v>0</v>
      </c>
      <c r="F10" s="52">
        <v>0</v>
      </c>
      <c r="G10" s="52">
        <v>373.88</v>
      </c>
      <c r="H10" s="52">
        <v>2.23</v>
      </c>
      <c r="I10" s="52">
        <v>17154</v>
      </c>
      <c r="J10" s="52">
        <v>9.3219999999999992</v>
      </c>
      <c r="K10" s="52">
        <v>9.5299999999999994</v>
      </c>
      <c r="L10" s="52">
        <v>1800</v>
      </c>
      <c r="M10" s="52" t="s">
        <v>4522</v>
      </c>
      <c r="N10" s="52" t="s">
        <v>4523</v>
      </c>
      <c r="O10" s="52" t="s">
        <v>2943</v>
      </c>
      <c r="P10" s="52">
        <f t="shared" si="0"/>
        <v>601009</v>
      </c>
      <c r="R10" s="104">
        <v>601166</v>
      </c>
      <c r="S10" s="52" t="s">
        <v>2937</v>
      </c>
      <c r="T10" s="52">
        <f>VLOOKUP(R10,'1'!J:K,2,FALSE)</f>
        <v>18.55</v>
      </c>
      <c r="U10" s="52">
        <f t="shared" si="1"/>
        <v>900</v>
      </c>
      <c r="V10" s="52">
        <f t="shared" si="2"/>
        <v>1000</v>
      </c>
      <c r="W10" s="52">
        <f t="shared" si="3"/>
        <v>-100</v>
      </c>
    </row>
    <row r="11" spans="1:23" x14ac:dyDescent="0.25">
      <c r="A11" s="104">
        <v>600919</v>
      </c>
      <c r="B11" s="52" t="s">
        <v>2961</v>
      </c>
      <c r="C11" s="52">
        <v>2100</v>
      </c>
      <c r="D11" s="52">
        <v>2100</v>
      </c>
      <c r="E11" s="52">
        <v>0</v>
      </c>
      <c r="F11" s="52">
        <v>0</v>
      </c>
      <c r="G11" s="52">
        <v>226.85</v>
      </c>
      <c r="H11" s="52">
        <v>1.34</v>
      </c>
      <c r="I11" s="52">
        <v>17136</v>
      </c>
      <c r="J11" s="52">
        <v>8.0519999999999996</v>
      </c>
      <c r="K11" s="52">
        <v>8.16</v>
      </c>
      <c r="L11" s="52">
        <v>2100</v>
      </c>
      <c r="M11" s="52" t="s">
        <v>4522</v>
      </c>
      <c r="N11" s="52" t="s">
        <v>4523</v>
      </c>
      <c r="O11" s="52" t="s">
        <v>2961</v>
      </c>
      <c r="P11" s="52">
        <f t="shared" si="0"/>
        <v>600919</v>
      </c>
      <c r="R11" s="104">
        <v>601398</v>
      </c>
      <c r="S11" s="52" t="s">
        <v>2956</v>
      </c>
      <c r="T11" s="52">
        <f>VLOOKUP(R11,'1'!J:K,2,FALSE)</f>
        <v>6.31</v>
      </c>
      <c r="U11" s="52">
        <f t="shared" si="1"/>
        <v>2800</v>
      </c>
      <c r="V11" s="52">
        <f t="shared" si="2"/>
        <v>3400</v>
      </c>
      <c r="W11" s="52">
        <f t="shared" si="3"/>
        <v>-600</v>
      </c>
    </row>
    <row r="12" spans="1:23" x14ac:dyDescent="0.25">
      <c r="A12" s="104">
        <v>601077</v>
      </c>
      <c r="B12" s="52" t="s">
        <v>2945</v>
      </c>
      <c r="C12" s="52">
        <v>3700</v>
      </c>
      <c r="D12" s="52">
        <v>3700</v>
      </c>
      <c r="E12" s="52">
        <v>0</v>
      </c>
      <c r="F12" s="52">
        <v>0</v>
      </c>
      <c r="G12" s="52">
        <v>217.75</v>
      </c>
      <c r="H12" s="52">
        <v>1.26</v>
      </c>
      <c r="I12" s="52">
        <v>17538</v>
      </c>
      <c r="J12" s="52">
        <v>4.681</v>
      </c>
      <c r="K12" s="52">
        <v>4.74</v>
      </c>
      <c r="L12" s="52">
        <v>3700</v>
      </c>
      <c r="M12" s="52" t="s">
        <v>4522</v>
      </c>
      <c r="N12" s="52" t="s">
        <v>4523</v>
      </c>
      <c r="O12" s="52" t="s">
        <v>2945</v>
      </c>
      <c r="P12" s="52">
        <f t="shared" si="0"/>
        <v>601077</v>
      </c>
      <c r="R12" s="104">
        <v>601009</v>
      </c>
      <c r="S12" s="52" t="s">
        <v>2943</v>
      </c>
      <c r="T12" s="52">
        <f>VLOOKUP(R12,'1'!J:K,2,FALSE)</f>
        <v>10.52</v>
      </c>
      <c r="U12" s="52">
        <f t="shared" si="1"/>
        <v>1700</v>
      </c>
      <c r="V12" s="52">
        <f t="shared" si="2"/>
        <v>1800</v>
      </c>
      <c r="W12" s="52">
        <f t="shared" si="3"/>
        <v>-100</v>
      </c>
    </row>
    <row r="13" spans="1:23" x14ac:dyDescent="0.25">
      <c r="A13" s="104">
        <v>600295</v>
      </c>
      <c r="B13" s="52" t="s">
        <v>2951</v>
      </c>
      <c r="C13" s="52">
        <v>1500</v>
      </c>
      <c r="D13" s="52">
        <v>1500</v>
      </c>
      <c r="E13" s="52">
        <v>0</v>
      </c>
      <c r="F13" s="52">
        <v>0</v>
      </c>
      <c r="G13" s="52">
        <v>145.58000000000001</v>
      </c>
      <c r="H13" s="52">
        <v>0.81</v>
      </c>
      <c r="I13" s="52">
        <v>18150</v>
      </c>
      <c r="J13" s="52">
        <v>12.003</v>
      </c>
      <c r="K13" s="52">
        <v>12.1</v>
      </c>
      <c r="L13" s="52">
        <v>1500</v>
      </c>
      <c r="M13" s="52" t="s">
        <v>4522</v>
      </c>
      <c r="N13" s="52" t="s">
        <v>4523</v>
      </c>
      <c r="O13" s="52" t="s">
        <v>2951</v>
      </c>
      <c r="P13" s="52">
        <f t="shared" si="0"/>
        <v>600295</v>
      </c>
      <c r="R13" s="104">
        <v>1</v>
      </c>
      <c r="S13" s="52" t="s">
        <v>3165</v>
      </c>
      <c r="T13" s="52">
        <f>VLOOKUP(R13,'1'!J:K,2,FALSE)</f>
        <v>11.73</v>
      </c>
      <c r="U13" s="52">
        <f t="shared" si="1"/>
        <v>1500</v>
      </c>
      <c r="V13" s="52">
        <f t="shared" si="2"/>
        <v>1600</v>
      </c>
      <c r="W13" s="52">
        <f t="shared" si="3"/>
        <v>-100</v>
      </c>
    </row>
    <row r="14" spans="1:23" x14ac:dyDescent="0.25">
      <c r="A14" s="104">
        <v>600681</v>
      </c>
      <c r="B14" s="52" t="s">
        <v>2941</v>
      </c>
      <c r="C14" s="52">
        <v>4400</v>
      </c>
      <c r="D14" s="52">
        <v>4400</v>
      </c>
      <c r="E14" s="52">
        <v>0</v>
      </c>
      <c r="F14" s="52">
        <v>0</v>
      </c>
      <c r="G14" s="52">
        <v>39.81</v>
      </c>
      <c r="H14" s="52">
        <v>0.23</v>
      </c>
      <c r="I14" s="52">
        <v>17204</v>
      </c>
      <c r="J14" s="52">
        <v>3.9009999999999998</v>
      </c>
      <c r="K14" s="52">
        <v>3.91</v>
      </c>
      <c r="L14" s="52">
        <v>4400</v>
      </c>
      <c r="M14" s="52" t="s">
        <v>4522</v>
      </c>
      <c r="N14" s="52" t="s">
        <v>4523</v>
      </c>
      <c r="O14" s="52" t="s">
        <v>2941</v>
      </c>
      <c r="P14" s="52">
        <f t="shared" si="0"/>
        <v>600681</v>
      </c>
      <c r="R14" s="104">
        <v>601169</v>
      </c>
      <c r="S14" s="52" t="s">
        <v>2952</v>
      </c>
      <c r="T14" s="52">
        <f>VLOOKUP(R14,'1'!J:K,2,FALSE)</f>
        <v>5.82</v>
      </c>
      <c r="U14" s="52">
        <f t="shared" si="1"/>
        <v>3000</v>
      </c>
      <c r="V14" s="52">
        <f t="shared" si="2"/>
        <v>3000</v>
      </c>
      <c r="W14" s="52">
        <f t="shared" si="3"/>
        <v>0</v>
      </c>
    </row>
    <row r="15" spans="1:23" x14ac:dyDescent="0.25">
      <c r="A15" s="104">
        <v>601939</v>
      </c>
      <c r="B15" s="52" t="s">
        <v>2964</v>
      </c>
      <c r="C15" s="52">
        <v>2600</v>
      </c>
      <c r="D15" s="52">
        <v>2600</v>
      </c>
      <c r="E15" s="52">
        <v>0</v>
      </c>
      <c r="F15" s="52">
        <v>0</v>
      </c>
      <c r="G15" s="52">
        <v>-108.51</v>
      </c>
      <c r="H15" s="52">
        <v>-0.59</v>
      </c>
      <c r="I15" s="52">
        <v>18304</v>
      </c>
      <c r="J15" s="52">
        <v>7.0819999999999999</v>
      </c>
      <c r="K15" s="52">
        <v>7.04</v>
      </c>
      <c r="L15" s="52">
        <v>2600</v>
      </c>
      <c r="M15" s="52" t="s">
        <v>4522</v>
      </c>
      <c r="N15" s="52" t="s">
        <v>4523</v>
      </c>
      <c r="O15" s="52" t="s">
        <v>2964</v>
      </c>
      <c r="P15" s="52">
        <f t="shared" si="0"/>
        <v>601939</v>
      </c>
      <c r="R15" s="104">
        <v>600681</v>
      </c>
      <c r="S15" s="52" t="s">
        <v>2941</v>
      </c>
      <c r="T15" s="52">
        <f>VLOOKUP(R15,'1'!J:K,2,FALSE)</f>
        <v>3.77</v>
      </c>
      <c r="U15" s="52">
        <f t="shared" si="1"/>
        <v>4600</v>
      </c>
      <c r="V15" s="52">
        <f t="shared" si="2"/>
        <v>4400</v>
      </c>
      <c r="W15" s="52">
        <f t="shared" si="3"/>
        <v>200</v>
      </c>
    </row>
    <row r="16" spans="1:23" x14ac:dyDescent="0.25">
      <c r="A16" s="104">
        <v>601398</v>
      </c>
      <c r="B16" s="52" t="s">
        <v>2956</v>
      </c>
      <c r="C16" s="52">
        <v>3400</v>
      </c>
      <c r="D16" s="52">
        <v>3400</v>
      </c>
      <c r="E16" s="52">
        <v>0</v>
      </c>
      <c r="F16" s="52">
        <v>0</v>
      </c>
      <c r="G16" s="52">
        <v>-174.52</v>
      </c>
      <c r="H16" s="52">
        <v>-0.94</v>
      </c>
      <c r="I16" s="52">
        <v>18258</v>
      </c>
      <c r="J16" s="52">
        <v>5.4210000000000003</v>
      </c>
      <c r="K16" s="52">
        <v>5.37</v>
      </c>
      <c r="L16" s="52">
        <v>3400</v>
      </c>
      <c r="M16" s="52" t="s">
        <v>4522</v>
      </c>
      <c r="N16" s="52" t="s">
        <v>4523</v>
      </c>
      <c r="O16" s="52" t="s">
        <v>2956</v>
      </c>
      <c r="P16" s="52">
        <f t="shared" si="0"/>
        <v>601398</v>
      </c>
      <c r="R16" s="104">
        <v>600015</v>
      </c>
      <c r="S16" s="52" t="s">
        <v>2944</v>
      </c>
      <c r="T16" s="52">
        <f>VLOOKUP(R16,'1'!J:K,2,FALSE)</f>
        <v>7.72</v>
      </c>
      <c r="U16" s="52">
        <f t="shared" si="1"/>
        <v>2300</v>
      </c>
      <c r="V16" s="52">
        <f t="shared" si="2"/>
        <v>2500</v>
      </c>
      <c r="W16" s="52">
        <f t="shared" si="3"/>
        <v>-200</v>
      </c>
    </row>
    <row r="17" spans="1:23" x14ac:dyDescent="0.25">
      <c r="A17" s="104">
        <v>600015</v>
      </c>
      <c r="B17" s="52" t="s">
        <v>2944</v>
      </c>
      <c r="C17" s="52">
        <v>2500</v>
      </c>
      <c r="D17" s="52">
        <v>2500</v>
      </c>
      <c r="E17" s="52">
        <v>0</v>
      </c>
      <c r="F17" s="52">
        <v>0</v>
      </c>
      <c r="G17" s="52">
        <v>-179.2</v>
      </c>
      <c r="H17" s="52">
        <v>-1.05</v>
      </c>
      <c r="I17" s="52">
        <v>16925</v>
      </c>
      <c r="J17" s="52">
        <v>6.8419999999999996</v>
      </c>
      <c r="K17" s="52">
        <v>6.77</v>
      </c>
      <c r="L17" s="52">
        <v>2500</v>
      </c>
      <c r="M17" s="52" t="s">
        <v>4522</v>
      </c>
      <c r="N17" s="52" t="s">
        <v>4523</v>
      </c>
      <c r="O17" s="52" t="s">
        <v>2944</v>
      </c>
      <c r="P17" s="52">
        <f t="shared" si="0"/>
        <v>600015</v>
      </c>
      <c r="R17" s="104">
        <v>601939</v>
      </c>
      <c r="S17" s="52" t="s">
        <v>2964</v>
      </c>
      <c r="T17" s="52">
        <f>VLOOKUP(R17,'1'!J:K,2,FALSE)</f>
        <v>8.2100000000000009</v>
      </c>
      <c r="U17" s="52">
        <f t="shared" si="1"/>
        <v>2100</v>
      </c>
      <c r="V17" s="52">
        <f t="shared" si="2"/>
        <v>2600</v>
      </c>
      <c r="W17" s="52">
        <f t="shared" si="3"/>
        <v>-500</v>
      </c>
    </row>
    <row r="18" spans="1:23" x14ac:dyDescent="0.25">
      <c r="A18" s="104">
        <v>601169</v>
      </c>
      <c r="B18" s="52" t="s">
        <v>2952</v>
      </c>
      <c r="C18" s="52">
        <v>3000</v>
      </c>
      <c r="D18" s="52">
        <v>3000</v>
      </c>
      <c r="E18" s="52">
        <v>0</v>
      </c>
      <c r="F18" s="52">
        <v>0</v>
      </c>
      <c r="G18" s="52">
        <v>-244.26</v>
      </c>
      <c r="H18" s="52">
        <v>-1.4</v>
      </c>
      <c r="I18" s="52">
        <v>17130</v>
      </c>
      <c r="J18" s="52">
        <v>5.7910000000000004</v>
      </c>
      <c r="K18" s="52">
        <v>5.71</v>
      </c>
      <c r="L18" s="52">
        <v>3000</v>
      </c>
      <c r="M18" s="52" t="s">
        <v>4522</v>
      </c>
      <c r="N18" s="52" t="s">
        <v>4523</v>
      </c>
      <c r="O18" s="52" t="s">
        <v>2952</v>
      </c>
      <c r="P18" s="52">
        <f t="shared" si="0"/>
        <v>601169</v>
      </c>
      <c r="R18" s="104">
        <v>601006</v>
      </c>
      <c r="S18" s="52" t="s">
        <v>1598</v>
      </c>
      <c r="T18" s="52">
        <f>VLOOKUP(R18,'1'!J:K,2,FALSE)</f>
        <v>6.88</v>
      </c>
      <c r="U18" s="52">
        <f t="shared" si="1"/>
        <v>2500</v>
      </c>
      <c r="V18" s="52">
        <f t="shared" si="2"/>
        <v>2300</v>
      </c>
      <c r="W18" s="52">
        <f t="shared" si="3"/>
        <v>200</v>
      </c>
    </row>
    <row r="19" spans="1:23" x14ac:dyDescent="0.25">
      <c r="A19" s="104">
        <v>2233</v>
      </c>
      <c r="B19" s="52" t="s">
        <v>3342</v>
      </c>
      <c r="C19" s="52">
        <v>2200</v>
      </c>
      <c r="D19" s="52">
        <v>2200</v>
      </c>
      <c r="E19" s="52">
        <v>0</v>
      </c>
      <c r="F19" s="52">
        <v>0</v>
      </c>
      <c r="G19" s="52">
        <v>-378.05</v>
      </c>
      <c r="H19" s="52">
        <v>-2.35</v>
      </c>
      <c r="I19" s="52">
        <v>15730</v>
      </c>
      <c r="J19" s="52">
        <v>7.3220000000000001</v>
      </c>
      <c r="K19" s="52">
        <v>7.15</v>
      </c>
      <c r="L19" s="52">
        <v>2200</v>
      </c>
      <c r="M19" s="52">
        <v>279004919</v>
      </c>
      <c r="N19" s="52" t="s">
        <v>4524</v>
      </c>
      <c r="O19" s="52" t="s">
        <v>3342</v>
      </c>
      <c r="P19" s="52">
        <f t="shared" si="0"/>
        <v>2233</v>
      </c>
      <c r="R19" s="104">
        <v>600755</v>
      </c>
      <c r="S19" s="52" t="s">
        <v>2957</v>
      </c>
      <c r="T19" s="52">
        <f>VLOOKUP(R19,'1'!J:K,2,FALSE)</f>
        <v>6.85</v>
      </c>
      <c r="U19" s="52">
        <f t="shared" si="1"/>
        <v>2500</v>
      </c>
      <c r="V19" s="52">
        <f t="shared" si="2"/>
        <v>2200</v>
      </c>
      <c r="W19" s="52">
        <f t="shared" si="3"/>
        <v>300</v>
      </c>
    </row>
    <row r="20" spans="1:23" x14ac:dyDescent="0.25">
      <c r="A20" s="104">
        <v>937</v>
      </c>
      <c r="B20" s="52" t="s">
        <v>2935</v>
      </c>
      <c r="C20" s="52">
        <v>2100</v>
      </c>
      <c r="D20" s="52">
        <v>2100</v>
      </c>
      <c r="E20" s="52">
        <v>0</v>
      </c>
      <c r="F20" s="52">
        <v>0</v>
      </c>
      <c r="G20" s="52">
        <v>-886.05</v>
      </c>
      <c r="H20" s="52">
        <v>-5.15</v>
      </c>
      <c r="I20" s="52">
        <v>16317</v>
      </c>
      <c r="J20" s="52">
        <v>8.1920000000000002</v>
      </c>
      <c r="K20" s="52">
        <v>7.77</v>
      </c>
      <c r="L20" s="52">
        <v>2100</v>
      </c>
      <c r="M20" s="52">
        <v>279004919</v>
      </c>
      <c r="N20" s="52" t="s">
        <v>4524</v>
      </c>
      <c r="O20" s="52" t="s">
        <v>2935</v>
      </c>
      <c r="P20" s="52">
        <f t="shared" si="0"/>
        <v>937</v>
      </c>
      <c r="R20" s="104">
        <v>2818</v>
      </c>
      <c r="S20" s="52" t="s">
        <v>2955</v>
      </c>
      <c r="T20" s="52">
        <f>VLOOKUP(R20,'1'!J:K,2,FALSE)</f>
        <v>13.96</v>
      </c>
      <c r="U20" s="52">
        <f t="shared" si="1"/>
        <v>1300</v>
      </c>
      <c r="V20" s="52">
        <f t="shared" si="2"/>
        <v>0</v>
      </c>
      <c r="W20" s="52">
        <f t="shared" si="3"/>
        <v>1300</v>
      </c>
    </row>
    <row r="21" spans="1:23" x14ac:dyDescent="0.25">
      <c r="A21" s="104">
        <v>601006</v>
      </c>
      <c r="B21" s="52" t="s">
        <v>1598</v>
      </c>
      <c r="C21" s="52">
        <v>2300</v>
      </c>
      <c r="D21" s="52">
        <v>2300</v>
      </c>
      <c r="E21" s="52">
        <v>0</v>
      </c>
      <c r="F21" s="52">
        <v>0</v>
      </c>
      <c r="G21" s="52">
        <v>-1016.26</v>
      </c>
      <c r="H21" s="52">
        <v>-5.85</v>
      </c>
      <c r="I21" s="52">
        <v>16376</v>
      </c>
      <c r="J21" s="52">
        <v>7.5620000000000003</v>
      </c>
      <c r="K21" s="52">
        <v>7.12</v>
      </c>
      <c r="L21" s="52">
        <v>2300</v>
      </c>
      <c r="M21" s="52" t="s">
        <v>4522</v>
      </c>
      <c r="N21" s="52" t="s">
        <v>4523</v>
      </c>
      <c r="O21" s="52" t="s">
        <v>1598</v>
      </c>
      <c r="P21" s="52">
        <f t="shared" si="0"/>
        <v>601006</v>
      </c>
      <c r="R21" s="104">
        <v>600295</v>
      </c>
      <c r="S21" s="52" t="s">
        <v>2951</v>
      </c>
      <c r="T21" s="52">
        <f>VLOOKUP(R21,'1'!J:K,2,FALSE)</f>
        <v>10.199999999999999</v>
      </c>
      <c r="U21" s="52">
        <f t="shared" si="1"/>
        <v>1700</v>
      </c>
      <c r="V21" s="52">
        <f t="shared" si="2"/>
        <v>1500</v>
      </c>
      <c r="W21" s="52">
        <f t="shared" si="3"/>
        <v>200</v>
      </c>
    </row>
    <row r="23" spans="1:23" x14ac:dyDescent="0.25">
      <c r="H23" s="51" t="s">
        <v>4546</v>
      </c>
      <c r="I23" s="52">
        <f>SUM(I2:I21)</f>
        <v>349204</v>
      </c>
      <c r="S23" s="52" t="s">
        <v>4541</v>
      </c>
      <c r="T23" s="52">
        <f>I23</f>
        <v>349204</v>
      </c>
    </row>
    <row r="24" spans="1:23" x14ac:dyDescent="0.25">
      <c r="S24" s="52" t="s">
        <v>148</v>
      </c>
      <c r="T24" s="52">
        <f>T23/20</f>
        <v>17460.2</v>
      </c>
    </row>
  </sheetData>
  <phoneticPr fontId="420"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3"/>
  <dimension ref="A1:W112"/>
  <sheetViews>
    <sheetView workbookViewId="0">
      <pane xSplit="1" ySplit="1" topLeftCell="B83" activePane="bottomRight" state="frozen"/>
      <selection pane="topRight" activeCell="B1" sqref="B1"/>
      <selection pane="bottomLeft" activeCell="A2" sqref="A2"/>
      <selection pane="bottomRight" activeCell="D99" sqref="D99:S104"/>
    </sheetView>
  </sheetViews>
  <sheetFormatPr defaultRowHeight="14.4" x14ac:dyDescent="0.25"/>
  <cols>
    <col min="1" max="1" width="11" style="13" customWidth="1"/>
    <col min="2" max="2" width="8.44140625" style="22" customWidth="1"/>
    <col min="3" max="3" width="7.33203125" style="21" customWidth="1"/>
    <col min="4" max="4" width="8.44140625" style="29" customWidth="1"/>
    <col min="5" max="6" width="6" style="52" customWidth="1"/>
    <col min="7" max="7" width="8.6640625" customWidth="1"/>
    <col min="8" max="8" width="8.21875" customWidth="1"/>
    <col min="9" max="9" width="7.88671875" style="29" customWidth="1"/>
    <col min="10" max="18" width="7.77734375" style="29" customWidth="1"/>
    <col min="19" max="19" width="8.88671875" style="29" customWidth="1"/>
    <col min="20" max="20" width="8.33203125" style="29" customWidth="1"/>
    <col min="21" max="21" width="5" style="29" customWidth="1"/>
    <col min="22" max="22" width="12.44140625" customWidth="1"/>
    <col min="23" max="23" width="12.109375" style="28" customWidth="1"/>
  </cols>
  <sheetData>
    <row r="1" spans="1:23" ht="57.6" x14ac:dyDescent="0.25">
      <c r="A1" s="38" t="s">
        <v>87</v>
      </c>
      <c r="B1" s="79" t="s">
        <v>88</v>
      </c>
      <c r="C1" s="39" t="s">
        <v>89</v>
      </c>
      <c r="D1" s="42" t="s">
        <v>154</v>
      </c>
      <c r="E1" s="67" t="s">
        <v>90</v>
      </c>
      <c r="F1" s="67" t="s">
        <v>85</v>
      </c>
      <c r="G1" s="41" t="s">
        <v>155</v>
      </c>
      <c r="H1" s="41" t="s">
        <v>96</v>
      </c>
      <c r="I1" s="42" t="s">
        <v>156</v>
      </c>
      <c r="J1" s="42" t="s">
        <v>91</v>
      </c>
      <c r="K1" s="42" t="s">
        <v>86</v>
      </c>
      <c r="L1" s="42" t="s">
        <v>157</v>
      </c>
      <c r="M1" s="42" t="s">
        <v>51</v>
      </c>
      <c r="N1" s="42" t="s">
        <v>158</v>
      </c>
      <c r="O1" s="42" t="s">
        <v>92</v>
      </c>
      <c r="P1" s="42" t="s">
        <v>52</v>
      </c>
      <c r="Q1" s="42" t="s">
        <v>93</v>
      </c>
      <c r="R1" s="42" t="s">
        <v>94</v>
      </c>
      <c r="S1" s="42" t="s">
        <v>159</v>
      </c>
      <c r="T1" s="27"/>
      <c r="U1" s="27"/>
      <c r="V1" s="41" t="s">
        <v>53</v>
      </c>
      <c r="W1" s="40" t="s">
        <v>95</v>
      </c>
    </row>
    <row r="2" spans="1:23" x14ac:dyDescent="0.25">
      <c r="A2" s="43">
        <v>42551</v>
      </c>
      <c r="B2" s="80">
        <v>0.97099999999999997</v>
      </c>
      <c r="C2" s="44"/>
      <c r="D2" s="46">
        <v>0</v>
      </c>
      <c r="E2" s="50">
        <v>1</v>
      </c>
      <c r="F2" s="50">
        <v>1</v>
      </c>
      <c r="G2" s="24">
        <f>Q2/MAX(M$2:M2)</f>
        <v>0</v>
      </c>
      <c r="H2" s="24">
        <f>R2/M2</f>
        <v>0</v>
      </c>
      <c r="I2" s="46">
        <f>W2</f>
        <v>1000</v>
      </c>
      <c r="J2" s="46">
        <f>W2</f>
        <v>1000</v>
      </c>
      <c r="K2" s="46">
        <f>IF(J2&gt;W$4,W$4,IF(J2&lt;W$5,W$5,J2))</f>
        <v>1000</v>
      </c>
      <c r="L2" s="46">
        <f>K2</f>
        <v>1000</v>
      </c>
      <c r="M2" s="46">
        <f>K2</f>
        <v>1000</v>
      </c>
      <c r="N2" s="46">
        <f>K2/B2</f>
        <v>1029.8661174047375</v>
      </c>
      <c r="O2" s="46">
        <f>N2</f>
        <v>1029.8661174047375</v>
      </c>
      <c r="P2" s="46">
        <f>O2*B2+D2</f>
        <v>1000</v>
      </c>
      <c r="Q2" s="46">
        <f>P2-L2</f>
        <v>0</v>
      </c>
      <c r="R2" s="46">
        <v>0</v>
      </c>
      <c r="S2" s="46">
        <f>IF(ROW()&lt;=W$13,K2,-P2+K2)</f>
        <v>1000</v>
      </c>
      <c r="U2" s="14"/>
      <c r="V2" s="4" t="s">
        <v>160</v>
      </c>
      <c r="W2" s="47">
        <v>1000</v>
      </c>
    </row>
    <row r="3" spans="1:23" x14ac:dyDescent="0.25">
      <c r="A3" s="43">
        <v>42580</v>
      </c>
      <c r="B3" s="80">
        <v>1.0089999999999999</v>
      </c>
      <c r="C3" s="44"/>
      <c r="D3" s="46">
        <f>C3*O2+IF(E3&gt;E2,0,D2)</f>
        <v>0</v>
      </c>
      <c r="E3" s="50">
        <f>IF(AND(G1&lt;W$6,G2&gt;W$6),E2+1,E2)</f>
        <v>1</v>
      </c>
      <c r="F3" s="50">
        <f>IF(E3&gt;E2,1,F2+1)</f>
        <v>2</v>
      </c>
      <c r="G3" s="24">
        <f ca="1">IF(E3&gt;E2,0,((O2*B3+D3)-L2)/MAX(OFFSET(L2,0,0,-F3+1,1)))</f>
        <v>3.9134912461380053E-2</v>
      </c>
      <c r="H3" s="24">
        <f ca="1">R3/MAX(M$2:M2)</f>
        <v>3.9134912461380053E-2</v>
      </c>
      <c r="I3" s="46">
        <f>IF(E2&lt;&gt;E3,W$2,(I$2*(1+W$3/365.25)^(A3-A$2)))+I2</f>
        <v>2000</v>
      </c>
      <c r="J3" s="46">
        <f>I3-O2*B3</f>
        <v>960.86508753861995</v>
      </c>
      <c r="K3" s="46">
        <f ca="1">IF(AND(G2&lt;W$6,G3&gt;W$6),-O2*B3,IF(J3&gt;W$4,W$4,IF(J3&lt;W$5,W$5,J3)))</f>
        <v>960.86508753861995</v>
      </c>
      <c r="L3" s="46">
        <f ca="1">IF(E3&gt;E2,K3,L2+K3)</f>
        <v>1960.8650875386199</v>
      </c>
      <c r="M3" s="46">
        <f ca="1">M2+K3</f>
        <v>1960.8650875386199</v>
      </c>
      <c r="N3" s="46">
        <f ca="1">K3/B3</f>
        <v>952.29443760021809</v>
      </c>
      <c r="O3" s="46">
        <f ca="1">O2+N3</f>
        <v>1982.1605550049555</v>
      </c>
      <c r="P3" s="46">
        <f ca="1">O3*B3+D3</f>
        <v>2000</v>
      </c>
      <c r="Q3" s="46">
        <f ca="1">P3-L3</f>
        <v>39.134912461380054</v>
      </c>
      <c r="R3" s="46">
        <f t="shared" ref="R3:R34" ca="1" si="0">IFERROR(OFFSET(R$1,MATCH(E3,E:E,0)-2,0,1,1)+Q3,Q3)</f>
        <v>39.134912461380054</v>
      </c>
      <c r="S3" s="46">
        <f ca="1">IF(ROW()&lt;=W$13,K3,-P3+K3)</f>
        <v>960.86508753861995</v>
      </c>
      <c r="U3" s="14"/>
      <c r="V3" s="4" t="s">
        <v>161</v>
      </c>
      <c r="W3" s="48">
        <v>0</v>
      </c>
    </row>
    <row r="4" spans="1:23" x14ac:dyDescent="0.25">
      <c r="A4" s="43">
        <v>42613</v>
      </c>
      <c r="B4" s="80">
        <v>0.98499999999999999</v>
      </c>
      <c r="C4" s="44"/>
      <c r="D4" s="46">
        <f t="shared" ref="D4:D44" ca="1" si="1">C4*O3+IF(E4&gt;E3,0,D3)</f>
        <v>0</v>
      </c>
      <c r="E4" s="50">
        <f t="shared" ref="E4:E44" ca="1" si="2">IF(AND(G2&lt;W$6,G3&gt;W$6),E3+1,E3)</f>
        <v>1</v>
      </c>
      <c r="F4" s="50">
        <f t="shared" ref="F4:F44" ca="1" si="3">IF(E4&gt;E3,1,F3+1)</f>
        <v>3</v>
      </c>
      <c r="G4" s="24">
        <f t="shared" ref="G4:G44" ca="1" si="4">IF(E4&gt;E3,0,((O3*B4+D4)-L3)/MAX(OFFSET(L3,0,0,-F4+1,1)))</f>
        <v>-4.3026625913000962E-3</v>
      </c>
      <c r="H4" s="24">
        <f ca="1">R4/MAX(M$2:M3)</f>
        <v>-4.3026625913002116E-3</v>
      </c>
      <c r="I4" s="46">
        <f t="shared" ref="I4:I44" ca="1" si="5">IF(E3&lt;&gt;E4,W$2,(I$2*(1+W$3/365.25)^(A4-A$2)))+I3</f>
        <v>3000</v>
      </c>
      <c r="J4" s="46">
        <f t="shared" ref="J4:J44" ca="1" si="6">I4-O3*B4</f>
        <v>1047.5718533201189</v>
      </c>
      <c r="K4" s="46">
        <f t="shared" ref="K4:K44" ca="1" si="7">IF(AND(G3&lt;W$6,G4&gt;W$6),-O3*B4,IF(J4&gt;W$4,W$4,IF(J4&lt;W$5,W$5,J4)))</f>
        <v>1047.5718533201189</v>
      </c>
      <c r="L4" s="46">
        <f t="shared" ref="L4:L44" ca="1" si="8">IF(E4&gt;E3,K4,L3+K4)</f>
        <v>3008.436940858739</v>
      </c>
      <c r="M4" s="46">
        <f t="shared" ref="M4:M44" ca="1" si="9">M3+K4</f>
        <v>3008.436940858739</v>
      </c>
      <c r="N4" s="46">
        <f t="shared" ref="N4:N44" ca="1" si="10">K4/B4</f>
        <v>1063.5247241828617</v>
      </c>
      <c r="O4" s="46">
        <f t="shared" ref="O4:O44" ca="1" si="11">O3+N4</f>
        <v>3045.6852791878173</v>
      </c>
      <c r="P4" s="46">
        <f t="shared" ref="P4:P44" ca="1" si="12">O4*B4+D4</f>
        <v>3000</v>
      </c>
      <c r="Q4" s="46">
        <f t="shared" ref="Q4:Q44" ca="1" si="13">P4-L4</f>
        <v>-8.4369408587390353</v>
      </c>
      <c r="R4" s="46">
        <f t="shared" ca="1" si="0"/>
        <v>-8.4369408587390353</v>
      </c>
      <c r="S4" s="46">
        <f t="shared" ref="S4:S44" ca="1" si="14">IF(ROW()&lt;=W$13,K4,-P4+K4)</f>
        <v>1047.5718533201189</v>
      </c>
      <c r="U4" s="14"/>
      <c r="V4" s="4" t="s">
        <v>162</v>
      </c>
      <c r="W4" s="47">
        <v>5000</v>
      </c>
    </row>
    <row r="5" spans="1:23" x14ac:dyDescent="0.25">
      <c r="A5" s="43">
        <v>42643</v>
      </c>
      <c r="B5" s="80">
        <v>0.94</v>
      </c>
      <c r="C5" s="44"/>
      <c r="D5" s="46">
        <f t="shared" ca="1" si="1"/>
        <v>0</v>
      </c>
      <c r="E5" s="50">
        <f t="shared" ca="1" si="2"/>
        <v>1</v>
      </c>
      <c r="F5" s="50">
        <f t="shared" ca="1" si="3"/>
        <v>4</v>
      </c>
      <c r="G5" s="24">
        <f t="shared" ca="1" si="4"/>
        <v>-4.8361584863620549E-2</v>
      </c>
      <c r="H5" s="24">
        <f ca="1">R5/MAX(M$2:M4)</f>
        <v>-4.8361584863620549E-2</v>
      </c>
      <c r="I5" s="46">
        <f t="shared" ca="1" si="5"/>
        <v>4000</v>
      </c>
      <c r="J5" s="46">
        <f t="shared" ca="1" si="6"/>
        <v>1137.0558375634519</v>
      </c>
      <c r="K5" s="46">
        <f t="shared" ca="1" si="7"/>
        <v>1137.0558375634519</v>
      </c>
      <c r="L5" s="46">
        <f t="shared" ca="1" si="8"/>
        <v>4145.4927784221909</v>
      </c>
      <c r="M5" s="46">
        <f t="shared" ca="1" si="9"/>
        <v>4145.4927784221909</v>
      </c>
      <c r="N5" s="46">
        <f t="shared" ca="1" si="10"/>
        <v>1209.6338697483532</v>
      </c>
      <c r="O5" s="46">
        <f t="shared" ca="1" si="11"/>
        <v>4255.3191489361707</v>
      </c>
      <c r="P5" s="46">
        <f t="shared" ca="1" si="12"/>
        <v>4000</v>
      </c>
      <c r="Q5" s="46">
        <f t="shared" ca="1" si="13"/>
        <v>-145.4927784221909</v>
      </c>
      <c r="R5" s="46">
        <f t="shared" ca="1" si="0"/>
        <v>-145.4927784221909</v>
      </c>
      <c r="S5" s="46">
        <f t="shared" ca="1" si="14"/>
        <v>1137.0558375634519</v>
      </c>
      <c r="U5" s="14"/>
      <c r="V5" s="4" t="s">
        <v>163</v>
      </c>
      <c r="W5" s="47">
        <v>-5000</v>
      </c>
    </row>
    <row r="6" spans="1:23" x14ac:dyDescent="0.25">
      <c r="A6" s="43">
        <v>42674</v>
      </c>
      <c r="B6" s="80">
        <v>1.002</v>
      </c>
      <c r="C6" s="44"/>
      <c r="D6" s="46">
        <f t="shared" ca="1" si="1"/>
        <v>0</v>
      </c>
      <c r="E6" s="50">
        <f t="shared" ca="1" si="2"/>
        <v>1</v>
      </c>
      <c r="F6" s="50">
        <f t="shared" ca="1" si="3"/>
        <v>5</v>
      </c>
      <c r="G6" s="24">
        <f t="shared" ca="1" si="4"/>
        <v>2.8545944990619868E-2</v>
      </c>
      <c r="H6" s="24">
        <f ca="1">R6/MAX(M$2:M5)</f>
        <v>2.8545944990619868E-2</v>
      </c>
      <c r="I6" s="46">
        <f t="shared" ca="1" si="5"/>
        <v>5000</v>
      </c>
      <c r="J6" s="46">
        <f t="shared" ca="1" si="6"/>
        <v>736.17021276595733</v>
      </c>
      <c r="K6" s="46">
        <f t="shared" ca="1" si="7"/>
        <v>736.17021276595733</v>
      </c>
      <c r="L6" s="46">
        <f t="shared" ca="1" si="8"/>
        <v>4881.6629911881482</v>
      </c>
      <c r="M6" s="46">
        <f t="shared" ca="1" si="9"/>
        <v>4881.6629911881482</v>
      </c>
      <c r="N6" s="46">
        <f t="shared" ca="1" si="10"/>
        <v>734.70081114366997</v>
      </c>
      <c r="O6" s="46">
        <f t="shared" ca="1" si="11"/>
        <v>4990.0199600798405</v>
      </c>
      <c r="P6" s="46">
        <f t="shared" ca="1" si="12"/>
        <v>5000</v>
      </c>
      <c r="Q6" s="46">
        <f t="shared" ca="1" si="13"/>
        <v>118.33700881185177</v>
      </c>
      <c r="R6" s="46">
        <f t="shared" ca="1" si="0"/>
        <v>118.33700881185177</v>
      </c>
      <c r="S6" s="46">
        <f t="shared" ca="1" si="14"/>
        <v>736.17021276595733</v>
      </c>
      <c r="U6" s="14"/>
      <c r="V6" s="4" t="s">
        <v>164</v>
      </c>
      <c r="W6" s="49">
        <v>2</v>
      </c>
    </row>
    <row r="7" spans="1:23" x14ac:dyDescent="0.25">
      <c r="A7" s="43">
        <v>42704</v>
      </c>
      <c r="B7" s="80">
        <v>1.006</v>
      </c>
      <c r="C7" s="44"/>
      <c r="D7" s="46">
        <f t="shared" ca="1" si="1"/>
        <v>0</v>
      </c>
      <c r="E7" s="50">
        <f t="shared" ca="1" si="2"/>
        <v>1</v>
      </c>
      <c r="F7" s="50">
        <f t="shared" ca="1" si="3"/>
        <v>6</v>
      </c>
      <c r="G7" s="24">
        <f t="shared" ca="1" si="4"/>
        <v>2.8329913167256859E-2</v>
      </c>
      <c r="H7" s="24">
        <f ca="1">R7/MAX(M$2:M6)</f>
        <v>2.8329913167256672E-2</v>
      </c>
      <c r="I7" s="46">
        <f t="shared" ca="1" si="5"/>
        <v>6000</v>
      </c>
      <c r="J7" s="46">
        <f t="shared" ca="1" si="6"/>
        <v>980.03992015968015</v>
      </c>
      <c r="K7" s="46">
        <f t="shared" ca="1" si="7"/>
        <v>980.03992015968015</v>
      </c>
      <c r="L7" s="46">
        <f t="shared" ca="1" si="8"/>
        <v>5861.7029113478284</v>
      </c>
      <c r="M7" s="46">
        <f t="shared" ca="1" si="9"/>
        <v>5861.7029113478284</v>
      </c>
      <c r="N7" s="46">
        <f t="shared" ca="1" si="10"/>
        <v>974.19475164978144</v>
      </c>
      <c r="O7" s="46">
        <f t="shared" ca="1" si="11"/>
        <v>5964.2147117296217</v>
      </c>
      <c r="P7" s="46">
        <f t="shared" ca="1" si="12"/>
        <v>5999.9999999999991</v>
      </c>
      <c r="Q7" s="46">
        <f t="shared" ca="1" si="13"/>
        <v>138.29708865217071</v>
      </c>
      <c r="R7" s="46">
        <f t="shared" ca="1" si="0"/>
        <v>138.29708865217071</v>
      </c>
      <c r="S7" s="46">
        <f t="shared" ca="1" si="14"/>
        <v>980.03992015968015</v>
      </c>
      <c r="U7" s="14"/>
    </row>
    <row r="8" spans="1:23" x14ac:dyDescent="0.25">
      <c r="A8" s="43">
        <v>42735</v>
      </c>
      <c r="B8" s="80">
        <v>0.97899999999999998</v>
      </c>
      <c r="C8" s="44">
        <v>2.2563E-2</v>
      </c>
      <c r="D8" s="46">
        <f t="shared" ca="1" si="1"/>
        <v>134.57057654075544</v>
      </c>
      <c r="E8" s="50">
        <f t="shared" ca="1" si="2"/>
        <v>1</v>
      </c>
      <c r="F8" s="50">
        <f t="shared" ca="1" si="3"/>
        <v>7</v>
      </c>
      <c r="G8" s="24">
        <f t="shared" ca="1" si="4"/>
        <v>1.9078733546820367E-2</v>
      </c>
      <c r="H8" s="24">
        <f ca="1">R8/MAX(M$2:M7)</f>
        <v>1.9078733546820367E-2</v>
      </c>
      <c r="I8" s="46">
        <f t="shared" ca="1" si="5"/>
        <v>7000</v>
      </c>
      <c r="J8" s="46">
        <f t="shared" ca="1" si="6"/>
        <v>1161.0337972167008</v>
      </c>
      <c r="K8" s="46">
        <f t="shared" ca="1" si="7"/>
        <v>1161.0337972167008</v>
      </c>
      <c r="L8" s="46">
        <f t="shared" ca="1" si="8"/>
        <v>7022.7367085645292</v>
      </c>
      <c r="M8" s="46">
        <f t="shared" ca="1" si="9"/>
        <v>7022.7367085645292</v>
      </c>
      <c r="N8" s="46">
        <f t="shared" ca="1" si="10"/>
        <v>1185.9385058393266</v>
      </c>
      <c r="O8" s="46">
        <f t="shared" ca="1" si="11"/>
        <v>7150.1532175689481</v>
      </c>
      <c r="P8" s="46">
        <f t="shared" ca="1" si="12"/>
        <v>7134.5705765407556</v>
      </c>
      <c r="Q8" s="46">
        <f t="shared" ca="1" si="13"/>
        <v>111.83386797622643</v>
      </c>
      <c r="R8" s="46">
        <f t="shared" ca="1" si="0"/>
        <v>111.83386797622643</v>
      </c>
      <c r="S8" s="46">
        <f t="shared" ca="1" si="14"/>
        <v>1161.0337972167008</v>
      </c>
      <c r="U8" s="14"/>
    </row>
    <row r="9" spans="1:23" x14ac:dyDescent="0.25">
      <c r="A9" s="43">
        <v>42761</v>
      </c>
      <c r="B9" s="80">
        <v>0.995</v>
      </c>
      <c r="C9" s="44"/>
      <c r="D9" s="46">
        <f t="shared" ca="1" si="1"/>
        <v>134.57057654075544</v>
      </c>
      <c r="E9" s="50">
        <f t="shared" ca="1" si="2"/>
        <v>1</v>
      </c>
      <c r="F9" s="50">
        <f t="shared" ca="1" si="3"/>
        <v>8</v>
      </c>
      <c r="G9" s="24">
        <f t="shared" ca="1" si="4"/>
        <v>3.2214837156207925E-2</v>
      </c>
      <c r="H9" s="24">
        <f ca="1">R9/MAX(M$2:M8)</f>
        <v>3.2214837156207925E-2</v>
      </c>
      <c r="I9" s="46">
        <f t="shared" ca="1" si="5"/>
        <v>8000</v>
      </c>
      <c r="J9" s="46">
        <f t="shared" ca="1" si="6"/>
        <v>885.59754851889647</v>
      </c>
      <c r="K9" s="46">
        <f t="shared" ca="1" si="7"/>
        <v>885.59754851889647</v>
      </c>
      <c r="L9" s="46">
        <f t="shared" ca="1" si="8"/>
        <v>7908.3342570834257</v>
      </c>
      <c r="M9" s="46">
        <f t="shared" ca="1" si="9"/>
        <v>7908.3342570834257</v>
      </c>
      <c r="N9" s="46">
        <f t="shared" ca="1" si="10"/>
        <v>890.04778745617739</v>
      </c>
      <c r="O9" s="46">
        <f t="shared" ca="1" si="11"/>
        <v>8040.2010050251256</v>
      </c>
      <c r="P9" s="46">
        <f t="shared" ca="1" si="12"/>
        <v>8134.5705765407556</v>
      </c>
      <c r="Q9" s="46">
        <f t="shared" ca="1" si="13"/>
        <v>226.23631945732996</v>
      </c>
      <c r="R9" s="46">
        <f t="shared" ca="1" si="0"/>
        <v>226.23631945732996</v>
      </c>
      <c r="S9" s="46">
        <f t="shared" ca="1" si="14"/>
        <v>885.59754851889647</v>
      </c>
      <c r="U9" s="14"/>
      <c r="V9" s="4" t="s">
        <v>165</v>
      </c>
      <c r="W9" s="24">
        <f ca="1">XIRR(OFFSET(S2,0,0,W13,1),OFFSET(A2,0,0,W13,1))</f>
        <v>0.10075723528861999</v>
      </c>
    </row>
    <row r="10" spans="1:23" x14ac:dyDescent="0.25">
      <c r="A10" s="43">
        <v>42794</v>
      </c>
      <c r="B10" s="80">
        <v>1.085</v>
      </c>
      <c r="C10" s="44"/>
      <c r="D10" s="46">
        <f t="shared" ca="1" si="1"/>
        <v>134.57057654075544</v>
      </c>
      <c r="E10" s="50">
        <f t="shared" ca="1" si="2"/>
        <v>1</v>
      </c>
      <c r="F10" s="50">
        <f t="shared" ca="1" si="3"/>
        <v>9</v>
      </c>
      <c r="G10" s="24">
        <f t="shared" ca="1" si="4"/>
        <v>0.12010802515824537</v>
      </c>
      <c r="H10" s="24">
        <f ca="1">R10/MAX(M$2:M9)</f>
        <v>0.12010802515824537</v>
      </c>
      <c r="I10" s="46">
        <f t="shared" ca="1" si="5"/>
        <v>9000</v>
      </c>
      <c r="J10" s="46">
        <f t="shared" ca="1" si="6"/>
        <v>276.38190954773927</v>
      </c>
      <c r="K10" s="46">
        <f t="shared" ca="1" si="7"/>
        <v>276.38190954773927</v>
      </c>
      <c r="L10" s="46">
        <f t="shared" ca="1" si="8"/>
        <v>8184.7161666311649</v>
      </c>
      <c r="M10" s="46">
        <f t="shared" ca="1" si="9"/>
        <v>8184.7161666311649</v>
      </c>
      <c r="N10" s="46">
        <f t="shared" ca="1" si="10"/>
        <v>254.72987055091178</v>
      </c>
      <c r="O10" s="46">
        <f t="shared" ca="1" si="11"/>
        <v>8294.9308755760376</v>
      </c>
      <c r="P10" s="46">
        <f t="shared" ca="1" si="12"/>
        <v>9134.5705765407547</v>
      </c>
      <c r="Q10" s="46">
        <f t="shared" ca="1" si="13"/>
        <v>949.85440990958978</v>
      </c>
      <c r="R10" s="46">
        <f t="shared" ca="1" si="0"/>
        <v>949.85440990958978</v>
      </c>
      <c r="S10" s="46">
        <f t="shared" ca="1" si="14"/>
        <v>276.38190954773927</v>
      </c>
      <c r="U10" s="14"/>
      <c r="V10" s="4" t="s">
        <v>166</v>
      </c>
      <c r="W10" s="45">
        <f ca="1">MAX(M:M)</f>
        <v>107844.82161366868</v>
      </c>
    </row>
    <row r="11" spans="1:23" x14ac:dyDescent="0.25">
      <c r="A11" s="43">
        <v>42825</v>
      </c>
      <c r="B11" s="80">
        <v>1.151</v>
      </c>
      <c r="C11" s="44"/>
      <c r="D11" s="46">
        <f t="shared" ca="1" si="1"/>
        <v>134.57057654075544</v>
      </c>
      <c r="E11" s="50">
        <f t="shared" ca="1" si="2"/>
        <v>1</v>
      </c>
      <c r="F11" s="50">
        <f t="shared" ca="1" si="3"/>
        <v>10</v>
      </c>
      <c r="G11" s="24">
        <f t="shared" ca="1" si="4"/>
        <v>0.18294096181394001</v>
      </c>
      <c r="H11" s="24">
        <f ca="1">R11/MAX(M$2:M10)</f>
        <v>0.18294096181394012</v>
      </c>
      <c r="I11" s="46">
        <f t="shared" ca="1" si="5"/>
        <v>10000</v>
      </c>
      <c r="J11" s="46">
        <f t="shared" ca="1" si="6"/>
        <v>452.5345622119803</v>
      </c>
      <c r="K11" s="46">
        <f t="shared" ca="1" si="7"/>
        <v>452.5345622119803</v>
      </c>
      <c r="L11" s="46">
        <f t="shared" ca="1" si="8"/>
        <v>8637.2507288431443</v>
      </c>
      <c r="M11" s="46">
        <f t="shared" ca="1" si="9"/>
        <v>8637.2507288431443</v>
      </c>
      <c r="N11" s="46">
        <f t="shared" ca="1" si="10"/>
        <v>393.16643111379693</v>
      </c>
      <c r="O11" s="46">
        <f t="shared" ca="1" si="11"/>
        <v>8688.097306689835</v>
      </c>
      <c r="P11" s="46">
        <f t="shared" ca="1" si="12"/>
        <v>10134.570576540755</v>
      </c>
      <c r="Q11" s="46">
        <f t="shared" ca="1" si="13"/>
        <v>1497.3198476976104</v>
      </c>
      <c r="R11" s="46">
        <f t="shared" ca="1" si="0"/>
        <v>1497.3198476976104</v>
      </c>
      <c r="S11" s="46">
        <f t="shared" ca="1" si="14"/>
        <v>452.5345622119803</v>
      </c>
      <c r="U11" s="14"/>
      <c r="V11" s="4" t="s">
        <v>167</v>
      </c>
      <c r="W11" s="45">
        <f ca="1">MAX(K:K)</f>
        <v>5000</v>
      </c>
    </row>
    <row r="12" spans="1:23" x14ac:dyDescent="0.25">
      <c r="A12" s="43">
        <v>42853</v>
      </c>
      <c r="B12" s="80">
        <v>1.159</v>
      </c>
      <c r="C12" s="44"/>
      <c r="D12" s="46">
        <f t="shared" ca="1" si="1"/>
        <v>134.57057654075544</v>
      </c>
      <c r="E12" s="50">
        <f t="shared" ca="1" si="2"/>
        <v>1</v>
      </c>
      <c r="F12" s="50">
        <f t="shared" ca="1" si="3"/>
        <v>11</v>
      </c>
      <c r="G12" s="24">
        <f t="shared" ca="1" si="4"/>
        <v>0.18140316581512342</v>
      </c>
      <c r="H12" s="24">
        <f ca="1">R12/MAX(M$2:M11)</f>
        <v>0.18140316581512364</v>
      </c>
      <c r="I12" s="46">
        <f t="shared" ca="1" si="5"/>
        <v>11000</v>
      </c>
      <c r="J12" s="46">
        <f t="shared" ca="1" si="6"/>
        <v>930.49522154648184</v>
      </c>
      <c r="K12" s="46">
        <f t="shared" ca="1" si="7"/>
        <v>930.49522154648184</v>
      </c>
      <c r="L12" s="46">
        <f t="shared" ca="1" si="8"/>
        <v>9567.7459503896262</v>
      </c>
      <c r="M12" s="46">
        <f t="shared" ca="1" si="9"/>
        <v>9567.7459503896262</v>
      </c>
      <c r="N12" s="46">
        <f t="shared" ca="1" si="10"/>
        <v>802.84315922906114</v>
      </c>
      <c r="O12" s="46">
        <f t="shared" ca="1" si="11"/>
        <v>9490.9404659188967</v>
      </c>
      <c r="P12" s="46">
        <f t="shared" ca="1" si="12"/>
        <v>11134.570576540757</v>
      </c>
      <c r="Q12" s="46">
        <f t="shared" ca="1" si="13"/>
        <v>1566.8246261511304</v>
      </c>
      <c r="R12" s="46">
        <f t="shared" ca="1" si="0"/>
        <v>1566.8246261511304</v>
      </c>
      <c r="S12" s="46">
        <f t="shared" ca="1" si="14"/>
        <v>930.49522154648184</v>
      </c>
      <c r="U12" s="14"/>
      <c r="V12" s="4" t="s">
        <v>168</v>
      </c>
      <c r="W12" s="50">
        <f ca="1">MAX(E:E)</f>
        <v>1</v>
      </c>
    </row>
    <row r="13" spans="1:23" x14ac:dyDescent="0.25">
      <c r="A13" s="43">
        <v>42886</v>
      </c>
      <c r="B13" s="80">
        <v>1.196</v>
      </c>
      <c r="C13" s="44"/>
      <c r="D13" s="46">
        <f t="shared" ca="1" si="1"/>
        <v>134.57057654075544</v>
      </c>
      <c r="E13" s="50">
        <f t="shared" ca="1" si="2"/>
        <v>1</v>
      </c>
      <c r="F13" s="50">
        <f t="shared" ca="1" si="3"/>
        <v>12</v>
      </c>
      <c r="G13" s="24">
        <f t="shared" ca="1" si="4"/>
        <v>0.20046408352972861</v>
      </c>
      <c r="H13" s="24">
        <f ca="1">R13/MAX(M$2:M12)</f>
        <v>0.20046408352972861</v>
      </c>
      <c r="I13" s="46">
        <f t="shared" ca="1" si="5"/>
        <v>12000</v>
      </c>
      <c r="J13" s="46">
        <f t="shared" ca="1" si="6"/>
        <v>648.83520276099989</v>
      </c>
      <c r="K13" s="46">
        <f t="shared" ca="1" si="7"/>
        <v>648.83520276099989</v>
      </c>
      <c r="L13" s="46">
        <f t="shared" ca="1" si="8"/>
        <v>10216.581153150626</v>
      </c>
      <c r="M13" s="46">
        <f t="shared" ca="1" si="9"/>
        <v>10216.581153150626</v>
      </c>
      <c r="N13" s="46">
        <f t="shared" ca="1" si="10"/>
        <v>542.50435013461527</v>
      </c>
      <c r="O13" s="46">
        <f t="shared" ca="1" si="11"/>
        <v>10033.444816053512</v>
      </c>
      <c r="P13" s="46">
        <f t="shared" ca="1" si="12"/>
        <v>12134.570576540755</v>
      </c>
      <c r="Q13" s="46">
        <f t="shared" ca="1" si="13"/>
        <v>1917.9894233901286</v>
      </c>
      <c r="R13" s="46">
        <f t="shared" ca="1" si="0"/>
        <v>1917.9894233901286</v>
      </c>
      <c r="S13" s="46">
        <f t="shared" ca="1" si="14"/>
        <v>648.83520276099989</v>
      </c>
      <c r="U13" s="14"/>
      <c r="V13" s="4" t="s">
        <v>169</v>
      </c>
      <c r="W13" s="45">
        <f>COUNTIF(B:B,"&gt;0")</f>
        <v>103</v>
      </c>
    </row>
    <row r="14" spans="1:23" x14ac:dyDescent="0.25">
      <c r="A14" s="43">
        <v>42916</v>
      </c>
      <c r="B14" s="80">
        <v>1.286</v>
      </c>
      <c r="C14" s="44"/>
      <c r="D14" s="46">
        <f t="shared" ca="1" si="1"/>
        <v>134.57057654075544</v>
      </c>
      <c r="E14" s="50">
        <f t="shared" ca="1" si="2"/>
        <v>1</v>
      </c>
      <c r="F14" s="50">
        <f t="shared" ca="1" si="3"/>
        <v>13</v>
      </c>
      <c r="G14" s="24">
        <f t="shared" ca="1" si="4"/>
        <v>0.27611971309648875</v>
      </c>
      <c r="H14" s="24">
        <f ca="1">R14/MAX(M$2:M13)</f>
        <v>0.27611971309648875</v>
      </c>
      <c r="I14" s="46">
        <f t="shared" ca="1" si="5"/>
        <v>13000</v>
      </c>
      <c r="J14" s="46">
        <f t="shared" ca="1" si="6"/>
        <v>96.989966555183855</v>
      </c>
      <c r="K14" s="46">
        <f t="shared" ca="1" si="7"/>
        <v>96.989966555183855</v>
      </c>
      <c r="L14" s="46">
        <f t="shared" ca="1" si="8"/>
        <v>10313.57111970581</v>
      </c>
      <c r="M14" s="46">
        <f t="shared" ca="1" si="9"/>
        <v>10313.57111970581</v>
      </c>
      <c r="N14" s="46">
        <f t="shared" ca="1" si="10"/>
        <v>75.419880680547323</v>
      </c>
      <c r="O14" s="46">
        <f t="shared" ca="1" si="11"/>
        <v>10108.864696734059</v>
      </c>
      <c r="P14" s="46">
        <f t="shared" ca="1" si="12"/>
        <v>13134.570576540755</v>
      </c>
      <c r="Q14" s="46">
        <f t="shared" ca="1" si="13"/>
        <v>2820.9994568349448</v>
      </c>
      <c r="R14" s="46">
        <f t="shared" ca="1" si="0"/>
        <v>2820.9994568349448</v>
      </c>
      <c r="S14" s="46">
        <f t="shared" ca="1" si="14"/>
        <v>96.989966555183855</v>
      </c>
      <c r="U14" s="14"/>
      <c r="V14" s="4" t="s">
        <v>170</v>
      </c>
      <c r="W14" s="45">
        <f ca="1">OFFSET(R2,W13-1,0,1,1)</f>
        <v>45085.51398546886</v>
      </c>
    </row>
    <row r="15" spans="1:23" x14ac:dyDescent="0.25">
      <c r="A15" s="43">
        <v>42947</v>
      </c>
      <c r="B15" s="80">
        <v>1.397</v>
      </c>
      <c r="C15" s="44"/>
      <c r="D15" s="46">
        <f t="shared" ca="1" si="1"/>
        <v>134.57057654075544</v>
      </c>
      <c r="E15" s="50">
        <f t="shared" ca="1" si="2"/>
        <v>1</v>
      </c>
      <c r="F15" s="50">
        <f t="shared" ca="1" si="3"/>
        <v>14</v>
      </c>
      <c r="G15" s="24">
        <f t="shared" ca="1" si="4"/>
        <v>0.38231989602888394</v>
      </c>
      <c r="H15" s="24">
        <f ca="1">R15/MAX(M$2:M14)</f>
        <v>0.38231989602888394</v>
      </c>
      <c r="I15" s="46">
        <f t="shared" ca="1" si="5"/>
        <v>14000</v>
      </c>
      <c r="J15" s="46">
        <f t="shared" ca="1" si="6"/>
        <v>-122.08398133748051</v>
      </c>
      <c r="K15" s="46">
        <f t="shared" ca="1" si="7"/>
        <v>-122.08398133748051</v>
      </c>
      <c r="L15" s="46">
        <f t="shared" ca="1" si="8"/>
        <v>10191.487138368329</v>
      </c>
      <c r="M15" s="46">
        <f t="shared" ca="1" si="9"/>
        <v>10191.487138368329</v>
      </c>
      <c r="N15" s="46">
        <f t="shared" ca="1" si="10"/>
        <v>-87.390108330336801</v>
      </c>
      <c r="O15" s="46">
        <f t="shared" ca="1" si="11"/>
        <v>10021.474588403722</v>
      </c>
      <c r="P15" s="46">
        <f t="shared" ca="1" si="12"/>
        <v>14134.570576540755</v>
      </c>
      <c r="Q15" s="46">
        <f t="shared" ca="1" si="13"/>
        <v>3943.0834381724253</v>
      </c>
      <c r="R15" s="46">
        <f t="shared" ca="1" si="0"/>
        <v>3943.0834381724253</v>
      </c>
      <c r="S15" s="46">
        <f t="shared" ca="1" si="14"/>
        <v>-122.08398133748051</v>
      </c>
      <c r="U15" s="14"/>
      <c r="V15" s="4" t="s">
        <v>171</v>
      </c>
      <c r="W15" s="24">
        <f ca="1">W14/W10</f>
        <v>0.41805914563963209</v>
      </c>
    </row>
    <row r="16" spans="1:23" x14ac:dyDescent="0.25">
      <c r="A16" s="43">
        <v>42978</v>
      </c>
      <c r="B16" s="80">
        <v>1.41</v>
      </c>
      <c r="C16" s="44"/>
      <c r="D16" s="46">
        <f t="shared" ca="1" si="1"/>
        <v>134.57057654075544</v>
      </c>
      <c r="E16" s="50">
        <f t="shared" ca="1" si="2"/>
        <v>1</v>
      </c>
      <c r="F16" s="50">
        <f t="shared" ca="1" si="3"/>
        <v>15</v>
      </c>
      <c r="G16" s="24">
        <f t="shared" ca="1" si="4"/>
        <v>0.39495171561272602</v>
      </c>
      <c r="H16" s="24">
        <f ca="1">R16/MAX(M$2:M15)</f>
        <v>0.39495171561272602</v>
      </c>
      <c r="I16" s="46">
        <f t="shared" ca="1" si="5"/>
        <v>15000</v>
      </c>
      <c r="J16" s="46">
        <f t="shared" ca="1" si="6"/>
        <v>869.72083035075229</v>
      </c>
      <c r="K16" s="46">
        <f t="shared" ca="1" si="7"/>
        <v>869.72083035075229</v>
      </c>
      <c r="L16" s="46">
        <f t="shared" ca="1" si="8"/>
        <v>11061.207968719082</v>
      </c>
      <c r="M16" s="46">
        <f t="shared" ca="1" si="9"/>
        <v>11061.207968719082</v>
      </c>
      <c r="N16" s="46">
        <f t="shared" ca="1" si="10"/>
        <v>616.82328393670377</v>
      </c>
      <c r="O16" s="46">
        <f t="shared" ca="1" si="11"/>
        <v>10638.297872340427</v>
      </c>
      <c r="P16" s="46">
        <f t="shared" ca="1" si="12"/>
        <v>15134.570576540755</v>
      </c>
      <c r="Q16" s="46">
        <f t="shared" ca="1" si="13"/>
        <v>4073.362607821673</v>
      </c>
      <c r="R16" s="46">
        <f t="shared" ca="1" si="0"/>
        <v>4073.362607821673</v>
      </c>
      <c r="S16" s="46">
        <f t="shared" ca="1" si="14"/>
        <v>869.72083035075229</v>
      </c>
      <c r="U16" s="14"/>
      <c r="W16" s="14"/>
    </row>
    <row r="17" spans="1:23" x14ac:dyDescent="0.25">
      <c r="A17" s="43">
        <v>43007</v>
      </c>
      <c r="B17" s="80">
        <v>1.012</v>
      </c>
      <c r="C17" s="44">
        <v>0.49419999999999997</v>
      </c>
      <c r="D17" s="46">
        <f t="shared" ca="1" si="1"/>
        <v>5392.0173850513938</v>
      </c>
      <c r="E17" s="50">
        <f t="shared" ca="1" si="2"/>
        <v>1</v>
      </c>
      <c r="F17" s="50">
        <f t="shared" ca="1" si="3"/>
        <v>16</v>
      </c>
      <c r="G17" s="24">
        <f t="shared" ca="1" si="4"/>
        <v>0.46077850426051098</v>
      </c>
      <c r="H17" s="24">
        <f ca="1">R17/MAX(M$2:M16)</f>
        <v>0.46077850426051098</v>
      </c>
      <c r="I17" s="46">
        <f t="shared" ca="1" si="5"/>
        <v>16000</v>
      </c>
      <c r="J17" s="46">
        <f t="shared" ca="1" si="6"/>
        <v>5234.042553191488</v>
      </c>
      <c r="K17" s="46">
        <f t="shared" ca="1" si="7"/>
        <v>5000</v>
      </c>
      <c r="L17" s="46">
        <f t="shared" ca="1" si="8"/>
        <v>16061.207968719082</v>
      </c>
      <c r="M17" s="46">
        <f t="shared" ca="1" si="9"/>
        <v>16061.207968719082</v>
      </c>
      <c r="N17" s="46">
        <f t="shared" ca="1" si="10"/>
        <v>4940.711462450593</v>
      </c>
      <c r="O17" s="46">
        <f t="shared" ca="1" si="11"/>
        <v>15579.009334791019</v>
      </c>
      <c r="P17" s="46">
        <f t="shared" ca="1" si="12"/>
        <v>21157.974831859905</v>
      </c>
      <c r="Q17" s="46">
        <f t="shared" ca="1" si="13"/>
        <v>5096.7668631408233</v>
      </c>
      <c r="R17" s="46">
        <f t="shared" ca="1" si="0"/>
        <v>5096.7668631408233</v>
      </c>
      <c r="S17" s="46">
        <f t="shared" ca="1" si="14"/>
        <v>5000</v>
      </c>
      <c r="T17" s="14"/>
      <c r="U17" s="14"/>
      <c r="V17" s="15"/>
    </row>
    <row r="18" spans="1:23" x14ac:dyDescent="0.25">
      <c r="A18" s="43">
        <v>43039</v>
      </c>
      <c r="B18" s="80">
        <v>1.1040000000000001</v>
      </c>
      <c r="C18" s="44"/>
      <c r="D18" s="46">
        <f t="shared" ca="1" si="1"/>
        <v>5392.0173850513938</v>
      </c>
      <c r="E18" s="50">
        <f t="shared" ca="1" si="2"/>
        <v>1</v>
      </c>
      <c r="F18" s="50">
        <f t="shared" ca="1" si="3"/>
        <v>17</v>
      </c>
      <c r="G18" s="24">
        <f t="shared" ca="1" si="4"/>
        <v>0.4065718926409233</v>
      </c>
      <c r="H18" s="24">
        <f ca="1">R18/MAX(M$2:M17)</f>
        <v>0.4065718926409233</v>
      </c>
      <c r="I18" s="46">
        <f t="shared" ca="1" si="5"/>
        <v>17000</v>
      </c>
      <c r="J18" s="46">
        <f t="shared" ca="1" si="6"/>
        <v>-199.22630560928519</v>
      </c>
      <c r="K18" s="46">
        <f t="shared" ca="1" si="7"/>
        <v>-199.22630560928519</v>
      </c>
      <c r="L18" s="46">
        <f t="shared" ca="1" si="8"/>
        <v>15861.981663109797</v>
      </c>
      <c r="M18" s="46">
        <f t="shared" ca="1" si="9"/>
        <v>15861.981663109797</v>
      </c>
      <c r="N18" s="46">
        <f t="shared" ca="1" si="10"/>
        <v>-180.45861015333801</v>
      </c>
      <c r="O18" s="46">
        <f t="shared" ca="1" si="11"/>
        <v>15398.55072463768</v>
      </c>
      <c r="P18" s="46">
        <f t="shared" ca="1" si="12"/>
        <v>22392.017385051393</v>
      </c>
      <c r="Q18" s="46">
        <f t="shared" ca="1" si="13"/>
        <v>6530.0357219415964</v>
      </c>
      <c r="R18" s="46">
        <f t="shared" ca="1" si="0"/>
        <v>6530.0357219415964</v>
      </c>
      <c r="S18" s="46">
        <f t="shared" ca="1" si="14"/>
        <v>-199.22630560928519</v>
      </c>
      <c r="U18" s="14"/>
    </row>
    <row r="19" spans="1:23" x14ac:dyDescent="0.25">
      <c r="A19" s="43">
        <v>43069</v>
      </c>
      <c r="B19" s="80">
        <v>1.038</v>
      </c>
      <c r="C19" s="44"/>
      <c r="D19" s="46">
        <f t="shared" ca="1" si="1"/>
        <v>5392.0173850513938</v>
      </c>
      <c r="E19" s="50">
        <f t="shared" ca="1" si="2"/>
        <v>1</v>
      </c>
      <c r="F19" s="50">
        <f t="shared" ca="1" si="3"/>
        <v>18</v>
      </c>
      <c r="G19" s="24">
        <f t="shared" ca="1" si="4"/>
        <v>0.34329493677275641</v>
      </c>
      <c r="H19" s="24">
        <f ca="1">R19/MAX(M$2:M18)</f>
        <v>0.34329493677275663</v>
      </c>
      <c r="I19" s="46">
        <f t="shared" ca="1" si="5"/>
        <v>18000</v>
      </c>
      <c r="J19" s="46">
        <f t="shared" ca="1" si="6"/>
        <v>2016.3043478260879</v>
      </c>
      <c r="K19" s="46">
        <f t="shared" ca="1" si="7"/>
        <v>2016.3043478260879</v>
      </c>
      <c r="L19" s="46">
        <f t="shared" ca="1" si="8"/>
        <v>17878.286010935884</v>
      </c>
      <c r="M19" s="46">
        <f t="shared" ca="1" si="9"/>
        <v>17878.286010935884</v>
      </c>
      <c r="N19" s="46">
        <f t="shared" ca="1" si="10"/>
        <v>1942.4897377900654</v>
      </c>
      <c r="O19" s="46">
        <f t="shared" ca="1" si="11"/>
        <v>17341.040462427747</v>
      </c>
      <c r="P19" s="46">
        <f t="shared" ca="1" si="12"/>
        <v>23392.017385051397</v>
      </c>
      <c r="Q19" s="46">
        <f t="shared" ca="1" si="13"/>
        <v>5513.7313741155122</v>
      </c>
      <c r="R19" s="46">
        <f t="shared" ca="1" si="0"/>
        <v>5513.7313741155122</v>
      </c>
      <c r="S19" s="46">
        <f t="shared" ca="1" si="14"/>
        <v>2016.3043478260879</v>
      </c>
      <c r="U19" s="14"/>
      <c r="W19" s="14"/>
    </row>
    <row r="20" spans="1:23" x14ac:dyDescent="0.25">
      <c r="A20" s="43">
        <v>43098</v>
      </c>
      <c r="B20" s="80">
        <v>1.141</v>
      </c>
      <c r="C20" s="44">
        <v>4.9814999999999998E-2</v>
      </c>
      <c r="D20" s="46">
        <f t="shared" ca="1" si="1"/>
        <v>6255.8613156872325</v>
      </c>
      <c r="E20" s="50">
        <f t="shared" ca="1" si="2"/>
        <v>1</v>
      </c>
      <c r="F20" s="50">
        <f t="shared" ca="1" si="3"/>
        <v>19</v>
      </c>
      <c r="G20" s="24">
        <f t="shared" ca="1" si="4"/>
        <v>0.45662668487279989</v>
      </c>
      <c r="H20" s="24">
        <f ca="1">R20/MAX(M$2:M19)</f>
        <v>0.45662668487279989</v>
      </c>
      <c r="I20" s="46">
        <f t="shared" ca="1" si="5"/>
        <v>19000</v>
      </c>
      <c r="J20" s="46">
        <f t="shared" ca="1" si="6"/>
        <v>-786.12716763006028</v>
      </c>
      <c r="K20" s="46">
        <f t="shared" ca="1" si="7"/>
        <v>-786.12716763006028</v>
      </c>
      <c r="L20" s="46">
        <f t="shared" ca="1" si="8"/>
        <v>17092.158843305824</v>
      </c>
      <c r="M20" s="46">
        <f t="shared" ca="1" si="9"/>
        <v>17092.158843305824</v>
      </c>
      <c r="N20" s="46">
        <f t="shared" ca="1" si="10"/>
        <v>-688.98086558287491</v>
      </c>
      <c r="O20" s="46">
        <f t="shared" ca="1" si="11"/>
        <v>16652.059596844872</v>
      </c>
      <c r="P20" s="46">
        <f t="shared" ca="1" si="12"/>
        <v>25255.861315687231</v>
      </c>
      <c r="Q20" s="46">
        <f t="shared" ca="1" si="13"/>
        <v>8163.7024723814066</v>
      </c>
      <c r="R20" s="46">
        <f t="shared" ca="1" si="0"/>
        <v>8163.7024723814066</v>
      </c>
      <c r="S20" s="46">
        <f t="shared" ca="1" si="14"/>
        <v>-786.12716763006028</v>
      </c>
      <c r="U20" s="14"/>
    </row>
    <row r="21" spans="1:23" x14ac:dyDescent="0.25">
      <c r="A21" s="43">
        <v>43131</v>
      </c>
      <c r="B21" s="80">
        <v>1.1950000000000001</v>
      </c>
      <c r="C21" s="44"/>
      <c r="D21" s="46">
        <f t="shared" ca="1" si="1"/>
        <v>6255.8613156872325</v>
      </c>
      <c r="E21" s="50">
        <f t="shared" ca="1" si="2"/>
        <v>1</v>
      </c>
      <c r="F21" s="50">
        <f t="shared" ca="1" si="3"/>
        <v>20</v>
      </c>
      <c r="G21" s="24">
        <f t="shared" ca="1" si="4"/>
        <v>0.50692296146662952</v>
      </c>
      <c r="H21" s="24">
        <f ca="1">R21/MAX(M$2:M20)</f>
        <v>0.50692296146662974</v>
      </c>
      <c r="I21" s="46">
        <f t="shared" ca="1" si="5"/>
        <v>20000</v>
      </c>
      <c r="J21" s="46">
        <f t="shared" ca="1" si="6"/>
        <v>100.78878177037768</v>
      </c>
      <c r="K21" s="46">
        <f t="shared" ca="1" si="7"/>
        <v>100.78878177037768</v>
      </c>
      <c r="L21" s="46">
        <f t="shared" ca="1" si="8"/>
        <v>17192.947625076202</v>
      </c>
      <c r="M21" s="46">
        <f t="shared" ca="1" si="9"/>
        <v>17192.947625076202</v>
      </c>
      <c r="N21" s="46">
        <f t="shared" ca="1" si="10"/>
        <v>84.342076795295128</v>
      </c>
      <c r="O21" s="46">
        <f t="shared" ca="1" si="11"/>
        <v>16736.401673640168</v>
      </c>
      <c r="P21" s="46">
        <f t="shared" ca="1" si="12"/>
        <v>26255.861315687238</v>
      </c>
      <c r="Q21" s="46">
        <f t="shared" ca="1" si="13"/>
        <v>9062.9136906110361</v>
      </c>
      <c r="R21" s="46">
        <f t="shared" ca="1" si="0"/>
        <v>9062.9136906110361</v>
      </c>
      <c r="S21" s="46">
        <f t="shared" ca="1" si="14"/>
        <v>100.78878177037768</v>
      </c>
      <c r="U21" s="14"/>
    </row>
    <row r="22" spans="1:23" x14ac:dyDescent="0.25">
      <c r="A22" s="43">
        <v>43159</v>
      </c>
      <c r="B22" s="80">
        <v>1.0880000000000001</v>
      </c>
      <c r="C22" s="44"/>
      <c r="D22" s="46">
        <f t="shared" ca="1" si="1"/>
        <v>6255.8613156872325</v>
      </c>
      <c r="E22" s="50">
        <f t="shared" ca="1" si="2"/>
        <v>1</v>
      </c>
      <c r="F22" s="50">
        <f t="shared" ca="1" si="3"/>
        <v>21</v>
      </c>
      <c r="G22" s="24">
        <f t="shared" ca="1" si="4"/>
        <v>0.40675704075230062</v>
      </c>
      <c r="H22" s="24">
        <f ca="1">R22/MAX(M$2:M21)</f>
        <v>0.40675704075230062</v>
      </c>
      <c r="I22" s="46">
        <f t="shared" ca="1" si="5"/>
        <v>21000</v>
      </c>
      <c r="J22" s="46">
        <f t="shared" ca="1" si="6"/>
        <v>2790.7949790794955</v>
      </c>
      <c r="K22" s="46">
        <f t="shared" ca="1" si="7"/>
        <v>2790.7949790794955</v>
      </c>
      <c r="L22" s="46">
        <f t="shared" ca="1" si="8"/>
        <v>19983.742604155697</v>
      </c>
      <c r="M22" s="46">
        <f t="shared" ca="1" si="9"/>
        <v>19983.742604155697</v>
      </c>
      <c r="N22" s="46">
        <f t="shared" ca="1" si="10"/>
        <v>2565.0689145951242</v>
      </c>
      <c r="O22" s="46">
        <f t="shared" ca="1" si="11"/>
        <v>19301.470588235294</v>
      </c>
      <c r="P22" s="46">
        <f t="shared" ca="1" si="12"/>
        <v>27255.861315687231</v>
      </c>
      <c r="Q22" s="46">
        <f t="shared" ca="1" si="13"/>
        <v>7272.1187115315333</v>
      </c>
      <c r="R22" s="46">
        <f t="shared" ca="1" si="0"/>
        <v>7272.1187115315333</v>
      </c>
      <c r="S22" s="46">
        <f t="shared" ca="1" si="14"/>
        <v>2790.7949790794955</v>
      </c>
      <c r="U22" s="14"/>
    </row>
    <row r="23" spans="1:23" x14ac:dyDescent="0.25">
      <c r="A23" s="43">
        <v>43189</v>
      </c>
      <c r="B23" s="80">
        <v>1.0329999999999999</v>
      </c>
      <c r="C23" s="44"/>
      <c r="D23" s="46">
        <f t="shared" ca="1" si="1"/>
        <v>6255.8613156872325</v>
      </c>
      <c r="E23" s="50">
        <f t="shared" ca="1" si="2"/>
        <v>1</v>
      </c>
      <c r="F23" s="50">
        <f t="shared" ca="1" si="3"/>
        <v>22</v>
      </c>
      <c r="G23" s="24">
        <f t="shared" ca="1" si="4"/>
        <v>0.31077951473849968</v>
      </c>
      <c r="H23" s="24">
        <f ca="1">R23/MAX(M$2:M22)</f>
        <v>0.31077951473849968</v>
      </c>
      <c r="I23" s="46">
        <f t="shared" ca="1" si="5"/>
        <v>22000</v>
      </c>
      <c r="J23" s="46">
        <f t="shared" ca="1" si="6"/>
        <v>2061.5808823529442</v>
      </c>
      <c r="K23" s="46">
        <f t="shared" ca="1" si="7"/>
        <v>2061.5808823529442</v>
      </c>
      <c r="L23" s="46">
        <f t="shared" ca="1" si="8"/>
        <v>22045.323486508642</v>
      </c>
      <c r="M23" s="46">
        <f t="shared" ca="1" si="9"/>
        <v>22045.323486508642</v>
      </c>
      <c r="N23" s="46">
        <f t="shared" ca="1" si="10"/>
        <v>1995.722054552705</v>
      </c>
      <c r="O23" s="46">
        <f t="shared" ca="1" si="11"/>
        <v>21297.192642787999</v>
      </c>
      <c r="P23" s="46">
        <f t="shared" ca="1" si="12"/>
        <v>28255.861315687231</v>
      </c>
      <c r="Q23" s="46">
        <f t="shared" ca="1" si="13"/>
        <v>6210.5378291785892</v>
      </c>
      <c r="R23" s="46">
        <f t="shared" ca="1" si="0"/>
        <v>6210.5378291785892</v>
      </c>
      <c r="S23" s="46">
        <f t="shared" ca="1" si="14"/>
        <v>2061.5808823529442</v>
      </c>
      <c r="U23" s="14"/>
      <c r="V23" s="14"/>
    </row>
    <row r="24" spans="1:23" x14ac:dyDescent="0.25">
      <c r="A24" s="43">
        <v>43217</v>
      </c>
      <c r="B24" s="80">
        <v>1.054</v>
      </c>
      <c r="C24" s="44"/>
      <c r="D24" s="46">
        <f t="shared" ca="1" si="1"/>
        <v>6255.8613156872325</v>
      </c>
      <c r="E24" s="50">
        <f t="shared" ca="1" si="2"/>
        <v>1</v>
      </c>
      <c r="F24" s="50">
        <f t="shared" ca="1" si="3"/>
        <v>23</v>
      </c>
      <c r="G24" s="24">
        <f t="shared" ca="1" si="4"/>
        <v>0.30200413610403976</v>
      </c>
      <c r="H24" s="24">
        <f ca="1">R24/MAX(M$2:M23)</f>
        <v>0.30200413610403976</v>
      </c>
      <c r="I24" s="46">
        <f t="shared" ca="1" si="5"/>
        <v>23000</v>
      </c>
      <c r="J24" s="46">
        <f t="shared" ca="1" si="6"/>
        <v>552.7589545014489</v>
      </c>
      <c r="K24" s="46">
        <f t="shared" ca="1" si="7"/>
        <v>552.7589545014489</v>
      </c>
      <c r="L24" s="46">
        <f t="shared" ca="1" si="8"/>
        <v>22598.08244101009</v>
      </c>
      <c r="M24" s="46">
        <f t="shared" ca="1" si="9"/>
        <v>22598.08244101009</v>
      </c>
      <c r="N24" s="46">
        <f t="shared" ca="1" si="10"/>
        <v>524.43923576987561</v>
      </c>
      <c r="O24" s="46">
        <f t="shared" ca="1" si="11"/>
        <v>21821.631878557873</v>
      </c>
      <c r="P24" s="46">
        <f t="shared" ca="1" si="12"/>
        <v>29255.861315687231</v>
      </c>
      <c r="Q24" s="46">
        <f t="shared" ca="1" si="13"/>
        <v>6657.7788746771403</v>
      </c>
      <c r="R24" s="46">
        <f t="shared" ca="1" si="0"/>
        <v>6657.7788746771403</v>
      </c>
      <c r="S24" s="46">
        <f t="shared" ca="1" si="14"/>
        <v>552.7589545014489</v>
      </c>
      <c r="U24" s="14"/>
    </row>
    <row r="25" spans="1:23" x14ac:dyDescent="0.25">
      <c r="A25" s="43">
        <v>43251</v>
      </c>
      <c r="B25" s="80">
        <v>1.2749999999999999</v>
      </c>
      <c r="C25" s="44"/>
      <c r="D25" s="46">
        <f t="shared" ca="1" si="1"/>
        <v>6255.8613156872325</v>
      </c>
      <c r="E25" s="50">
        <f t="shared" ca="1" si="2"/>
        <v>1</v>
      </c>
      <c r="F25" s="50">
        <f t="shared" ca="1" si="3"/>
        <v>24</v>
      </c>
      <c r="G25" s="24">
        <f t="shared" ca="1" si="4"/>
        <v>0.50802361438439281</v>
      </c>
      <c r="H25" s="24">
        <f ca="1">R25/MAX(M$2:M24)</f>
        <v>0.50802361438439281</v>
      </c>
      <c r="I25" s="46">
        <f t="shared" ca="1" si="5"/>
        <v>24000</v>
      </c>
      <c r="J25" s="46">
        <f t="shared" ca="1" si="6"/>
        <v>-3822.580645161288</v>
      </c>
      <c r="K25" s="46">
        <f t="shared" ca="1" si="7"/>
        <v>-3822.580645161288</v>
      </c>
      <c r="L25" s="46">
        <f t="shared" ca="1" si="8"/>
        <v>18775.501795848802</v>
      </c>
      <c r="M25" s="46">
        <f t="shared" ca="1" si="9"/>
        <v>18775.501795848802</v>
      </c>
      <c r="N25" s="46">
        <f t="shared" ca="1" si="10"/>
        <v>-2998.1024667931674</v>
      </c>
      <c r="O25" s="46">
        <f t="shared" ca="1" si="11"/>
        <v>18823.529411764706</v>
      </c>
      <c r="P25" s="46">
        <f t="shared" ca="1" si="12"/>
        <v>30255.861315687231</v>
      </c>
      <c r="Q25" s="46">
        <f t="shared" ca="1" si="13"/>
        <v>11480.359519838428</v>
      </c>
      <c r="R25" s="46">
        <f t="shared" ca="1" si="0"/>
        <v>11480.359519838428</v>
      </c>
      <c r="S25" s="46">
        <f t="shared" ca="1" si="14"/>
        <v>-3822.580645161288</v>
      </c>
      <c r="U25" s="14"/>
    </row>
    <row r="26" spans="1:23" x14ac:dyDescent="0.25">
      <c r="A26" s="43">
        <v>43280</v>
      </c>
      <c r="B26" s="80">
        <v>1.23</v>
      </c>
      <c r="C26" s="44"/>
      <c r="D26" s="46">
        <f t="shared" ca="1" si="1"/>
        <v>6255.8613156872325</v>
      </c>
      <c r="E26" s="50">
        <f t="shared" ca="1" si="2"/>
        <v>1</v>
      </c>
      <c r="F26" s="50">
        <f t="shared" ca="1" si="3"/>
        <v>25</v>
      </c>
      <c r="G26" s="24">
        <f t="shared" ca="1" si="4"/>
        <v>0.47053995506327251</v>
      </c>
      <c r="H26" s="24">
        <f ca="1">R26/MAX(M$2:M25)</f>
        <v>0.47053995506327284</v>
      </c>
      <c r="I26" s="46">
        <f t="shared" ca="1" si="5"/>
        <v>25000</v>
      </c>
      <c r="J26" s="46">
        <f t="shared" ca="1" si="6"/>
        <v>1847.0588235294126</v>
      </c>
      <c r="K26" s="46">
        <f t="shared" ca="1" si="7"/>
        <v>1847.0588235294126</v>
      </c>
      <c r="L26" s="46">
        <f t="shared" ca="1" si="8"/>
        <v>20622.560619378215</v>
      </c>
      <c r="M26" s="46">
        <f t="shared" ca="1" si="9"/>
        <v>20622.560619378215</v>
      </c>
      <c r="N26" s="46">
        <f t="shared" ca="1" si="10"/>
        <v>1501.6738402678152</v>
      </c>
      <c r="O26" s="46">
        <f t="shared" ca="1" si="11"/>
        <v>20325.203252032523</v>
      </c>
      <c r="P26" s="46">
        <f t="shared" ca="1" si="12"/>
        <v>31255.861315687238</v>
      </c>
      <c r="Q26" s="46">
        <f t="shared" ca="1" si="13"/>
        <v>10633.300696309023</v>
      </c>
      <c r="R26" s="46">
        <f t="shared" ca="1" si="0"/>
        <v>10633.300696309023</v>
      </c>
      <c r="S26" s="46">
        <f t="shared" ca="1" si="14"/>
        <v>1847.0588235294126</v>
      </c>
      <c r="U26" s="14"/>
    </row>
    <row r="27" spans="1:23" x14ac:dyDescent="0.25">
      <c r="A27" s="43">
        <v>43312</v>
      </c>
      <c r="B27" s="80">
        <v>1.2092000000000001</v>
      </c>
      <c r="C27" s="44"/>
      <c r="D27" s="46">
        <f t="shared" ca="1" si="1"/>
        <v>6255.8613156872325</v>
      </c>
      <c r="E27" s="50">
        <f t="shared" ca="1" si="2"/>
        <v>1</v>
      </c>
      <c r="F27" s="50">
        <f t="shared" ca="1" si="3"/>
        <v>26</v>
      </c>
      <c r="G27" s="24">
        <f t="shared" ca="1" si="4"/>
        <v>0.45183198598023849</v>
      </c>
      <c r="H27" s="24">
        <f ca="1">R27/MAX(M$2:M26)</f>
        <v>0.45183198598023838</v>
      </c>
      <c r="I27" s="46">
        <f t="shared" ca="1" si="5"/>
        <v>26000</v>
      </c>
      <c r="J27" s="46">
        <f t="shared" ca="1" si="6"/>
        <v>1422.7642276422739</v>
      </c>
      <c r="K27" s="46">
        <f t="shared" ca="1" si="7"/>
        <v>1422.7642276422739</v>
      </c>
      <c r="L27" s="46">
        <f t="shared" ca="1" si="8"/>
        <v>22045.324847020489</v>
      </c>
      <c r="M27" s="46">
        <f t="shared" ca="1" si="9"/>
        <v>22045.324847020489</v>
      </c>
      <c r="N27" s="46">
        <f t="shared" ca="1" si="10"/>
        <v>1176.6161326846459</v>
      </c>
      <c r="O27" s="46">
        <f t="shared" ca="1" si="11"/>
        <v>21501.819384717168</v>
      </c>
      <c r="P27" s="46">
        <f t="shared" ca="1" si="12"/>
        <v>32255.861315687231</v>
      </c>
      <c r="Q27" s="46">
        <f t="shared" ca="1" si="13"/>
        <v>10210.536468666742</v>
      </c>
      <c r="R27" s="46">
        <f t="shared" ca="1" si="0"/>
        <v>10210.536468666742</v>
      </c>
      <c r="S27" s="46">
        <f t="shared" ca="1" si="14"/>
        <v>1422.7642276422739</v>
      </c>
      <c r="U27" s="14"/>
    </row>
    <row r="28" spans="1:23" x14ac:dyDescent="0.25">
      <c r="A28" s="43">
        <v>43343</v>
      </c>
      <c r="B28" s="80">
        <v>1.0479000000000001</v>
      </c>
      <c r="C28" s="44"/>
      <c r="D28" s="46">
        <f t="shared" ca="1" si="1"/>
        <v>6255.8613156872325</v>
      </c>
      <c r="E28" s="50">
        <f t="shared" ca="1" si="2"/>
        <v>1</v>
      </c>
      <c r="F28" s="50">
        <f t="shared" ca="1" si="3"/>
        <v>27</v>
      </c>
      <c r="G28" s="24">
        <f t="shared" ca="1" si="4"/>
        <v>0.29835686366362779</v>
      </c>
      <c r="H28" s="24">
        <f ca="1">R28/MAX(M$2:M27)</f>
        <v>0.29835686366362763</v>
      </c>
      <c r="I28" s="46">
        <f t="shared" ca="1" si="5"/>
        <v>27000</v>
      </c>
      <c r="J28" s="46">
        <f t="shared" ca="1" si="6"/>
        <v>4468.2434667548769</v>
      </c>
      <c r="K28" s="46">
        <f t="shared" ca="1" si="7"/>
        <v>4468.2434667548769</v>
      </c>
      <c r="L28" s="46">
        <f t="shared" ca="1" si="8"/>
        <v>26513.568313775366</v>
      </c>
      <c r="M28" s="46">
        <f t="shared" ca="1" si="9"/>
        <v>26513.568313775366</v>
      </c>
      <c r="N28" s="46">
        <f t="shared" ca="1" si="10"/>
        <v>4263.9979642665112</v>
      </c>
      <c r="O28" s="46">
        <f t="shared" ca="1" si="11"/>
        <v>25765.817348983677</v>
      </c>
      <c r="P28" s="46">
        <f t="shared" ca="1" si="12"/>
        <v>33255.861315687231</v>
      </c>
      <c r="Q28" s="46">
        <f t="shared" ca="1" si="13"/>
        <v>6742.2930019118648</v>
      </c>
      <c r="R28" s="46">
        <f t="shared" ca="1" si="0"/>
        <v>6742.2930019118648</v>
      </c>
      <c r="S28" s="46">
        <f t="shared" ca="1" si="14"/>
        <v>4468.2434667548769</v>
      </c>
      <c r="U28" s="14"/>
    </row>
    <row r="29" spans="1:23" x14ac:dyDescent="0.25">
      <c r="A29" s="43">
        <v>43371</v>
      </c>
      <c r="B29" s="80">
        <v>1.1240000000000001</v>
      </c>
      <c r="C29" s="44"/>
      <c r="D29" s="46">
        <f t="shared" ca="1" si="1"/>
        <v>6255.8613156872325</v>
      </c>
      <c r="E29" s="50">
        <f t="shared" ca="1" si="2"/>
        <v>1</v>
      </c>
      <c r="F29" s="50">
        <f t="shared" ca="1" si="3"/>
        <v>28</v>
      </c>
      <c r="G29" s="24">
        <f t="shared" ca="1" si="4"/>
        <v>0.32824973233224752</v>
      </c>
      <c r="H29" s="24">
        <f ca="1">R29/MAX(M$2:M28)</f>
        <v>0.32824973233224741</v>
      </c>
      <c r="I29" s="46">
        <f t="shared" ca="1" si="5"/>
        <v>28000</v>
      </c>
      <c r="J29" s="46">
        <f t="shared" ca="1" si="6"/>
        <v>-960.77870025765515</v>
      </c>
      <c r="K29" s="46">
        <f t="shared" ca="1" si="7"/>
        <v>-960.77870025765515</v>
      </c>
      <c r="L29" s="46">
        <f t="shared" ca="1" si="8"/>
        <v>25552.789613517711</v>
      </c>
      <c r="M29" s="46">
        <f t="shared" ca="1" si="9"/>
        <v>25552.789613517711</v>
      </c>
      <c r="N29" s="46">
        <f t="shared" ca="1" si="10"/>
        <v>-854.78532051392801</v>
      </c>
      <c r="O29" s="46">
        <f t="shared" ca="1" si="11"/>
        <v>24911.032028469748</v>
      </c>
      <c r="P29" s="46">
        <f t="shared" ca="1" si="12"/>
        <v>34255.861315687231</v>
      </c>
      <c r="Q29" s="46">
        <f t="shared" ca="1" si="13"/>
        <v>8703.07170216952</v>
      </c>
      <c r="R29" s="46">
        <f t="shared" ca="1" si="0"/>
        <v>8703.07170216952</v>
      </c>
      <c r="S29" s="46">
        <f t="shared" ca="1" si="14"/>
        <v>-960.77870025765515</v>
      </c>
      <c r="U29" s="14"/>
    </row>
    <row r="30" spans="1:23" x14ac:dyDescent="0.25">
      <c r="A30" s="43">
        <v>43404</v>
      </c>
      <c r="B30" s="80">
        <v>0.83</v>
      </c>
      <c r="C30" s="44"/>
      <c r="D30" s="46">
        <f t="shared" ca="1" si="1"/>
        <v>6255.8613156872325</v>
      </c>
      <c r="E30" s="50">
        <f t="shared" ca="1" si="2"/>
        <v>1</v>
      </c>
      <c r="F30" s="50">
        <f t="shared" ca="1" si="3"/>
        <v>29</v>
      </c>
      <c r="G30" s="24">
        <f t="shared" ca="1" si="4"/>
        <v>5.2019715697144392E-2</v>
      </c>
      <c r="H30" s="24">
        <f ca="1">R30/MAX(M$2:M29)</f>
        <v>5.2019715697144392E-2</v>
      </c>
      <c r="I30" s="46">
        <f t="shared" ca="1" si="5"/>
        <v>29000</v>
      </c>
      <c r="J30" s="46">
        <f t="shared" ca="1" si="6"/>
        <v>8323.8434163701095</v>
      </c>
      <c r="K30" s="46">
        <f t="shared" ca="1" si="7"/>
        <v>5000</v>
      </c>
      <c r="L30" s="46">
        <f t="shared" ca="1" si="8"/>
        <v>30552.789613517711</v>
      </c>
      <c r="M30" s="46">
        <f t="shared" ca="1" si="9"/>
        <v>30552.789613517711</v>
      </c>
      <c r="N30" s="46">
        <f t="shared" ca="1" si="10"/>
        <v>6024.0963855421687</v>
      </c>
      <c r="O30" s="46">
        <f t="shared" ca="1" si="11"/>
        <v>30935.128414011917</v>
      </c>
      <c r="P30" s="46">
        <f t="shared" ca="1" si="12"/>
        <v>31932.017899317121</v>
      </c>
      <c r="Q30" s="46">
        <f t="shared" ca="1" si="13"/>
        <v>1379.2282857994105</v>
      </c>
      <c r="R30" s="46">
        <f t="shared" ca="1" si="0"/>
        <v>1379.2282857994105</v>
      </c>
      <c r="S30" s="46">
        <f t="shared" ca="1" si="14"/>
        <v>5000</v>
      </c>
      <c r="U30" s="14"/>
    </row>
    <row r="31" spans="1:23" x14ac:dyDescent="0.25">
      <c r="A31" s="43">
        <v>43434</v>
      </c>
      <c r="B31" s="80">
        <v>0.89029999999999998</v>
      </c>
      <c r="C31" s="44"/>
      <c r="D31" s="46">
        <f t="shared" ca="1" si="1"/>
        <v>6255.8613156872325</v>
      </c>
      <c r="E31" s="50">
        <f t="shared" ca="1" si="2"/>
        <v>1</v>
      </c>
      <c r="F31" s="50">
        <f t="shared" ca="1" si="3"/>
        <v>30</v>
      </c>
      <c r="G31" s="24">
        <f t="shared" ca="1" si="4"/>
        <v>0.10619706318825921</v>
      </c>
      <c r="H31" s="24">
        <f ca="1">R31/MAX(M$2:M30)</f>
        <v>0.1061970631882591</v>
      </c>
      <c r="I31" s="46">
        <f t="shared" ca="1" si="5"/>
        <v>30000</v>
      </c>
      <c r="J31" s="46">
        <f t="shared" ca="1" si="6"/>
        <v>2458.4551730051899</v>
      </c>
      <c r="K31" s="46">
        <f t="shared" ca="1" si="7"/>
        <v>2458.4551730051899</v>
      </c>
      <c r="L31" s="46">
        <f t="shared" ca="1" si="8"/>
        <v>33011.244786522904</v>
      </c>
      <c r="M31" s="46">
        <f t="shared" ca="1" si="9"/>
        <v>33011.244786522904</v>
      </c>
      <c r="N31" s="46">
        <f t="shared" ca="1" si="10"/>
        <v>2761.3783814502863</v>
      </c>
      <c r="O31" s="46">
        <f t="shared" ca="1" si="11"/>
        <v>33696.506795462206</v>
      </c>
      <c r="P31" s="46">
        <f t="shared" ca="1" si="12"/>
        <v>36255.861315687231</v>
      </c>
      <c r="Q31" s="46">
        <f t="shared" ca="1" si="13"/>
        <v>3244.6165291643265</v>
      </c>
      <c r="R31" s="46">
        <f t="shared" ca="1" si="0"/>
        <v>3244.6165291643265</v>
      </c>
      <c r="S31" s="46">
        <f t="shared" ca="1" si="14"/>
        <v>2458.4551730051899</v>
      </c>
      <c r="U31" s="14"/>
    </row>
    <row r="32" spans="1:23" x14ac:dyDescent="0.25">
      <c r="A32" s="43">
        <v>43462</v>
      </c>
      <c r="B32" s="80">
        <v>0.84840000000000004</v>
      </c>
      <c r="C32" s="44">
        <v>2.2649099999999998E-2</v>
      </c>
      <c r="D32" s="46">
        <f t="shared" ca="1" si="1"/>
        <v>7019.0568677483352</v>
      </c>
      <c r="E32" s="50">
        <f t="shared" ca="1" si="2"/>
        <v>1</v>
      </c>
      <c r="F32" s="50">
        <f t="shared" ca="1" si="3"/>
        <v>31</v>
      </c>
      <c r="G32" s="24">
        <f t="shared" ca="1" si="4"/>
        <v>7.8637702494496017E-2</v>
      </c>
      <c r="H32" s="24">
        <f ca="1">R32/MAX(M$2:M31)</f>
        <v>7.8637702494496017E-2</v>
      </c>
      <c r="I32" s="46">
        <f t="shared" ca="1" si="5"/>
        <v>31000</v>
      </c>
      <c r="J32" s="46">
        <f t="shared" ca="1" si="6"/>
        <v>2411.8836347298638</v>
      </c>
      <c r="K32" s="46">
        <f t="shared" ca="1" si="7"/>
        <v>2411.8836347298638</v>
      </c>
      <c r="L32" s="46">
        <f t="shared" ca="1" si="8"/>
        <v>35423.128421252768</v>
      </c>
      <c r="M32" s="46">
        <f t="shared" ca="1" si="9"/>
        <v>35423.128421252768</v>
      </c>
      <c r="N32" s="46">
        <f t="shared" ca="1" si="10"/>
        <v>2842.8614270743324</v>
      </c>
      <c r="O32" s="46">
        <f t="shared" ca="1" si="11"/>
        <v>36539.368222536541</v>
      </c>
      <c r="P32" s="46">
        <f t="shared" ca="1" si="12"/>
        <v>38019.056867748339</v>
      </c>
      <c r="Q32" s="46">
        <f t="shared" ca="1" si="13"/>
        <v>2595.9284464955708</v>
      </c>
      <c r="R32" s="46">
        <f t="shared" ca="1" si="0"/>
        <v>2595.9284464955708</v>
      </c>
      <c r="S32" s="46">
        <f t="shared" ca="1" si="14"/>
        <v>2411.8836347298638</v>
      </c>
      <c r="U32" s="14"/>
    </row>
    <row r="33" spans="1:23" x14ac:dyDescent="0.25">
      <c r="A33" s="43">
        <v>43496</v>
      </c>
      <c r="B33" s="80">
        <v>0.93669999999999998</v>
      </c>
      <c r="C33" s="44"/>
      <c r="D33" s="46">
        <f t="shared" ca="1" si="1"/>
        <v>7019.0568677483352</v>
      </c>
      <c r="E33" s="50">
        <f t="shared" ca="1" si="2"/>
        <v>1</v>
      </c>
      <c r="F33" s="50">
        <f t="shared" ca="1" si="3"/>
        <v>32</v>
      </c>
      <c r="G33" s="24">
        <f t="shared" ca="1" si="4"/>
        <v>0.16436590781327823</v>
      </c>
      <c r="H33" s="24">
        <f ca="1">R33/MAX(M$2:M32)</f>
        <v>0.16436590781327803</v>
      </c>
      <c r="I33" s="46">
        <f t="shared" ca="1" si="5"/>
        <v>32000</v>
      </c>
      <c r="J33" s="46">
        <f t="shared" ca="1" si="6"/>
        <v>-2226.4262140499777</v>
      </c>
      <c r="K33" s="46">
        <f t="shared" ca="1" si="7"/>
        <v>-2226.4262140499777</v>
      </c>
      <c r="L33" s="46">
        <f t="shared" ca="1" si="8"/>
        <v>33196.70220720279</v>
      </c>
      <c r="M33" s="46">
        <f t="shared" ca="1" si="9"/>
        <v>33196.70220720279</v>
      </c>
      <c r="N33" s="46">
        <f t="shared" ca="1" si="10"/>
        <v>-2376.882901729452</v>
      </c>
      <c r="O33" s="46">
        <f t="shared" ca="1" si="11"/>
        <v>34162.485320807085</v>
      </c>
      <c r="P33" s="46">
        <f t="shared" ca="1" si="12"/>
        <v>39019.056867748332</v>
      </c>
      <c r="Q33" s="46">
        <f t="shared" ca="1" si="13"/>
        <v>5822.3546605455413</v>
      </c>
      <c r="R33" s="46">
        <f t="shared" ca="1" si="0"/>
        <v>5822.3546605455413</v>
      </c>
      <c r="S33" s="46">
        <f t="shared" ca="1" si="14"/>
        <v>-2226.4262140499777</v>
      </c>
      <c r="U33" s="76"/>
      <c r="V33" s="52"/>
      <c r="W33" s="52"/>
    </row>
    <row r="34" spans="1:23" x14ac:dyDescent="0.25">
      <c r="A34" s="43">
        <v>43524</v>
      </c>
      <c r="B34" s="80">
        <v>1.0810999999999999</v>
      </c>
      <c r="C34" s="44"/>
      <c r="D34" s="46">
        <f t="shared" ca="1" si="1"/>
        <v>7019.0568677483352</v>
      </c>
      <c r="E34" s="50">
        <f t="shared" ca="1" si="2"/>
        <v>1</v>
      </c>
      <c r="F34" s="50">
        <f t="shared" ca="1" si="3"/>
        <v>33</v>
      </c>
      <c r="G34" s="24">
        <f t="shared" ca="1" si="4"/>
        <v>0.3036269810211672</v>
      </c>
      <c r="H34" s="24">
        <f ca="1">R34/MAX(M$2:M33)</f>
        <v>0.30362698102116742</v>
      </c>
      <c r="I34" s="46">
        <f t="shared" ca="1" si="5"/>
        <v>33000</v>
      </c>
      <c r="J34" s="46">
        <f t="shared" ca="1" si="6"/>
        <v>-3933.0628803245418</v>
      </c>
      <c r="K34" s="46">
        <f t="shared" ca="1" si="7"/>
        <v>-3933.0628803245418</v>
      </c>
      <c r="L34" s="46">
        <f t="shared" ca="1" si="8"/>
        <v>29263.639326878249</v>
      </c>
      <c r="M34" s="46">
        <f t="shared" ca="1" si="9"/>
        <v>29263.639326878249</v>
      </c>
      <c r="N34" s="46">
        <f t="shared" ca="1" si="10"/>
        <v>-3638.0194989589695</v>
      </c>
      <c r="O34" s="46">
        <f t="shared" ca="1" si="11"/>
        <v>30524.465821848116</v>
      </c>
      <c r="P34" s="46">
        <f t="shared" ca="1" si="12"/>
        <v>40019.056867748339</v>
      </c>
      <c r="Q34" s="46">
        <f t="shared" ca="1" si="13"/>
        <v>10755.41754087009</v>
      </c>
      <c r="R34" s="46">
        <f t="shared" ca="1" si="0"/>
        <v>10755.41754087009</v>
      </c>
      <c r="S34" s="46">
        <f t="shared" ca="1" si="14"/>
        <v>-3933.0628803245418</v>
      </c>
      <c r="U34" s="76"/>
      <c r="V34" s="52"/>
      <c r="W34" s="52"/>
    </row>
    <row r="35" spans="1:23" x14ac:dyDescent="0.25">
      <c r="A35" s="43">
        <v>43553</v>
      </c>
      <c r="B35" s="80">
        <v>1.3327</v>
      </c>
      <c r="C35" s="44"/>
      <c r="D35" s="46">
        <f t="shared" ca="1" si="1"/>
        <v>7019.0568677483352</v>
      </c>
      <c r="E35" s="50">
        <f t="shared" ca="1" si="2"/>
        <v>1</v>
      </c>
      <c r="F35" s="50">
        <f t="shared" ca="1" si="3"/>
        <v>34</v>
      </c>
      <c r="G35" s="24">
        <f t="shared" ca="1" si="4"/>
        <v>0.52043323001890562</v>
      </c>
      <c r="H35" s="24">
        <f ca="1">R35/MAX(M$2:M34)</f>
        <v>0.52043323001890562</v>
      </c>
      <c r="I35" s="46">
        <f t="shared" ca="1" si="5"/>
        <v>34000</v>
      </c>
      <c r="J35" s="46">
        <f t="shared" ca="1" si="6"/>
        <v>-6679.9556007769861</v>
      </c>
      <c r="K35" s="46">
        <f t="shared" ca="1" si="7"/>
        <v>-5000</v>
      </c>
      <c r="L35" s="46">
        <f t="shared" ca="1" si="8"/>
        <v>24263.639326878249</v>
      </c>
      <c r="M35" s="46">
        <f t="shared" ca="1" si="9"/>
        <v>24263.639326878249</v>
      </c>
      <c r="N35" s="46">
        <f t="shared" ca="1" si="10"/>
        <v>-3751.7820964958355</v>
      </c>
      <c r="O35" s="46">
        <f t="shared" ca="1" si="11"/>
        <v>26772.683725352283</v>
      </c>
      <c r="P35" s="46">
        <f t="shared" ca="1" si="12"/>
        <v>42699.012468525325</v>
      </c>
      <c r="Q35" s="46">
        <f t="shared" ca="1" si="13"/>
        <v>18435.373141647076</v>
      </c>
      <c r="R35" s="46">
        <f t="shared" ref="R35:R66" ca="1" si="15">IFERROR(OFFSET(R$1,MATCH(E35,E:E,0)-2,0,1,1)+Q35,Q35)</f>
        <v>18435.373141647076</v>
      </c>
      <c r="S35" s="46">
        <f t="shared" ca="1" si="14"/>
        <v>-5000</v>
      </c>
      <c r="U35" s="76"/>
      <c r="V35" s="52"/>
      <c r="W35" s="52"/>
    </row>
    <row r="36" spans="1:23" x14ac:dyDescent="0.25">
      <c r="A36" s="43">
        <v>43585</v>
      </c>
      <c r="B36" s="80">
        <v>1.3898212728857893</v>
      </c>
      <c r="C36" s="44"/>
      <c r="D36" s="46">
        <f t="shared" ca="1" si="1"/>
        <v>7019.0568677483352</v>
      </c>
      <c r="E36" s="50">
        <f t="shared" ca="1" si="2"/>
        <v>1</v>
      </c>
      <c r="F36" s="50">
        <f t="shared" ca="1" si="3"/>
        <v>35</v>
      </c>
      <c r="G36" s="24">
        <f t="shared" ca="1" si="4"/>
        <v>0.56360529982523178</v>
      </c>
      <c r="H36" s="24">
        <f ca="1">R36/MAX(M$2:M35)</f>
        <v>0.56360529982523178</v>
      </c>
      <c r="I36" s="46">
        <f t="shared" ca="1" si="5"/>
        <v>35000</v>
      </c>
      <c r="J36" s="46">
        <f t="shared" ca="1" si="6"/>
        <v>-2209.2453737377655</v>
      </c>
      <c r="K36" s="46">
        <f t="shared" ca="1" si="7"/>
        <v>-2209.2453737377655</v>
      </c>
      <c r="L36" s="46">
        <f t="shared" ca="1" si="8"/>
        <v>22054.393953140483</v>
      </c>
      <c r="M36" s="46">
        <f t="shared" ca="1" si="9"/>
        <v>22054.393953140483</v>
      </c>
      <c r="N36" s="46">
        <f t="shared" ca="1" si="10"/>
        <v>-1589.5895514324263</v>
      </c>
      <c r="O36" s="46">
        <f t="shared" ca="1" si="11"/>
        <v>25183.094173919857</v>
      </c>
      <c r="P36" s="46">
        <f t="shared" ca="1" si="12"/>
        <v>42019.056867748339</v>
      </c>
      <c r="Q36" s="46">
        <f t="shared" ca="1" si="13"/>
        <v>19964.662914607856</v>
      </c>
      <c r="R36" s="46">
        <f t="shared" ca="1" si="15"/>
        <v>19964.662914607856</v>
      </c>
      <c r="S36" s="46">
        <f t="shared" ca="1" si="14"/>
        <v>-2209.2453737377655</v>
      </c>
      <c r="U36" s="76"/>
      <c r="V36" s="52"/>
      <c r="W36" s="52"/>
    </row>
    <row r="37" spans="1:23" x14ac:dyDescent="0.25">
      <c r="A37" s="43">
        <v>43616</v>
      </c>
      <c r="B37" s="80">
        <v>1.3104</v>
      </c>
      <c r="C37" s="44"/>
      <c r="D37" s="46">
        <f t="shared" ca="1" si="1"/>
        <v>7019.0568677483352</v>
      </c>
      <c r="E37" s="50">
        <f t="shared" ca="1" si="2"/>
        <v>1</v>
      </c>
      <c r="F37" s="50">
        <f t="shared" ca="1" si="3"/>
        <v>36</v>
      </c>
      <c r="G37" s="24">
        <f t="shared" ca="1" si="4"/>
        <v>0.50714294080627387</v>
      </c>
      <c r="H37" s="24">
        <f ca="1">R37/MAX(M$2:M36)</f>
        <v>0.50714294080627409</v>
      </c>
      <c r="I37" s="46">
        <f t="shared" ca="1" si="5"/>
        <v>36000</v>
      </c>
      <c r="J37" s="46">
        <f t="shared" ca="1" si="6"/>
        <v>3000.0733944954191</v>
      </c>
      <c r="K37" s="46">
        <f t="shared" ca="1" si="7"/>
        <v>3000.0733944954191</v>
      </c>
      <c r="L37" s="46">
        <f t="shared" ca="1" si="8"/>
        <v>25054.467347635902</v>
      </c>
      <c r="M37" s="46">
        <f t="shared" ca="1" si="9"/>
        <v>25054.467347635902</v>
      </c>
      <c r="N37" s="46">
        <f t="shared" ca="1" si="10"/>
        <v>2289.4332986076151</v>
      </c>
      <c r="O37" s="46">
        <f t="shared" ca="1" si="11"/>
        <v>27472.527472527472</v>
      </c>
      <c r="P37" s="46">
        <f t="shared" ca="1" si="12"/>
        <v>43019.056867748339</v>
      </c>
      <c r="Q37" s="46">
        <f t="shared" ca="1" si="13"/>
        <v>17964.589520112437</v>
      </c>
      <c r="R37" s="46">
        <f t="shared" ca="1" si="15"/>
        <v>17964.589520112437</v>
      </c>
      <c r="S37" s="46">
        <f t="shared" ca="1" si="14"/>
        <v>3000.0733944954191</v>
      </c>
      <c r="U37" s="76"/>
      <c r="V37" s="52"/>
      <c r="W37" s="52"/>
    </row>
    <row r="38" spans="1:23" x14ac:dyDescent="0.25">
      <c r="A38" s="43">
        <v>43644</v>
      </c>
      <c r="B38" s="80">
        <v>1.4739</v>
      </c>
      <c r="C38" s="44"/>
      <c r="D38" s="46">
        <f t="shared" ca="1" si="1"/>
        <v>7019.0568677483352</v>
      </c>
      <c r="E38" s="50">
        <f t="shared" ca="1" si="2"/>
        <v>1</v>
      </c>
      <c r="F38" s="50">
        <f t="shared" ca="1" si="3"/>
        <v>37</v>
      </c>
      <c r="G38" s="24">
        <f t="shared" ca="1" si="4"/>
        <v>0.6339459207221676</v>
      </c>
      <c r="H38" s="24">
        <f ca="1">R38/MAX(M$2:M37)</f>
        <v>0.63394592072216771</v>
      </c>
      <c r="I38" s="46">
        <f t="shared" ca="1" si="5"/>
        <v>37000</v>
      </c>
      <c r="J38" s="46">
        <f t="shared" ca="1" si="6"/>
        <v>-3491.758241758238</v>
      </c>
      <c r="K38" s="46">
        <f t="shared" ca="1" si="7"/>
        <v>-3491.758241758238</v>
      </c>
      <c r="L38" s="46">
        <f t="shared" ca="1" si="8"/>
        <v>21562.709105877664</v>
      </c>
      <c r="M38" s="46">
        <f t="shared" ca="1" si="9"/>
        <v>21562.709105877664</v>
      </c>
      <c r="N38" s="46">
        <f t="shared" ca="1" si="10"/>
        <v>-2369.0604801942045</v>
      </c>
      <c r="O38" s="46">
        <f t="shared" ca="1" si="11"/>
        <v>25103.466992333269</v>
      </c>
      <c r="P38" s="46">
        <f t="shared" ca="1" si="12"/>
        <v>44019.056867748339</v>
      </c>
      <c r="Q38" s="46">
        <f t="shared" ca="1" si="13"/>
        <v>22456.347761870675</v>
      </c>
      <c r="R38" s="46">
        <f t="shared" ca="1" si="15"/>
        <v>22456.347761870675</v>
      </c>
      <c r="S38" s="46">
        <f t="shared" ca="1" si="14"/>
        <v>-3491.758241758238</v>
      </c>
      <c r="U38" s="76"/>
      <c r="V38" s="52"/>
      <c r="W38" s="52"/>
    </row>
    <row r="39" spans="1:23" x14ac:dyDescent="0.25">
      <c r="A39" s="43">
        <v>43677</v>
      </c>
      <c r="B39" s="80">
        <v>0.80700000000000005</v>
      </c>
      <c r="C39" s="44">
        <v>0.55689999999999995</v>
      </c>
      <c r="D39" s="46">
        <f t="shared" ca="1" si="1"/>
        <v>20999.177635778731</v>
      </c>
      <c r="E39" s="50">
        <f t="shared" ca="1" si="2"/>
        <v>1</v>
      </c>
      <c r="F39" s="50">
        <f t="shared" ca="1" si="3"/>
        <v>38</v>
      </c>
      <c r="G39" s="24">
        <f t="shared" ca="1" si="4"/>
        <v>0.55599172829968491</v>
      </c>
      <c r="H39" s="24">
        <f ca="1">R39/MAX(M$2:M38)</f>
        <v>0.55599172829968491</v>
      </c>
      <c r="I39" s="46">
        <f t="shared" ca="1" si="5"/>
        <v>38000</v>
      </c>
      <c r="J39" s="46">
        <f t="shared" ca="1" si="6"/>
        <v>17741.50213718705</v>
      </c>
      <c r="K39" s="46">
        <f t="shared" ca="1" si="7"/>
        <v>5000</v>
      </c>
      <c r="L39" s="46">
        <f t="shared" ca="1" si="8"/>
        <v>26562.709105877664</v>
      </c>
      <c r="M39" s="46">
        <f t="shared" ca="1" si="9"/>
        <v>26562.709105877664</v>
      </c>
      <c r="N39" s="46">
        <f t="shared" ca="1" si="10"/>
        <v>6195.7868649318461</v>
      </c>
      <c r="O39" s="46">
        <f t="shared" ca="1" si="11"/>
        <v>31299.253857265117</v>
      </c>
      <c r="P39" s="46">
        <f t="shared" ca="1" si="12"/>
        <v>46257.675498591678</v>
      </c>
      <c r="Q39" s="46">
        <f t="shared" ca="1" si="13"/>
        <v>19694.966392714014</v>
      </c>
      <c r="R39" s="46">
        <f t="shared" ca="1" si="15"/>
        <v>19694.966392714014</v>
      </c>
      <c r="S39" s="46">
        <f t="shared" ca="1" si="14"/>
        <v>5000</v>
      </c>
      <c r="U39" s="76"/>
      <c r="V39" s="52"/>
      <c r="W39" s="52"/>
    </row>
    <row r="40" spans="1:23" x14ac:dyDescent="0.25">
      <c r="A40" s="43">
        <v>43707</v>
      </c>
      <c r="B40" s="80">
        <v>1.0299</v>
      </c>
      <c r="C40" s="44"/>
      <c r="D40" s="46">
        <f t="shared" ca="1" si="1"/>
        <v>20999.177635778731</v>
      </c>
      <c r="E40" s="50">
        <f t="shared" ca="1" si="2"/>
        <v>1</v>
      </c>
      <c r="F40" s="50">
        <f t="shared" ca="1" si="3"/>
        <v>39</v>
      </c>
      <c r="G40" s="24">
        <f t="shared" ca="1" si="4"/>
        <v>0.75294225174917939</v>
      </c>
      <c r="H40" s="24">
        <f ca="1">R40/MAX(M$2:M39)</f>
        <v>0.75294225174917939</v>
      </c>
      <c r="I40" s="46">
        <f t="shared" ca="1" si="5"/>
        <v>39000</v>
      </c>
      <c r="J40" s="46">
        <f t="shared" ca="1" si="6"/>
        <v>6764.8984524026528</v>
      </c>
      <c r="K40" s="46">
        <f t="shared" ca="1" si="7"/>
        <v>5000</v>
      </c>
      <c r="L40" s="46">
        <f t="shared" ca="1" si="8"/>
        <v>31562.709105877664</v>
      </c>
      <c r="M40" s="46">
        <f t="shared" ca="1" si="9"/>
        <v>31562.709105877664</v>
      </c>
      <c r="N40" s="46">
        <f t="shared" ca="1" si="10"/>
        <v>4854.8402757549275</v>
      </c>
      <c r="O40" s="46">
        <f t="shared" ca="1" si="11"/>
        <v>36154.094133020044</v>
      </c>
      <c r="P40" s="46">
        <f t="shared" ca="1" si="12"/>
        <v>58234.279183376078</v>
      </c>
      <c r="Q40" s="46">
        <f t="shared" ca="1" si="13"/>
        <v>26671.570077498414</v>
      </c>
      <c r="R40" s="46">
        <f t="shared" ca="1" si="15"/>
        <v>26671.570077498414</v>
      </c>
      <c r="S40" s="46">
        <f t="shared" ca="1" si="14"/>
        <v>5000</v>
      </c>
      <c r="U40" s="76"/>
      <c r="V40" s="52"/>
      <c r="W40" s="52"/>
    </row>
    <row r="41" spans="1:23" x14ac:dyDescent="0.25">
      <c r="A41" s="43">
        <v>43738</v>
      </c>
      <c r="B41" s="80">
        <v>0.98950000000000005</v>
      </c>
      <c r="C41" s="44"/>
      <c r="D41" s="46">
        <f t="shared" ca="1" si="1"/>
        <v>20999.177635778731</v>
      </c>
      <c r="E41" s="50">
        <f t="shared" ca="1" si="2"/>
        <v>1</v>
      </c>
      <c r="F41" s="50">
        <f t="shared" ca="1" si="3"/>
        <v>40</v>
      </c>
      <c r="G41" s="24">
        <f t="shared" ca="1" si="4"/>
        <v>0.71170858696372585</v>
      </c>
      <c r="H41" s="24">
        <f ca="1">R41/MAX(M$2:M40)</f>
        <v>0.71170858696372585</v>
      </c>
      <c r="I41" s="46">
        <f t="shared" ca="1" si="5"/>
        <v>40000</v>
      </c>
      <c r="J41" s="46">
        <f t="shared" ca="1" si="6"/>
        <v>4225.5238553766612</v>
      </c>
      <c r="K41" s="46">
        <f t="shared" ca="1" si="7"/>
        <v>4225.5238553766612</v>
      </c>
      <c r="L41" s="46">
        <f t="shared" ca="1" si="8"/>
        <v>35788.232961254325</v>
      </c>
      <c r="M41" s="46">
        <f t="shared" ca="1" si="9"/>
        <v>35788.232961254325</v>
      </c>
      <c r="N41" s="46">
        <f t="shared" ca="1" si="10"/>
        <v>4270.3626633417498</v>
      </c>
      <c r="O41" s="46">
        <f t="shared" ca="1" si="11"/>
        <v>40424.456796361796</v>
      </c>
      <c r="P41" s="46">
        <f t="shared" ca="1" si="12"/>
        <v>60999.177635778731</v>
      </c>
      <c r="Q41" s="46">
        <f t="shared" ca="1" si="13"/>
        <v>25210.944674524406</v>
      </c>
      <c r="R41" s="46">
        <f t="shared" ca="1" si="15"/>
        <v>25210.944674524406</v>
      </c>
      <c r="S41" s="46">
        <f t="shared" ca="1" si="14"/>
        <v>4225.5238553766612</v>
      </c>
      <c r="U41" s="76"/>
      <c r="V41" s="52"/>
      <c r="W41" s="52"/>
    </row>
    <row r="42" spans="1:23" x14ac:dyDescent="0.25">
      <c r="A42" s="43">
        <v>43769</v>
      </c>
      <c r="B42" s="80">
        <v>0.98229999999999995</v>
      </c>
      <c r="C42" s="44"/>
      <c r="D42" s="46">
        <f t="shared" ca="1" si="1"/>
        <v>20999.177635778731</v>
      </c>
      <c r="E42" s="50">
        <f t="shared" ca="1" si="2"/>
        <v>1</v>
      </c>
      <c r="F42" s="50">
        <f t="shared" ca="1" si="3"/>
        <v>41</v>
      </c>
      <c r="G42" s="24">
        <f t="shared" ca="1" si="4"/>
        <v>0.6963151439348737</v>
      </c>
      <c r="H42" s="24">
        <f ca="1">R42/MAX(M$2:M41)</f>
        <v>0.6963151439348737</v>
      </c>
      <c r="I42" s="46">
        <f t="shared" ca="1" si="5"/>
        <v>41000</v>
      </c>
      <c r="J42" s="46">
        <f t="shared" ca="1" si="6"/>
        <v>1291.0560889338085</v>
      </c>
      <c r="K42" s="46">
        <f t="shared" ca="1" si="7"/>
        <v>1291.0560889338085</v>
      </c>
      <c r="L42" s="46">
        <f t="shared" ca="1" si="8"/>
        <v>37079.289050188134</v>
      </c>
      <c r="M42" s="46">
        <f t="shared" ca="1" si="9"/>
        <v>37079.289050188134</v>
      </c>
      <c r="N42" s="46">
        <f t="shared" ca="1" si="10"/>
        <v>1314.3195448781519</v>
      </c>
      <c r="O42" s="46">
        <f t="shared" ca="1" si="11"/>
        <v>41738.776341239951</v>
      </c>
      <c r="P42" s="46">
        <f t="shared" ca="1" si="12"/>
        <v>61999.177635778731</v>
      </c>
      <c r="Q42" s="46">
        <f t="shared" ca="1" si="13"/>
        <v>24919.888585590597</v>
      </c>
      <c r="R42" s="46">
        <f t="shared" ca="1" si="15"/>
        <v>24919.888585590597</v>
      </c>
      <c r="S42" s="46">
        <f t="shared" ca="1" si="14"/>
        <v>1291.0560889338085</v>
      </c>
      <c r="U42" s="76"/>
      <c r="V42" s="52"/>
      <c r="W42" s="52"/>
    </row>
    <row r="43" spans="1:23" x14ac:dyDescent="0.25">
      <c r="A43" s="43">
        <v>43798</v>
      </c>
      <c r="B43" s="80">
        <v>0.96860000000000002</v>
      </c>
      <c r="C43" s="44"/>
      <c r="D43" s="46">
        <f t="shared" ca="1" si="1"/>
        <v>20999.177635778731</v>
      </c>
      <c r="E43" s="50">
        <f t="shared" ca="1" si="2"/>
        <v>1</v>
      </c>
      <c r="F43" s="50">
        <f t="shared" ca="1" si="3"/>
        <v>42</v>
      </c>
      <c r="G43" s="24">
        <f t="shared" ca="1" si="4"/>
        <v>0.65664871073335962</v>
      </c>
      <c r="H43" s="24">
        <f ca="1">R43/MAX(M$2:M42)</f>
        <v>0.65664871073335962</v>
      </c>
      <c r="I43" s="46">
        <f t="shared" ca="1" si="5"/>
        <v>42000</v>
      </c>
      <c r="J43" s="46">
        <f t="shared" ca="1" si="6"/>
        <v>1571.8212358749806</v>
      </c>
      <c r="K43" s="46">
        <f t="shared" ca="1" si="7"/>
        <v>1571.8212358749806</v>
      </c>
      <c r="L43" s="46">
        <f t="shared" ca="1" si="8"/>
        <v>38651.110286063114</v>
      </c>
      <c r="M43" s="46">
        <f t="shared" ca="1" si="9"/>
        <v>38651.110286063114</v>
      </c>
      <c r="N43" s="46">
        <f t="shared" ca="1" si="10"/>
        <v>1622.7764153158998</v>
      </c>
      <c r="O43" s="46">
        <f t="shared" ca="1" si="11"/>
        <v>43361.552756555851</v>
      </c>
      <c r="P43" s="46">
        <f t="shared" ca="1" si="12"/>
        <v>62999.177635778731</v>
      </c>
      <c r="Q43" s="46">
        <f t="shared" ca="1" si="13"/>
        <v>24348.067349715617</v>
      </c>
      <c r="R43" s="46">
        <f t="shared" ca="1" si="15"/>
        <v>24348.067349715617</v>
      </c>
      <c r="S43" s="46">
        <f t="shared" ca="1" si="14"/>
        <v>1571.8212358749806</v>
      </c>
      <c r="U43" s="76"/>
      <c r="V43" s="52"/>
      <c r="W43" s="52"/>
    </row>
    <row r="44" spans="1:23" x14ac:dyDescent="0.25">
      <c r="A44" s="43">
        <v>43830</v>
      </c>
      <c r="B44" s="80">
        <v>1.0073000000000001</v>
      </c>
      <c r="C44" s="44">
        <v>1.0324429999999999E-2</v>
      </c>
      <c r="D44" s="46">
        <f t="shared" ca="1" si="1"/>
        <v>21446.860951905099</v>
      </c>
      <c r="E44" s="50">
        <f t="shared" ca="1" si="2"/>
        <v>1</v>
      </c>
      <c r="F44" s="50">
        <f t="shared" ca="1" si="3"/>
        <v>43</v>
      </c>
      <c r="G44" s="24">
        <f t="shared" ca="1" si="4"/>
        <v>0.68494391394150145</v>
      </c>
      <c r="H44" s="24">
        <f ca="1">R44/MAX(M$2:M43)</f>
        <v>0.68494391394150145</v>
      </c>
      <c r="I44" s="46">
        <f t="shared" ca="1" si="5"/>
        <v>43000</v>
      </c>
      <c r="J44" s="46">
        <f t="shared" ca="1" si="6"/>
        <v>-678.0920916787145</v>
      </c>
      <c r="K44" s="46">
        <f t="shared" ca="1" si="7"/>
        <v>-678.0920916787145</v>
      </c>
      <c r="L44" s="46">
        <f t="shared" ca="1" si="8"/>
        <v>37973.0181943844</v>
      </c>
      <c r="M44" s="46">
        <f t="shared" ca="1" si="9"/>
        <v>37973.0181943844</v>
      </c>
      <c r="N44" s="46">
        <f t="shared" ca="1" si="10"/>
        <v>-673.17789305938095</v>
      </c>
      <c r="O44" s="46">
        <f t="shared" ca="1" si="11"/>
        <v>42688.374863496472</v>
      </c>
      <c r="P44" s="46">
        <f t="shared" ca="1" si="12"/>
        <v>64446.860951905095</v>
      </c>
      <c r="Q44" s="46">
        <f t="shared" ca="1" si="13"/>
        <v>26473.842757520695</v>
      </c>
      <c r="R44" s="46">
        <f t="shared" ca="1" si="15"/>
        <v>26473.842757520695</v>
      </c>
      <c r="S44" s="46">
        <f t="shared" ca="1" si="14"/>
        <v>-678.0920916787145</v>
      </c>
      <c r="U44" s="76"/>
      <c r="V44" s="52"/>
      <c r="W44" s="52"/>
    </row>
    <row r="45" spans="1:23" x14ac:dyDescent="0.25">
      <c r="A45" s="43">
        <v>43853</v>
      </c>
      <c r="B45" s="80">
        <v>0.96750000000000003</v>
      </c>
      <c r="C45" s="44"/>
      <c r="D45" s="46">
        <f ca="1">C45*O44+IF(E45&gt;E44,0,D44)</f>
        <v>21446.860951905099</v>
      </c>
      <c r="E45" s="50">
        <f ca="1">IF(AND(G43&lt;W$6,G44&gt;W$6),E44+1,E44)</f>
        <v>1</v>
      </c>
      <c r="F45" s="50">
        <f ca="1">IF(E45&gt;E44,1,F44+1)</f>
        <v>44</v>
      </c>
      <c r="G45" s="24">
        <f ca="1">IF(E45&gt;E44,0,((O44*B45+D45)-L44)/MAX(OFFSET(L44,0,0,-F45+1,1)))</f>
        <v>0.64098664319319409</v>
      </c>
      <c r="H45" s="24">
        <f ca="1">R45/MAX(M$2:M44)</f>
        <v>0.64098664319319409</v>
      </c>
      <c r="I45" s="46">
        <f ca="1">IF(E44&lt;&gt;E45,W$2,(I$2*(1+W$3/365.25)^(A45-A$2)))+I44</f>
        <v>44000</v>
      </c>
      <c r="J45" s="46">
        <f ca="1">I45-O44*B45</f>
        <v>2698.9973195671628</v>
      </c>
      <c r="K45" s="46">
        <f ca="1">IF(AND(G44&lt;W$6,G45&gt;W$6),-O44*B45,IF(J45&gt;W$4,W$4,IF(J45&lt;W$5,W$5,J45)))</f>
        <v>2698.9973195671628</v>
      </c>
      <c r="L45" s="46">
        <f ca="1">IF(E45&gt;E44,K45,L44+K45)</f>
        <v>40672.015513951563</v>
      </c>
      <c r="M45" s="46">
        <f ca="1">M44+K45</f>
        <v>40672.015513951563</v>
      </c>
      <c r="N45" s="46">
        <f ca="1">K45/B45</f>
        <v>2789.6613122141216</v>
      </c>
      <c r="O45" s="46">
        <f ca="1">O44+N45</f>
        <v>45478.036175710593</v>
      </c>
      <c r="P45" s="46">
        <f ca="1">O45*B45+D45</f>
        <v>65446.860951905095</v>
      </c>
      <c r="Q45" s="46">
        <f ca="1">P45-L45</f>
        <v>24774.845437953532</v>
      </c>
      <c r="R45" s="46">
        <f t="shared" ca="1" si="15"/>
        <v>24774.845437953532</v>
      </c>
      <c r="S45" s="46">
        <f ca="1">IF(ROW()&lt;=W$13,K45,-P45+K45)</f>
        <v>2698.9973195671628</v>
      </c>
      <c r="U45" s="76"/>
      <c r="V45" s="52"/>
      <c r="W45" s="52"/>
    </row>
    <row r="46" spans="1:23" x14ac:dyDescent="0.25">
      <c r="A46" s="43">
        <v>43889</v>
      </c>
      <c r="B46" s="80">
        <v>0.90849999999999997</v>
      </c>
      <c r="C46" s="44"/>
      <c r="D46" s="46">
        <f t="shared" ref="D46:D55" ca="1" si="16">C46*O45+IF(E46&gt;E45,0,D45)</f>
        <v>21446.860951905099</v>
      </c>
      <c r="E46" s="50">
        <f t="shared" ref="E46:E55" ca="1" si="17">IF(AND(G44&lt;W$6,G45&gt;W$6),E45+1,E45)</f>
        <v>1</v>
      </c>
      <c r="F46" s="50">
        <f t="shared" ref="F46:F55" ca="1" si="18">IF(E46&gt;E45,1,F45+1)</f>
        <v>45</v>
      </c>
      <c r="G46" s="24">
        <f t="shared" ref="G46:G55" ca="1" si="19">IF(E46&gt;E45,0,((O45*B46+D46)-L45)/MAX(OFFSET(L45,0,0,-F46+1,1)))</f>
        <v>0.5431656391852181</v>
      </c>
      <c r="H46" s="24">
        <f ca="1">R46/MAX(M$2:M45)</f>
        <v>0.5431656391852181</v>
      </c>
      <c r="I46" s="46">
        <f t="shared" ref="I46:I55" ca="1" si="20">IF(E45&lt;&gt;E46,W$2,(I$2*(1+W$3/365.25)^(A46-A$2)))+I45</f>
        <v>45000</v>
      </c>
      <c r="J46" s="46">
        <f t="shared" ref="J46:J55" ca="1" si="21">I46-O45*B46</f>
        <v>3683.2041343669262</v>
      </c>
      <c r="K46" s="46">
        <f t="shared" ref="K46:K55" ca="1" si="22">IF(AND(G45&lt;W$6,G46&gt;W$6),-O45*B46,IF(J46&gt;W$4,W$4,IF(J46&lt;W$5,W$5,J46)))</f>
        <v>3683.2041343669262</v>
      </c>
      <c r="L46" s="46">
        <f t="shared" ref="L46:L55" ca="1" si="23">IF(E46&gt;E45,K46,L45+K46)</f>
        <v>44355.219648318489</v>
      </c>
      <c r="M46" s="46">
        <f t="shared" ref="M46:M55" ca="1" si="24">M45+K46</f>
        <v>44355.219648318489</v>
      </c>
      <c r="N46" s="46">
        <f t="shared" ref="N46:N55" ca="1" si="25">K46/B46</f>
        <v>4054.1597516421862</v>
      </c>
      <c r="O46" s="46">
        <f t="shared" ref="O46:O55" ca="1" si="26">O45+N46</f>
        <v>49532.195927352775</v>
      </c>
      <c r="P46" s="46">
        <f t="shared" ref="P46:P55" ca="1" si="27">O46*B46+D46</f>
        <v>66446.860951905095</v>
      </c>
      <c r="Q46" s="46">
        <f t="shared" ref="Q46:Q55" ca="1" si="28">P46-L46</f>
        <v>22091.641303586606</v>
      </c>
      <c r="R46" s="46">
        <f t="shared" ca="1" si="15"/>
        <v>22091.641303586606</v>
      </c>
      <c r="S46" s="46">
        <f t="shared" ref="S46:S55" ca="1" si="29">IF(ROW()&lt;=W$13,K46,-P46+K46)</f>
        <v>3683.2041343669262</v>
      </c>
      <c r="U46" s="76"/>
      <c r="V46" s="52"/>
      <c r="W46" s="52"/>
    </row>
    <row r="47" spans="1:23" x14ac:dyDescent="0.25">
      <c r="A47" s="43">
        <v>43921</v>
      </c>
      <c r="B47" s="80">
        <v>0.88660000000000005</v>
      </c>
      <c r="C47" s="44"/>
      <c r="D47" s="46">
        <f t="shared" ca="1" si="16"/>
        <v>21446.860951905099</v>
      </c>
      <c r="E47" s="50">
        <f t="shared" ca="1" si="17"/>
        <v>1</v>
      </c>
      <c r="F47" s="50">
        <f t="shared" ca="1" si="18"/>
        <v>46</v>
      </c>
      <c r="G47" s="24">
        <f t="shared" ca="1" si="19"/>
        <v>0.47360573071976569</v>
      </c>
      <c r="H47" s="24">
        <f ca="1">R47/MAX(M$2:M46)</f>
        <v>0.47360573071976553</v>
      </c>
      <c r="I47" s="46">
        <f t="shared" ca="1" si="20"/>
        <v>46000</v>
      </c>
      <c r="J47" s="46">
        <f t="shared" ca="1" si="21"/>
        <v>2084.755090809027</v>
      </c>
      <c r="K47" s="46">
        <f t="shared" ca="1" si="22"/>
        <v>2084.755090809027</v>
      </c>
      <c r="L47" s="46">
        <f t="shared" ca="1" si="23"/>
        <v>46439.974739127516</v>
      </c>
      <c r="M47" s="46">
        <f t="shared" ca="1" si="24"/>
        <v>46439.974739127516</v>
      </c>
      <c r="N47" s="46">
        <f t="shared" ca="1" si="25"/>
        <v>2351.4043433442666</v>
      </c>
      <c r="O47" s="46">
        <f t="shared" ca="1" si="26"/>
        <v>51883.600270697039</v>
      </c>
      <c r="P47" s="46">
        <f t="shared" ca="1" si="27"/>
        <v>67446.860951905095</v>
      </c>
      <c r="Q47" s="46">
        <f t="shared" ca="1" si="28"/>
        <v>21006.886212777579</v>
      </c>
      <c r="R47" s="46">
        <f t="shared" ca="1" si="15"/>
        <v>21006.886212777579</v>
      </c>
      <c r="S47" s="46">
        <f t="shared" ca="1" si="29"/>
        <v>2084.755090809027</v>
      </c>
      <c r="U47" s="76"/>
      <c r="V47" s="52"/>
      <c r="W47" s="52"/>
    </row>
    <row r="48" spans="1:23" x14ac:dyDescent="0.25">
      <c r="A48" s="43">
        <v>43951</v>
      </c>
      <c r="B48" s="80">
        <v>0.97340000000000004</v>
      </c>
      <c r="C48" s="44"/>
      <c r="D48" s="46">
        <f t="shared" ca="1" si="16"/>
        <v>21446.860951905099</v>
      </c>
      <c r="E48" s="50">
        <f t="shared" ca="1" si="17"/>
        <v>1</v>
      </c>
      <c r="F48" s="50">
        <f t="shared" ca="1" si="18"/>
        <v>47</v>
      </c>
      <c r="G48" s="24">
        <f t="shared" ca="1" si="19"/>
        <v>0.54931947873736831</v>
      </c>
      <c r="H48" s="24">
        <f ca="1">R48/MAX(M$2:M47)</f>
        <v>0.54931947873736831</v>
      </c>
      <c r="I48" s="46">
        <f t="shared" ca="1" si="20"/>
        <v>47000</v>
      </c>
      <c r="J48" s="46">
        <f t="shared" ca="1" si="21"/>
        <v>-3503.4965034964989</v>
      </c>
      <c r="K48" s="46">
        <f t="shared" ca="1" si="22"/>
        <v>-3503.4965034964989</v>
      </c>
      <c r="L48" s="46">
        <f t="shared" ca="1" si="23"/>
        <v>42936.478235631017</v>
      </c>
      <c r="M48" s="46">
        <f t="shared" ca="1" si="24"/>
        <v>42936.478235631017</v>
      </c>
      <c r="N48" s="46">
        <f t="shared" ca="1" si="25"/>
        <v>-3599.2361860453038</v>
      </c>
      <c r="O48" s="46">
        <f t="shared" ca="1" si="26"/>
        <v>48284.364084651737</v>
      </c>
      <c r="P48" s="46">
        <f t="shared" ca="1" si="27"/>
        <v>68446.860951905095</v>
      </c>
      <c r="Q48" s="46">
        <f t="shared" ca="1" si="28"/>
        <v>25510.382716274078</v>
      </c>
      <c r="R48" s="46">
        <f t="shared" ca="1" si="15"/>
        <v>25510.382716274078</v>
      </c>
      <c r="S48" s="46">
        <f t="shared" ca="1" si="29"/>
        <v>-3503.4965034964989</v>
      </c>
      <c r="U48" s="76"/>
      <c r="V48" s="52"/>
      <c r="W48" s="52"/>
    </row>
    <row r="49" spans="1:23" x14ac:dyDescent="0.25">
      <c r="A49" s="43">
        <v>43980</v>
      </c>
      <c r="B49" s="80">
        <v>1.0652999999999999</v>
      </c>
      <c r="C49" s="44"/>
      <c r="D49" s="46">
        <f t="shared" ca="1" si="16"/>
        <v>21446.860951905099</v>
      </c>
      <c r="E49" s="50">
        <f t="shared" ca="1" si="17"/>
        <v>1</v>
      </c>
      <c r="F49" s="50">
        <f t="shared" ca="1" si="18"/>
        <v>48</v>
      </c>
      <c r="G49" s="24">
        <f t="shared" ca="1" si="19"/>
        <v>0.64486933819155245</v>
      </c>
      <c r="H49" s="24">
        <f ca="1">R49/MAX(M$2:M48)</f>
        <v>0.64486933819155223</v>
      </c>
      <c r="I49" s="46">
        <f t="shared" ca="1" si="20"/>
        <v>48000</v>
      </c>
      <c r="J49" s="46">
        <f t="shared" ca="1" si="21"/>
        <v>-3437.333059379489</v>
      </c>
      <c r="K49" s="46">
        <f t="shared" ca="1" si="22"/>
        <v>-3437.333059379489</v>
      </c>
      <c r="L49" s="46">
        <f t="shared" ca="1" si="23"/>
        <v>39499.145176251528</v>
      </c>
      <c r="M49" s="46">
        <f t="shared" ca="1" si="24"/>
        <v>39499.145176251528</v>
      </c>
      <c r="N49" s="46">
        <f t="shared" ca="1" si="25"/>
        <v>-3226.6338678114043</v>
      </c>
      <c r="O49" s="46">
        <f t="shared" ca="1" si="26"/>
        <v>45057.730216840333</v>
      </c>
      <c r="P49" s="46">
        <f t="shared" ca="1" si="27"/>
        <v>69446.860951905095</v>
      </c>
      <c r="Q49" s="46">
        <f t="shared" ca="1" si="28"/>
        <v>29947.715775653567</v>
      </c>
      <c r="R49" s="46">
        <f t="shared" ca="1" si="15"/>
        <v>29947.715775653567</v>
      </c>
      <c r="S49" s="46">
        <f t="shared" ca="1" si="29"/>
        <v>-3437.333059379489</v>
      </c>
      <c r="U49" s="76"/>
      <c r="V49" s="52"/>
      <c r="W49" s="52"/>
    </row>
    <row r="50" spans="1:23" x14ac:dyDescent="0.25">
      <c r="A50" s="43">
        <v>44012</v>
      </c>
      <c r="B50" s="80">
        <v>1.1814</v>
      </c>
      <c r="C50" s="44"/>
      <c r="D50" s="46">
        <f t="shared" ca="1" si="16"/>
        <v>21446.860951905099</v>
      </c>
      <c r="E50" s="50">
        <f t="shared" ca="1" si="17"/>
        <v>1</v>
      </c>
      <c r="F50" s="50">
        <f t="shared" ca="1" si="18"/>
        <v>49</v>
      </c>
      <c r="G50" s="24">
        <f t="shared" ca="1" si="19"/>
        <v>0.75751372500616598</v>
      </c>
      <c r="H50" s="24">
        <f ca="1">R50/MAX(M$2:M49)</f>
        <v>0.75751372500616598</v>
      </c>
      <c r="I50" s="46">
        <f t="shared" ca="1" si="20"/>
        <v>49000</v>
      </c>
      <c r="J50" s="46">
        <f t="shared" ca="1" si="21"/>
        <v>-4231.2024781751679</v>
      </c>
      <c r="K50" s="46">
        <f t="shared" ca="1" si="22"/>
        <v>-4231.2024781751679</v>
      </c>
      <c r="L50" s="46">
        <f t="shared" ca="1" si="23"/>
        <v>35267.94269807636</v>
      </c>
      <c r="M50" s="46">
        <f t="shared" ca="1" si="24"/>
        <v>35267.94269807636</v>
      </c>
      <c r="N50" s="46">
        <f t="shared" ca="1" si="25"/>
        <v>-3581.5155562681293</v>
      </c>
      <c r="O50" s="46">
        <f t="shared" ca="1" si="26"/>
        <v>41476.214660572201</v>
      </c>
      <c r="P50" s="46">
        <f t="shared" ca="1" si="27"/>
        <v>70446.860951905095</v>
      </c>
      <c r="Q50" s="46">
        <f t="shared" ca="1" si="28"/>
        <v>35178.918253828735</v>
      </c>
      <c r="R50" s="46">
        <f t="shared" ca="1" si="15"/>
        <v>35178.918253828735</v>
      </c>
      <c r="S50" s="46">
        <f t="shared" ca="1" si="29"/>
        <v>-4231.2024781751679</v>
      </c>
      <c r="U50" s="76"/>
      <c r="V50" s="52"/>
      <c r="W50" s="52"/>
    </row>
    <row r="51" spans="1:23" x14ac:dyDescent="0.25">
      <c r="A51" s="43">
        <v>44043</v>
      </c>
      <c r="B51" s="80">
        <v>1.3938999999999999</v>
      </c>
      <c r="C51" s="44"/>
      <c r="D51" s="46">
        <f t="shared" ca="1" si="16"/>
        <v>21446.860951905099</v>
      </c>
      <c r="E51" s="50">
        <f t="shared" ca="1" si="17"/>
        <v>1</v>
      </c>
      <c r="F51" s="50">
        <f t="shared" ca="1" si="18"/>
        <v>50</v>
      </c>
      <c r="G51" s="24">
        <f t="shared" ca="1" si="19"/>
        <v>0.94730055553055248</v>
      </c>
      <c r="H51" s="24">
        <f ca="1">R51/MAX(M$2:M50)</f>
        <v>0.94730055553055248</v>
      </c>
      <c r="I51" s="46">
        <f t="shared" ca="1" si="20"/>
        <v>50000</v>
      </c>
      <c r="J51" s="46">
        <f t="shared" ca="1" si="21"/>
        <v>-7813.6956153715873</v>
      </c>
      <c r="K51" s="46">
        <f t="shared" ca="1" si="22"/>
        <v>-5000</v>
      </c>
      <c r="L51" s="46">
        <f t="shared" ca="1" si="23"/>
        <v>30267.94269807636</v>
      </c>
      <c r="M51" s="46">
        <f t="shared" ca="1" si="24"/>
        <v>30267.94269807636</v>
      </c>
      <c r="N51" s="46">
        <f t="shared" ca="1" si="25"/>
        <v>-3587.0578951144275</v>
      </c>
      <c r="O51" s="46">
        <f t="shared" ca="1" si="26"/>
        <v>37889.156765457774</v>
      </c>
      <c r="P51" s="46">
        <f t="shared" ca="1" si="27"/>
        <v>74260.556567276682</v>
      </c>
      <c r="Q51" s="46">
        <f t="shared" ca="1" si="28"/>
        <v>43992.613869200322</v>
      </c>
      <c r="R51" s="46">
        <f t="shared" ca="1" si="15"/>
        <v>43992.613869200322</v>
      </c>
      <c r="S51" s="46">
        <f t="shared" ca="1" si="29"/>
        <v>-5000</v>
      </c>
      <c r="U51" s="76"/>
      <c r="V51" s="52"/>
      <c r="W51" s="52"/>
    </row>
    <row r="52" spans="1:23" x14ac:dyDescent="0.25">
      <c r="A52" s="43">
        <v>44074</v>
      </c>
      <c r="B52" s="80">
        <v>1.0577000000000001</v>
      </c>
      <c r="C52" s="44">
        <v>0.49819999999999998</v>
      </c>
      <c r="D52" s="46">
        <f t="shared" ca="1" si="16"/>
        <v>40323.238852456161</v>
      </c>
      <c r="E52" s="50">
        <f t="shared" ca="1" si="17"/>
        <v>1</v>
      </c>
      <c r="F52" s="50">
        <f t="shared" ca="1" si="18"/>
        <v>51</v>
      </c>
      <c r="G52" s="24">
        <f t="shared" ca="1" si="19"/>
        <v>1.079472104513602</v>
      </c>
      <c r="H52" s="24">
        <f ca="1">R52/MAX(M$2:M51)</f>
        <v>1.079472104513602</v>
      </c>
      <c r="I52" s="46">
        <f t="shared" ca="1" si="20"/>
        <v>51000</v>
      </c>
      <c r="J52" s="46">
        <f t="shared" ca="1" si="21"/>
        <v>10924.638889175309</v>
      </c>
      <c r="K52" s="46">
        <f t="shared" ca="1" si="22"/>
        <v>5000</v>
      </c>
      <c r="L52" s="46">
        <f t="shared" ca="1" si="23"/>
        <v>35267.94269807636</v>
      </c>
      <c r="M52" s="46">
        <f t="shared" ca="1" si="24"/>
        <v>35267.94269807636</v>
      </c>
      <c r="N52" s="46">
        <f t="shared" ca="1" si="25"/>
        <v>4727.2383473574737</v>
      </c>
      <c r="O52" s="46">
        <f t="shared" ca="1" si="26"/>
        <v>42616.395112815248</v>
      </c>
      <c r="P52" s="46">
        <f t="shared" ca="1" si="27"/>
        <v>85398.599963280853</v>
      </c>
      <c r="Q52" s="46">
        <f t="shared" ca="1" si="28"/>
        <v>50130.657265204492</v>
      </c>
      <c r="R52" s="46">
        <f t="shared" ca="1" si="15"/>
        <v>50130.657265204492</v>
      </c>
      <c r="S52" s="46">
        <f t="shared" ca="1" si="29"/>
        <v>5000</v>
      </c>
      <c r="U52" s="76"/>
      <c r="V52" s="52"/>
      <c r="W52" s="52"/>
    </row>
    <row r="53" spans="1:23" x14ac:dyDescent="0.25">
      <c r="A53" s="43">
        <v>44104</v>
      </c>
      <c r="B53" s="80">
        <v>0.96389999999999998</v>
      </c>
      <c r="C53" s="44"/>
      <c r="D53" s="46">
        <f t="shared" ca="1" si="16"/>
        <v>40323.238852456161</v>
      </c>
      <c r="E53" s="50">
        <f t="shared" ca="1" si="17"/>
        <v>1</v>
      </c>
      <c r="F53" s="50">
        <f t="shared" ca="1" si="18"/>
        <v>52</v>
      </c>
      <c r="G53" s="24">
        <f t="shared" ca="1" si="19"/>
        <v>0.99339501502254968</v>
      </c>
      <c r="H53" s="24">
        <f ca="1">R53/MAX(M$2:M52)</f>
        <v>0.99339501502254968</v>
      </c>
      <c r="I53" s="46">
        <f t="shared" ca="1" si="20"/>
        <v>52000</v>
      </c>
      <c r="J53" s="46">
        <f t="shared" ca="1" si="21"/>
        <v>10922.056750757387</v>
      </c>
      <c r="K53" s="46">
        <f t="shared" ca="1" si="22"/>
        <v>5000</v>
      </c>
      <c r="L53" s="46">
        <f t="shared" ca="1" si="23"/>
        <v>40267.94269807636</v>
      </c>
      <c r="M53" s="46">
        <f t="shared" ca="1" si="24"/>
        <v>40267.94269807636</v>
      </c>
      <c r="N53" s="46">
        <f t="shared" ca="1" si="25"/>
        <v>5187.2600892208739</v>
      </c>
      <c r="O53" s="46">
        <f t="shared" ca="1" si="26"/>
        <v>47803.65520203612</v>
      </c>
      <c r="P53" s="46">
        <f t="shared" ca="1" si="27"/>
        <v>86401.182101698767</v>
      </c>
      <c r="Q53" s="46">
        <f t="shared" ca="1" si="28"/>
        <v>46133.239403622407</v>
      </c>
      <c r="R53" s="46">
        <f t="shared" ca="1" si="15"/>
        <v>46133.239403622407</v>
      </c>
      <c r="S53" s="46">
        <f t="shared" ca="1" si="29"/>
        <v>5000</v>
      </c>
      <c r="U53" s="76"/>
      <c r="V53" s="52"/>
      <c r="W53" s="52"/>
    </row>
    <row r="54" spans="1:23" x14ac:dyDescent="0.25">
      <c r="A54" s="43">
        <v>44134</v>
      </c>
      <c r="B54" s="80">
        <v>1.085</v>
      </c>
      <c r="C54" s="44"/>
      <c r="D54" s="46">
        <f t="shared" ca="1" si="16"/>
        <v>40323.238852456161</v>
      </c>
      <c r="E54" s="50">
        <f t="shared" ca="1" si="17"/>
        <v>1</v>
      </c>
      <c r="F54" s="50">
        <f t="shared" ca="1" si="18"/>
        <v>53</v>
      </c>
      <c r="G54" s="24">
        <f t="shared" ca="1" si="19"/>
        <v>1.1180510398693742</v>
      </c>
      <c r="H54" s="24">
        <f ca="1">R54/MAX(M$2:M53)</f>
        <v>1.1180510398693739</v>
      </c>
      <c r="I54" s="46">
        <f t="shared" ca="1" si="20"/>
        <v>53000</v>
      </c>
      <c r="J54" s="46">
        <f t="shared" ca="1" si="21"/>
        <v>1133.0341057908154</v>
      </c>
      <c r="K54" s="46">
        <f t="shared" ca="1" si="22"/>
        <v>1133.0341057908154</v>
      </c>
      <c r="L54" s="46">
        <f t="shared" ca="1" si="23"/>
        <v>41400.976803867175</v>
      </c>
      <c r="M54" s="46">
        <f t="shared" ca="1" si="24"/>
        <v>41400.976803867175</v>
      </c>
      <c r="N54" s="46">
        <f t="shared" ca="1" si="25"/>
        <v>1044.2710652449912</v>
      </c>
      <c r="O54" s="46">
        <f t="shared" ca="1" si="26"/>
        <v>48847.926267281109</v>
      </c>
      <c r="P54" s="46">
        <f t="shared" ca="1" si="27"/>
        <v>93323.238852456154</v>
      </c>
      <c r="Q54" s="46">
        <f t="shared" ca="1" si="28"/>
        <v>51922.262048588978</v>
      </c>
      <c r="R54" s="46">
        <f t="shared" ca="1" si="15"/>
        <v>51922.262048588978</v>
      </c>
      <c r="S54" s="46">
        <f t="shared" ca="1" si="29"/>
        <v>1133.0341057908154</v>
      </c>
      <c r="U54" s="76"/>
      <c r="V54" s="52"/>
      <c r="W54" s="52"/>
    </row>
    <row r="55" spans="1:23" x14ac:dyDescent="0.25">
      <c r="A55" s="43">
        <v>44165</v>
      </c>
      <c r="B55" s="80">
        <v>1.1473</v>
      </c>
      <c r="C55" s="44"/>
      <c r="D55" s="46">
        <f t="shared" ca="1" si="16"/>
        <v>40323.238852456161</v>
      </c>
      <c r="E55" s="50">
        <f t="shared" ca="1" si="17"/>
        <v>1</v>
      </c>
      <c r="F55" s="50">
        <f t="shared" ca="1" si="18"/>
        <v>54</v>
      </c>
      <c r="G55" s="24">
        <f t="shared" ca="1" si="19"/>
        <v>1.1835813469711043</v>
      </c>
      <c r="H55" s="24">
        <f ca="1">R55/MAX(M$2:M54)</f>
        <v>1.1835813469711041</v>
      </c>
      <c r="I55" s="46">
        <f t="shared" ca="1" si="20"/>
        <v>54000</v>
      </c>
      <c r="J55" s="46">
        <f t="shared" ca="1" si="21"/>
        <v>-2043.2258064516136</v>
      </c>
      <c r="K55" s="46">
        <f t="shared" ca="1" si="22"/>
        <v>-2043.2258064516136</v>
      </c>
      <c r="L55" s="46">
        <f t="shared" ca="1" si="23"/>
        <v>39357.750997415562</v>
      </c>
      <c r="M55" s="46">
        <f t="shared" ca="1" si="24"/>
        <v>39357.750997415562</v>
      </c>
      <c r="N55" s="46">
        <f t="shared" ca="1" si="25"/>
        <v>-1780.8993344823618</v>
      </c>
      <c r="O55" s="46">
        <f t="shared" ca="1" si="26"/>
        <v>47067.026932798748</v>
      </c>
      <c r="P55" s="46">
        <f t="shared" ca="1" si="27"/>
        <v>94323.238852456154</v>
      </c>
      <c r="Q55" s="46">
        <f t="shared" ca="1" si="28"/>
        <v>54965.487855040592</v>
      </c>
      <c r="R55" s="46">
        <f t="shared" ca="1" si="15"/>
        <v>54965.487855040592</v>
      </c>
      <c r="S55" s="46">
        <f t="shared" ca="1" si="29"/>
        <v>-2043.2258064516136</v>
      </c>
      <c r="U55" s="76"/>
      <c r="V55" s="52"/>
      <c r="W55" s="52"/>
    </row>
    <row r="56" spans="1:23" x14ac:dyDescent="0.25">
      <c r="A56" s="43">
        <v>44196</v>
      </c>
      <c r="B56" s="80">
        <v>1.4266000000000001</v>
      </c>
      <c r="C56" s="44">
        <f>0.0054*B56</f>
        <v>7.7036400000000012E-3</v>
      </c>
      <c r="D56" s="46">
        <f t="shared" ref="D56:D75" ca="1" si="30">C56*O55+IF(E56&gt;E55,0,D55)</f>
        <v>40685.82628381675</v>
      </c>
      <c r="E56" s="50">
        <f t="shared" ref="E56:E85" ca="1" si="31">IF(AND(G54&lt;W$6,G55&gt;W$6),E55+1,E55)</f>
        <v>1</v>
      </c>
      <c r="F56" s="50">
        <f t="shared" ref="F56:F85" ca="1" si="32">IF(E56&gt;E55,1,F55+1)</f>
        <v>55</v>
      </c>
      <c r="G56" s="24">
        <f t="shared" ref="G56:G85" ca="1" si="33">IF(E56&gt;E55,0,((O55*B56+D56)-L55)/MAX(OFFSET(L55,0,0,-F56+1,1)))</f>
        <v>1.4744602315866446</v>
      </c>
      <c r="H56" s="24">
        <f ca="1">R56/MAX(M$2:M55)</f>
        <v>1.4744602315866446</v>
      </c>
      <c r="I56" s="46">
        <f t="shared" ref="I56:I85" ca="1" si="34">IF(E55&lt;&gt;E56,W$2,(I$2*(1+W$3/365.25)^(A56-A$2)))+I55</f>
        <v>55000</v>
      </c>
      <c r="J56" s="46">
        <f t="shared" ref="J56:J85" ca="1" si="35">I56-O55*B56</f>
        <v>-12145.820622330692</v>
      </c>
      <c r="K56" s="46">
        <f t="shared" ref="K56:K85" ca="1" si="36">IF(AND(G55&lt;W$6,G56&gt;W$6),-O55*B56,IF(J56&gt;W$4,W$4,IF(J56&lt;W$5,W$5,J56)))</f>
        <v>-5000</v>
      </c>
      <c r="L56" s="46">
        <f t="shared" ref="L56:L85" ca="1" si="37">IF(E56&gt;E55,K56,L55+K56)</f>
        <v>34357.750997415562</v>
      </c>
      <c r="M56" s="46">
        <f t="shared" ref="M56:M85" ca="1" si="38">M55+K56</f>
        <v>34357.750997415562</v>
      </c>
      <c r="N56" s="46">
        <f t="shared" ref="N56:N85" ca="1" si="39">K56/B56</f>
        <v>-3504.8366746109627</v>
      </c>
      <c r="O56" s="46">
        <f t="shared" ref="O56:O85" ca="1" si="40">O55+N56</f>
        <v>43562.190258187788</v>
      </c>
      <c r="P56" s="46">
        <f t="shared" ref="P56:P85" ca="1" si="41">O56*B56+D56</f>
        <v>102831.64690614745</v>
      </c>
      <c r="Q56" s="46">
        <f t="shared" ref="Q56:Q85" ca="1" si="42">P56-L56</f>
        <v>68473.89590873188</v>
      </c>
      <c r="R56" s="46">
        <f t="shared" ca="1" si="15"/>
        <v>68473.89590873188</v>
      </c>
      <c r="S56" s="46">
        <f t="shared" ref="S56:S85" ca="1" si="43">IF(ROW()&lt;=W$13,K56,-P56+K56)</f>
        <v>-5000</v>
      </c>
      <c r="U56" s="76"/>
      <c r="V56" s="52"/>
      <c r="W56" s="52"/>
    </row>
    <row r="57" spans="1:23" x14ac:dyDescent="0.25">
      <c r="A57" s="43">
        <v>44225</v>
      </c>
      <c r="B57" s="80">
        <v>1.4254</v>
      </c>
      <c r="C57" s="44"/>
      <c r="D57" s="46">
        <f t="shared" ca="1" si="30"/>
        <v>40685.82628381675</v>
      </c>
      <c r="E57" s="50">
        <f t="shared" ca="1" si="31"/>
        <v>1</v>
      </c>
      <c r="F57" s="50">
        <f t="shared" ca="1" si="32"/>
        <v>56</v>
      </c>
      <c r="G57" s="24">
        <f t="shared" ca="1" si="33"/>
        <v>1.4733345929831898</v>
      </c>
      <c r="H57" s="24">
        <f ca="1">R57/MAX(M$2:M56)</f>
        <v>1.4733345929831898</v>
      </c>
      <c r="I57" s="46">
        <f t="shared" ca="1" si="34"/>
        <v>56000</v>
      </c>
      <c r="J57" s="46">
        <f t="shared" ca="1" si="35"/>
        <v>-6093.5459940208748</v>
      </c>
      <c r="K57" s="46">
        <f t="shared" ca="1" si="36"/>
        <v>-5000</v>
      </c>
      <c r="L57" s="46">
        <f t="shared" ca="1" si="37"/>
        <v>29357.750997415562</v>
      </c>
      <c r="M57" s="46">
        <f t="shared" ca="1" si="38"/>
        <v>29357.750997415562</v>
      </c>
      <c r="N57" s="46">
        <f t="shared" ca="1" si="39"/>
        <v>-3507.7872877788691</v>
      </c>
      <c r="O57" s="46">
        <f t="shared" ca="1" si="40"/>
        <v>40054.402970408919</v>
      </c>
      <c r="P57" s="46">
        <f t="shared" ca="1" si="41"/>
        <v>97779.372277837625</v>
      </c>
      <c r="Q57" s="46">
        <f t="shared" ca="1" si="42"/>
        <v>68421.621280422056</v>
      </c>
      <c r="R57" s="46">
        <f t="shared" ca="1" si="15"/>
        <v>68421.621280422056</v>
      </c>
      <c r="S57" s="46">
        <f t="shared" ca="1" si="43"/>
        <v>-5000</v>
      </c>
      <c r="U57" s="76"/>
      <c r="V57" s="52"/>
      <c r="W57" s="52"/>
    </row>
    <row r="58" spans="1:23" x14ac:dyDescent="0.25">
      <c r="A58" s="43">
        <v>44253</v>
      </c>
      <c r="B58" s="80">
        <v>1.2999000000000001</v>
      </c>
      <c r="C58" s="44"/>
      <c r="D58" s="46">
        <f t="shared" ca="1" si="30"/>
        <v>40685.82628381675</v>
      </c>
      <c r="E58" s="50">
        <f t="shared" ca="1" si="31"/>
        <v>1</v>
      </c>
      <c r="F58" s="50">
        <f t="shared" ca="1" si="32"/>
        <v>57</v>
      </c>
      <c r="G58" s="24">
        <f t="shared" ca="1" si="33"/>
        <v>1.3650910463184021</v>
      </c>
      <c r="H58" s="24">
        <f ca="1">R58/MAX(M$2:M57)</f>
        <v>1.3650910463184018</v>
      </c>
      <c r="I58" s="46">
        <f t="shared" ca="1" si="34"/>
        <v>57000</v>
      </c>
      <c r="J58" s="46">
        <f t="shared" ca="1" si="35"/>
        <v>4933.2815787654472</v>
      </c>
      <c r="K58" s="46">
        <f t="shared" ca="1" si="36"/>
        <v>4933.2815787654472</v>
      </c>
      <c r="L58" s="46">
        <f t="shared" ca="1" si="37"/>
        <v>34291.032576181009</v>
      </c>
      <c r="M58" s="46">
        <f t="shared" ca="1" si="38"/>
        <v>34291.032576181009</v>
      </c>
      <c r="N58" s="46">
        <f t="shared" ca="1" si="39"/>
        <v>3795.1239162746729</v>
      </c>
      <c r="O58" s="46">
        <f t="shared" ca="1" si="40"/>
        <v>43849.52688668359</v>
      </c>
      <c r="P58" s="46">
        <f t="shared" ca="1" si="41"/>
        <v>97685.826283816743</v>
      </c>
      <c r="Q58" s="46">
        <f t="shared" ca="1" si="42"/>
        <v>63394.793707635734</v>
      </c>
      <c r="R58" s="46">
        <f t="shared" ca="1" si="15"/>
        <v>63394.793707635734</v>
      </c>
      <c r="S58" s="46">
        <f t="shared" ca="1" si="43"/>
        <v>4933.2815787654472</v>
      </c>
      <c r="U58" s="76"/>
      <c r="V58" s="52"/>
      <c r="W58" s="52"/>
    </row>
    <row r="59" spans="1:23" x14ac:dyDescent="0.25">
      <c r="A59" s="43">
        <v>44286</v>
      </c>
      <c r="B59" s="80">
        <v>1.2946</v>
      </c>
      <c r="C59" s="44"/>
      <c r="D59" s="46">
        <f t="shared" ca="1" si="30"/>
        <v>40685.82628381675</v>
      </c>
      <c r="E59" s="50">
        <f t="shared" ca="1" si="31"/>
        <v>1</v>
      </c>
      <c r="F59" s="50">
        <f t="shared" ca="1" si="32"/>
        <v>58</v>
      </c>
      <c r="G59" s="24">
        <f t="shared" ca="1" si="33"/>
        <v>1.3600866832926914</v>
      </c>
      <c r="H59" s="24">
        <f ca="1">R59/MAX(M$2:M58)</f>
        <v>1.3600866832926912</v>
      </c>
      <c r="I59" s="46">
        <f t="shared" ca="1" si="34"/>
        <v>58000</v>
      </c>
      <c r="J59" s="46">
        <f t="shared" ca="1" si="35"/>
        <v>1232.4024924994228</v>
      </c>
      <c r="K59" s="46">
        <f t="shared" ca="1" si="36"/>
        <v>1232.4024924994228</v>
      </c>
      <c r="L59" s="46">
        <f t="shared" ca="1" si="37"/>
        <v>35523.435068680432</v>
      </c>
      <c r="M59" s="46">
        <f t="shared" ca="1" si="38"/>
        <v>35523.435068680432</v>
      </c>
      <c r="N59" s="46">
        <f t="shared" ca="1" si="39"/>
        <v>951.95619689434795</v>
      </c>
      <c r="O59" s="46">
        <f t="shared" ca="1" si="40"/>
        <v>44801.483083577936</v>
      </c>
      <c r="P59" s="46">
        <f t="shared" ca="1" si="41"/>
        <v>98685.826283816743</v>
      </c>
      <c r="Q59" s="46">
        <f t="shared" ca="1" si="42"/>
        <v>63162.391215136311</v>
      </c>
      <c r="R59" s="46">
        <f t="shared" ca="1" si="15"/>
        <v>63162.391215136311</v>
      </c>
      <c r="S59" s="46">
        <f t="shared" ca="1" si="43"/>
        <v>1232.4024924994228</v>
      </c>
      <c r="U59" s="76"/>
      <c r="V59" s="52"/>
      <c r="W59" s="52"/>
    </row>
    <row r="60" spans="1:23" x14ac:dyDescent="0.25">
      <c r="A60" s="43">
        <v>44316</v>
      </c>
      <c r="B60" s="80">
        <v>1.4125000000000001</v>
      </c>
      <c r="C60" s="44"/>
      <c r="D60" s="46">
        <f t="shared" ca="1" si="30"/>
        <v>40685.82628381675</v>
      </c>
      <c r="E60" s="50">
        <f t="shared" ca="1" si="31"/>
        <v>1</v>
      </c>
      <c r="F60" s="50">
        <f t="shared" ca="1" si="32"/>
        <v>59</v>
      </c>
      <c r="G60" s="24">
        <f t="shared" ca="1" si="33"/>
        <v>1.4738269444626326</v>
      </c>
      <c r="H60" s="24">
        <f ca="1">R60/MAX(M$2:M59)</f>
        <v>1.4738269444626326</v>
      </c>
      <c r="I60" s="46">
        <f t="shared" ca="1" si="34"/>
        <v>59000</v>
      </c>
      <c r="J60" s="46">
        <f t="shared" ca="1" si="35"/>
        <v>-4282.0948555538416</v>
      </c>
      <c r="K60" s="46">
        <f t="shared" ca="1" si="36"/>
        <v>-4282.0948555538416</v>
      </c>
      <c r="L60" s="46">
        <f t="shared" ca="1" si="37"/>
        <v>31241.34021312659</v>
      </c>
      <c r="M60" s="46">
        <f t="shared" ca="1" si="38"/>
        <v>31241.34021312659</v>
      </c>
      <c r="N60" s="46">
        <f t="shared" ca="1" si="39"/>
        <v>-3031.571579153162</v>
      </c>
      <c r="O60" s="46">
        <f t="shared" ca="1" si="40"/>
        <v>41769.911504424774</v>
      </c>
      <c r="P60" s="46">
        <f t="shared" ca="1" si="41"/>
        <v>99685.826283816743</v>
      </c>
      <c r="Q60" s="46">
        <f t="shared" ca="1" si="42"/>
        <v>68444.486070690153</v>
      </c>
      <c r="R60" s="46">
        <f t="shared" ca="1" si="15"/>
        <v>68444.486070690153</v>
      </c>
      <c r="S60" s="46">
        <f t="shared" ca="1" si="43"/>
        <v>-4282.0948555538416</v>
      </c>
      <c r="U60" s="76"/>
      <c r="V60" s="52"/>
      <c r="W60" s="52"/>
    </row>
    <row r="61" spans="1:23" x14ac:dyDescent="0.25">
      <c r="A61" s="43">
        <v>44347</v>
      </c>
      <c r="B61" s="80">
        <v>1.5704</v>
      </c>
      <c r="C61" s="44"/>
      <c r="D61" s="46">
        <f t="shared" ca="1" si="30"/>
        <v>40685.82628381675</v>
      </c>
      <c r="E61" s="50">
        <f t="shared" ca="1" si="31"/>
        <v>1</v>
      </c>
      <c r="F61" s="50">
        <f t="shared" ca="1" si="32"/>
        <v>60</v>
      </c>
      <c r="G61" s="24">
        <f t="shared" ca="1" si="33"/>
        <v>1.615848318582626</v>
      </c>
      <c r="H61" s="24">
        <f ca="1">R61/MAX(M$2:M60)</f>
        <v>1.615848318582626</v>
      </c>
      <c r="I61" s="46">
        <f t="shared" ca="1" si="34"/>
        <v>60000</v>
      </c>
      <c r="J61" s="46">
        <f t="shared" ca="1" si="35"/>
        <v>-5595.4690265486715</v>
      </c>
      <c r="K61" s="46">
        <f t="shared" ca="1" si="36"/>
        <v>-5000</v>
      </c>
      <c r="L61" s="46">
        <f t="shared" ca="1" si="37"/>
        <v>26241.34021312659</v>
      </c>
      <c r="M61" s="46">
        <f t="shared" ca="1" si="38"/>
        <v>26241.34021312659</v>
      </c>
      <c r="N61" s="46">
        <f t="shared" ca="1" si="39"/>
        <v>-3183.9021905247068</v>
      </c>
      <c r="O61" s="46">
        <f t="shared" ca="1" si="40"/>
        <v>38586.009313900067</v>
      </c>
      <c r="P61" s="46">
        <f t="shared" ca="1" si="41"/>
        <v>101281.29531036541</v>
      </c>
      <c r="Q61" s="46">
        <f t="shared" ca="1" si="42"/>
        <v>75039.955097238824</v>
      </c>
      <c r="R61" s="46">
        <f t="shared" ca="1" si="15"/>
        <v>75039.955097238824</v>
      </c>
      <c r="S61" s="46">
        <f t="shared" ca="1" si="43"/>
        <v>-5000</v>
      </c>
      <c r="U61" s="76"/>
      <c r="V61" s="52"/>
      <c r="W61" s="52"/>
    </row>
    <row r="62" spans="1:23" x14ac:dyDescent="0.25">
      <c r="A62" s="43">
        <v>44377</v>
      </c>
      <c r="B62" s="80">
        <v>1.4845999999999999</v>
      </c>
      <c r="C62" s="44"/>
      <c r="D62" s="46">
        <f t="shared" ca="1" si="30"/>
        <v>40685.82628381675</v>
      </c>
      <c r="E62" s="50">
        <f t="shared" ca="1" si="31"/>
        <v>1</v>
      </c>
      <c r="F62" s="50">
        <f t="shared" ca="1" si="32"/>
        <v>61</v>
      </c>
      <c r="G62" s="24">
        <f t="shared" ca="1" si="33"/>
        <v>1.5445588827521788</v>
      </c>
      <c r="H62" s="24">
        <f ca="1">R62/MAX(M$2:M61)</f>
        <v>1.5445588827521786</v>
      </c>
      <c r="I62" s="46">
        <f t="shared" ca="1" si="34"/>
        <v>61000</v>
      </c>
      <c r="J62" s="46">
        <f t="shared" ca="1" si="35"/>
        <v>3715.2105725839647</v>
      </c>
      <c r="K62" s="46">
        <f t="shared" ca="1" si="36"/>
        <v>3715.2105725839647</v>
      </c>
      <c r="L62" s="46">
        <f t="shared" ca="1" si="37"/>
        <v>29956.550785710555</v>
      </c>
      <c r="M62" s="46">
        <f t="shared" ca="1" si="38"/>
        <v>29956.550785710555</v>
      </c>
      <c r="N62" s="46">
        <f t="shared" ca="1" si="39"/>
        <v>2502.4993753091503</v>
      </c>
      <c r="O62" s="46">
        <f t="shared" ca="1" si="40"/>
        <v>41088.508689209215</v>
      </c>
      <c r="P62" s="46">
        <f t="shared" ca="1" si="41"/>
        <v>101685.82628381674</v>
      </c>
      <c r="Q62" s="46">
        <f t="shared" ca="1" si="42"/>
        <v>71729.275498106188</v>
      </c>
      <c r="R62" s="46">
        <f t="shared" ca="1" si="15"/>
        <v>71729.275498106188</v>
      </c>
      <c r="S62" s="46">
        <f t="shared" ca="1" si="43"/>
        <v>3715.2105725839647</v>
      </c>
      <c r="U62" s="76"/>
      <c r="V62" s="52"/>
      <c r="W62" s="52"/>
    </row>
    <row r="63" spans="1:23" x14ac:dyDescent="0.25">
      <c r="A63" s="43">
        <v>44407</v>
      </c>
      <c r="B63" s="80">
        <v>1.1959</v>
      </c>
      <c r="C63" s="44"/>
      <c r="D63" s="46">
        <f t="shared" ca="1" si="30"/>
        <v>40685.82628381675</v>
      </c>
      <c r="E63" s="50">
        <f t="shared" ca="1" si="31"/>
        <v>1</v>
      </c>
      <c r="F63" s="50">
        <f t="shared" ca="1" si="32"/>
        <v>62</v>
      </c>
      <c r="G63" s="24">
        <f t="shared" ca="1" si="33"/>
        <v>1.2891269509905905</v>
      </c>
      <c r="H63" s="24">
        <f ca="1">R63/MAX(M$2:M62)</f>
        <v>1.2891269509905905</v>
      </c>
      <c r="I63" s="46">
        <f t="shared" ca="1" si="34"/>
        <v>62000</v>
      </c>
      <c r="J63" s="46">
        <f t="shared" ca="1" si="35"/>
        <v>12862.252458574701</v>
      </c>
      <c r="K63" s="46">
        <f t="shared" ca="1" si="36"/>
        <v>5000</v>
      </c>
      <c r="L63" s="46">
        <f t="shared" ca="1" si="37"/>
        <v>34956.550785710555</v>
      </c>
      <c r="M63" s="46">
        <f t="shared" ca="1" si="38"/>
        <v>34956.550785710555</v>
      </c>
      <c r="N63" s="46">
        <f t="shared" ca="1" si="39"/>
        <v>4180.9515845806509</v>
      </c>
      <c r="O63" s="46">
        <f t="shared" ca="1" si="40"/>
        <v>45269.460273789868</v>
      </c>
      <c r="P63" s="46">
        <f t="shared" ca="1" si="41"/>
        <v>94823.573825242056</v>
      </c>
      <c r="Q63" s="46">
        <f t="shared" ca="1" si="42"/>
        <v>59867.023039531501</v>
      </c>
      <c r="R63" s="46">
        <f t="shared" ca="1" si="15"/>
        <v>59867.023039531501</v>
      </c>
      <c r="S63" s="46">
        <f t="shared" ca="1" si="43"/>
        <v>5000</v>
      </c>
      <c r="U63" s="76"/>
      <c r="V63" s="52"/>
      <c r="W63" s="52"/>
    </row>
    <row r="64" spans="1:23" x14ac:dyDescent="0.25">
      <c r="A64" s="43">
        <v>44439</v>
      </c>
      <c r="B64" s="80">
        <v>1.1796</v>
      </c>
      <c r="C64" s="44"/>
      <c r="D64" s="46">
        <f t="shared" ca="1" si="30"/>
        <v>40685.82628381675</v>
      </c>
      <c r="E64" s="50">
        <f t="shared" ca="1" si="31"/>
        <v>1</v>
      </c>
      <c r="F64" s="50">
        <f t="shared" ca="1" si="32"/>
        <v>63</v>
      </c>
      <c r="G64" s="24">
        <f t="shared" ca="1" si="33"/>
        <v>1.2732377907012533</v>
      </c>
      <c r="H64" s="24">
        <f ca="1">R64/MAX(M$2:M63)</f>
        <v>1.2732377907012531</v>
      </c>
      <c r="I64" s="46">
        <f t="shared" ca="1" si="34"/>
        <v>63000</v>
      </c>
      <c r="J64" s="46">
        <f t="shared" ca="1" si="35"/>
        <v>9600.1446610374696</v>
      </c>
      <c r="K64" s="46">
        <f t="shared" ca="1" si="36"/>
        <v>5000</v>
      </c>
      <c r="L64" s="46">
        <f t="shared" ca="1" si="37"/>
        <v>39956.550785710555</v>
      </c>
      <c r="M64" s="46">
        <f t="shared" ca="1" si="38"/>
        <v>39956.550785710555</v>
      </c>
      <c r="N64" s="46">
        <f t="shared" ca="1" si="39"/>
        <v>4238.7249915225502</v>
      </c>
      <c r="O64" s="46">
        <f t="shared" ca="1" si="40"/>
        <v>49508.185265312415</v>
      </c>
      <c r="P64" s="46">
        <f t="shared" ca="1" si="41"/>
        <v>99085.681622779273</v>
      </c>
      <c r="Q64" s="46">
        <f t="shared" ca="1" si="42"/>
        <v>59129.130837068718</v>
      </c>
      <c r="R64" s="46">
        <f t="shared" ca="1" si="15"/>
        <v>59129.130837068718</v>
      </c>
      <c r="S64" s="46">
        <f t="shared" ca="1" si="43"/>
        <v>5000</v>
      </c>
      <c r="U64" s="76"/>
      <c r="V64" s="52"/>
      <c r="W64" s="52"/>
    </row>
    <row r="65" spans="1:23" x14ac:dyDescent="0.25">
      <c r="A65" s="43">
        <v>44469</v>
      </c>
      <c r="B65" s="80">
        <v>1.3026</v>
      </c>
      <c r="C65" s="44">
        <v>1.2E-2</v>
      </c>
      <c r="D65" s="46">
        <f t="shared" ca="1" si="30"/>
        <v>41279.924507000498</v>
      </c>
      <c r="E65" s="50">
        <f t="shared" ca="1" si="31"/>
        <v>1</v>
      </c>
      <c r="F65" s="50">
        <f t="shared" ca="1" si="32"/>
        <v>64</v>
      </c>
      <c r="G65" s="24">
        <f t="shared" ca="1" si="33"/>
        <v>1.417157012198718</v>
      </c>
      <c r="H65" s="24">
        <f ca="1">R65/MAX(M$2:M64)</f>
        <v>1.417157012198718</v>
      </c>
      <c r="I65" s="46">
        <f t="shared" ca="1" si="34"/>
        <v>64000</v>
      </c>
      <c r="J65" s="46">
        <f t="shared" ca="1" si="35"/>
        <v>-489.36212659595185</v>
      </c>
      <c r="K65" s="46">
        <f t="shared" ca="1" si="36"/>
        <v>-489.36212659595185</v>
      </c>
      <c r="L65" s="46">
        <f t="shared" ca="1" si="37"/>
        <v>39467.188659114603</v>
      </c>
      <c r="M65" s="46">
        <f t="shared" ca="1" si="38"/>
        <v>39467.188659114603</v>
      </c>
      <c r="N65" s="46">
        <f t="shared" ca="1" si="39"/>
        <v>-375.68104298783345</v>
      </c>
      <c r="O65" s="46">
        <f t="shared" ca="1" si="40"/>
        <v>49132.504222324584</v>
      </c>
      <c r="P65" s="46">
        <f t="shared" ca="1" si="41"/>
        <v>105279.9245070005</v>
      </c>
      <c r="Q65" s="46">
        <f t="shared" ca="1" si="42"/>
        <v>65812.735847885895</v>
      </c>
      <c r="R65" s="46">
        <f t="shared" ca="1" si="15"/>
        <v>65812.735847885895</v>
      </c>
      <c r="S65" s="46">
        <f t="shared" ca="1" si="43"/>
        <v>-489.36212659595185</v>
      </c>
      <c r="U65" s="76"/>
      <c r="V65" s="52"/>
      <c r="W65" s="52"/>
    </row>
    <row r="66" spans="1:23" x14ac:dyDescent="0.25">
      <c r="A66" s="43">
        <v>44498</v>
      </c>
      <c r="B66" s="80">
        <v>1.319</v>
      </c>
      <c r="C66" s="44"/>
      <c r="D66" s="46">
        <f t="shared" ca="1" si="30"/>
        <v>41279.924507000498</v>
      </c>
      <c r="E66" s="50">
        <f t="shared" ca="1" si="31"/>
        <v>1</v>
      </c>
      <c r="F66" s="50">
        <f t="shared" ca="1" si="32"/>
        <v>65</v>
      </c>
      <c r="G66" s="24">
        <f t="shared" ca="1" si="33"/>
        <v>1.4345078629210213</v>
      </c>
      <c r="H66" s="24">
        <f ca="1">R66/MAX(M$2:M65)</f>
        <v>1.4345078629210211</v>
      </c>
      <c r="I66" s="46">
        <f t="shared" ca="1" si="34"/>
        <v>65000</v>
      </c>
      <c r="J66" s="46">
        <f t="shared" ca="1" si="35"/>
        <v>194.2269307538736</v>
      </c>
      <c r="K66" s="46">
        <f t="shared" ca="1" si="36"/>
        <v>194.2269307538736</v>
      </c>
      <c r="L66" s="46">
        <f t="shared" ca="1" si="37"/>
        <v>39661.415589868477</v>
      </c>
      <c r="M66" s="46">
        <f t="shared" ca="1" si="38"/>
        <v>39661.415589868477</v>
      </c>
      <c r="N66" s="46">
        <f t="shared" ca="1" si="39"/>
        <v>147.25316963902472</v>
      </c>
      <c r="O66" s="46">
        <f t="shared" ca="1" si="40"/>
        <v>49279.757391963605</v>
      </c>
      <c r="P66" s="46">
        <f t="shared" ca="1" si="41"/>
        <v>106279.92450700048</v>
      </c>
      <c r="Q66" s="46">
        <f t="shared" ca="1" si="42"/>
        <v>66618.508917132014</v>
      </c>
      <c r="R66" s="46">
        <f t="shared" ca="1" si="15"/>
        <v>66618.508917132014</v>
      </c>
      <c r="S66" s="46">
        <f t="shared" ca="1" si="43"/>
        <v>194.2269307538736</v>
      </c>
      <c r="U66" s="76"/>
      <c r="V66" s="52"/>
      <c r="W66" s="52"/>
    </row>
    <row r="67" spans="1:23" x14ac:dyDescent="0.25">
      <c r="A67" s="43">
        <v>44530</v>
      </c>
      <c r="B67" s="80">
        <v>1.3488</v>
      </c>
      <c r="C67" s="44"/>
      <c r="D67" s="46">
        <f t="shared" ca="1" si="30"/>
        <v>41279.924507000498</v>
      </c>
      <c r="E67" s="50">
        <f t="shared" ca="1" si="31"/>
        <v>1</v>
      </c>
      <c r="F67" s="50">
        <f t="shared" ca="1" si="32"/>
        <v>66</v>
      </c>
      <c r="G67" s="24">
        <f t="shared" ca="1" si="33"/>
        <v>1.4661301189306311</v>
      </c>
      <c r="H67" s="24">
        <f ca="1">R67/MAX(M$2:M66)</f>
        <v>1.4661301189306311</v>
      </c>
      <c r="I67" s="46">
        <f t="shared" ca="1" si="34"/>
        <v>66000</v>
      </c>
      <c r="J67" s="46">
        <f t="shared" ca="1" si="35"/>
        <v>-468.53677028050879</v>
      </c>
      <c r="K67" s="46">
        <f t="shared" ca="1" si="36"/>
        <v>-468.53677028050879</v>
      </c>
      <c r="L67" s="46">
        <f t="shared" ca="1" si="37"/>
        <v>39192.878819587968</v>
      </c>
      <c r="M67" s="46">
        <f t="shared" ca="1" si="38"/>
        <v>39192.878819587968</v>
      </c>
      <c r="N67" s="46">
        <f t="shared" ca="1" si="39"/>
        <v>-347.3730503265931</v>
      </c>
      <c r="O67" s="46">
        <f t="shared" ca="1" si="40"/>
        <v>48932.384341637015</v>
      </c>
      <c r="P67" s="46">
        <f t="shared" ca="1" si="41"/>
        <v>107279.9245070005</v>
      </c>
      <c r="Q67" s="46">
        <f t="shared" ca="1" si="42"/>
        <v>68087.045687412523</v>
      </c>
      <c r="R67" s="46">
        <f t="shared" ref="R67:R98" ca="1" si="44">IFERROR(OFFSET(R$1,MATCH(E67,E:E,0)-2,0,1,1)+Q67,Q67)</f>
        <v>68087.045687412523</v>
      </c>
      <c r="S67" s="46">
        <f t="shared" ca="1" si="43"/>
        <v>-468.53677028050879</v>
      </c>
      <c r="U67" s="76"/>
      <c r="V67" s="52"/>
      <c r="W67" s="52"/>
    </row>
    <row r="68" spans="1:23" x14ac:dyDescent="0.25">
      <c r="A68" s="43">
        <v>44561</v>
      </c>
      <c r="B68" s="80">
        <v>1.3083</v>
      </c>
      <c r="C68" s="44">
        <v>7.2999999999999995E-2</v>
      </c>
      <c r="D68" s="46">
        <f t="shared" ca="1" si="30"/>
        <v>44851.988563940002</v>
      </c>
      <c r="E68" s="50">
        <f t="shared" ca="1" si="31"/>
        <v>1</v>
      </c>
      <c r="F68" s="50">
        <f t="shared" ca="1" si="32"/>
        <v>67</v>
      </c>
      <c r="G68" s="24">
        <f t="shared" ca="1" si="33"/>
        <v>1.5003743772455116</v>
      </c>
      <c r="H68" s="24">
        <f ca="1">R68/MAX(M$2:M67)</f>
        <v>1.5003743772455116</v>
      </c>
      <c r="I68" s="46">
        <f t="shared" ca="1" si="34"/>
        <v>67000</v>
      </c>
      <c r="J68" s="46">
        <f t="shared" ca="1" si="35"/>
        <v>2981.761565836292</v>
      </c>
      <c r="K68" s="46">
        <f t="shared" ca="1" si="36"/>
        <v>2981.761565836292</v>
      </c>
      <c r="L68" s="46">
        <f t="shared" ca="1" si="37"/>
        <v>42174.64038542426</v>
      </c>
      <c r="M68" s="46">
        <f t="shared" ca="1" si="38"/>
        <v>42174.64038542426</v>
      </c>
      <c r="N68" s="46">
        <f t="shared" ca="1" si="39"/>
        <v>2279.1114926517557</v>
      </c>
      <c r="O68" s="46">
        <f t="shared" ca="1" si="40"/>
        <v>51211.495834288769</v>
      </c>
      <c r="P68" s="46">
        <f t="shared" ca="1" si="41"/>
        <v>111851.98856394</v>
      </c>
      <c r="Q68" s="46">
        <f t="shared" ca="1" si="42"/>
        <v>69677.348178515735</v>
      </c>
      <c r="R68" s="46">
        <f t="shared" ca="1" si="44"/>
        <v>69677.348178515735</v>
      </c>
      <c r="S68" s="46">
        <f t="shared" ca="1" si="43"/>
        <v>2981.761565836292</v>
      </c>
      <c r="U68" s="76"/>
      <c r="V68" s="52"/>
      <c r="W68" s="52"/>
    </row>
    <row r="69" spans="1:23" x14ac:dyDescent="0.25">
      <c r="A69" s="43">
        <v>44589</v>
      </c>
      <c r="B69" s="80">
        <v>1.2013</v>
      </c>
      <c r="C69" s="44"/>
      <c r="D69" s="46">
        <f t="shared" ca="1" si="30"/>
        <v>44851.988563940002</v>
      </c>
      <c r="E69" s="50">
        <f t="shared" ca="1" si="31"/>
        <v>1</v>
      </c>
      <c r="F69" s="50">
        <f t="shared" ca="1" si="32"/>
        <v>68</v>
      </c>
      <c r="G69" s="24">
        <f t="shared" ca="1" si="33"/>
        <v>1.3823805565113223</v>
      </c>
      <c r="H69" s="24">
        <f ca="1">R69/MAX(M$2:M68)</f>
        <v>1.3823805565113223</v>
      </c>
      <c r="I69" s="46">
        <f t="shared" ca="1" si="34"/>
        <v>68000</v>
      </c>
      <c r="J69" s="46">
        <f t="shared" ca="1" si="35"/>
        <v>6479.6300542688987</v>
      </c>
      <c r="K69" s="46">
        <f t="shared" ca="1" si="36"/>
        <v>5000</v>
      </c>
      <c r="L69" s="46">
        <f t="shared" ca="1" si="37"/>
        <v>47174.64038542426</v>
      </c>
      <c r="M69" s="46">
        <f t="shared" ca="1" si="38"/>
        <v>47174.64038542426</v>
      </c>
      <c r="N69" s="46">
        <f t="shared" ca="1" si="39"/>
        <v>4162.1576625322568</v>
      </c>
      <c r="O69" s="46">
        <f t="shared" ca="1" si="40"/>
        <v>55373.653496821025</v>
      </c>
      <c r="P69" s="46">
        <f t="shared" ca="1" si="41"/>
        <v>111372.3585096711</v>
      </c>
      <c r="Q69" s="46">
        <f t="shared" ca="1" si="42"/>
        <v>64197.718124246843</v>
      </c>
      <c r="R69" s="46">
        <f t="shared" ca="1" si="44"/>
        <v>64197.718124246843</v>
      </c>
      <c r="S69" s="46">
        <f t="shared" ca="1" si="43"/>
        <v>5000</v>
      </c>
      <c r="U69" s="76"/>
      <c r="V69" s="52"/>
      <c r="W69" s="52"/>
    </row>
    <row r="70" spans="1:23" x14ac:dyDescent="0.25">
      <c r="A70" s="43">
        <v>44620</v>
      </c>
      <c r="B70" s="80">
        <v>1.1758</v>
      </c>
      <c r="C70" s="44"/>
      <c r="D70" s="46">
        <f t="shared" ca="1" si="30"/>
        <v>44851.988563940002</v>
      </c>
      <c r="E70" s="50">
        <f t="shared" ca="1" si="31"/>
        <v>1</v>
      </c>
      <c r="F70" s="50">
        <f t="shared" ca="1" si="32"/>
        <v>69</v>
      </c>
      <c r="G70" s="24">
        <f t="shared" ca="1" si="33"/>
        <v>1.330920372622004</v>
      </c>
      <c r="H70" s="24">
        <f ca="1">R70/MAX(M$2:M69)</f>
        <v>1.330920372622004</v>
      </c>
      <c r="I70" s="46">
        <f t="shared" ca="1" si="34"/>
        <v>69000</v>
      </c>
      <c r="J70" s="46">
        <f t="shared" ca="1" si="35"/>
        <v>3891.6582184378422</v>
      </c>
      <c r="K70" s="46">
        <f t="shared" ca="1" si="36"/>
        <v>3891.6582184378422</v>
      </c>
      <c r="L70" s="46">
        <f t="shared" ca="1" si="37"/>
        <v>51066.298603862102</v>
      </c>
      <c r="M70" s="46">
        <f t="shared" ca="1" si="38"/>
        <v>51066.298603862102</v>
      </c>
      <c r="N70" s="46">
        <f t="shared" ca="1" si="39"/>
        <v>3309.7960694317421</v>
      </c>
      <c r="O70" s="46">
        <f t="shared" ca="1" si="40"/>
        <v>58683.44956625277</v>
      </c>
      <c r="P70" s="46">
        <f t="shared" ca="1" si="41"/>
        <v>113851.98856394</v>
      </c>
      <c r="Q70" s="46">
        <f t="shared" ca="1" si="42"/>
        <v>62785.6899600779</v>
      </c>
      <c r="R70" s="46">
        <f t="shared" ca="1" si="44"/>
        <v>62785.6899600779</v>
      </c>
      <c r="S70" s="46">
        <f t="shared" ca="1" si="43"/>
        <v>3891.6582184378422</v>
      </c>
      <c r="U70" s="76"/>
      <c r="V70" s="52"/>
      <c r="W70" s="52"/>
    </row>
    <row r="71" spans="1:23" x14ac:dyDescent="0.25">
      <c r="A71" s="43">
        <v>44651</v>
      </c>
      <c r="B71" s="80">
        <v>1.0210999999999999</v>
      </c>
      <c r="C71" s="44"/>
      <c r="D71" s="46">
        <f t="shared" ca="1" si="30"/>
        <v>44851.988563940002</v>
      </c>
      <c r="E71" s="50">
        <f t="shared" ca="1" si="31"/>
        <v>1</v>
      </c>
      <c r="F71" s="50">
        <f t="shared" ca="1" si="32"/>
        <v>70</v>
      </c>
      <c r="G71" s="24">
        <f t="shared" ca="1" si="33"/>
        <v>1.0517182913295533</v>
      </c>
      <c r="H71" s="24">
        <f ca="1">R71/MAX(M$2:M70)</f>
        <v>1.0517182913295533</v>
      </c>
      <c r="I71" s="46">
        <f t="shared" ca="1" si="34"/>
        <v>70000</v>
      </c>
      <c r="J71" s="46">
        <f t="shared" ca="1" si="35"/>
        <v>10078.3296478993</v>
      </c>
      <c r="K71" s="46">
        <f t="shared" ca="1" si="36"/>
        <v>5000</v>
      </c>
      <c r="L71" s="46">
        <f t="shared" ca="1" si="37"/>
        <v>56066.298603862102</v>
      </c>
      <c r="M71" s="46">
        <f t="shared" ca="1" si="38"/>
        <v>56066.298603862102</v>
      </c>
      <c r="N71" s="46">
        <f t="shared" ca="1" si="39"/>
        <v>4896.6800509254726</v>
      </c>
      <c r="O71" s="46">
        <f t="shared" ca="1" si="40"/>
        <v>63580.129617178245</v>
      </c>
      <c r="P71" s="46">
        <f t="shared" ca="1" si="41"/>
        <v>109773.6589160407</v>
      </c>
      <c r="Q71" s="46">
        <f t="shared" ca="1" si="42"/>
        <v>53707.3603121786</v>
      </c>
      <c r="R71" s="46">
        <f t="shared" ca="1" si="44"/>
        <v>53707.3603121786</v>
      </c>
      <c r="S71" s="46">
        <f t="shared" ca="1" si="43"/>
        <v>5000</v>
      </c>
      <c r="U71" s="76"/>
      <c r="V71" s="52"/>
      <c r="W71" s="52"/>
    </row>
    <row r="72" spans="1:23" x14ac:dyDescent="0.25">
      <c r="A72" s="43">
        <v>44680</v>
      </c>
      <c r="B72" s="80">
        <v>1.0899000000000001</v>
      </c>
      <c r="C72" s="44"/>
      <c r="D72" s="46">
        <f t="shared" ca="1" si="30"/>
        <v>44851.988563940002</v>
      </c>
      <c r="E72" s="50">
        <f t="shared" ca="1" si="31"/>
        <v>1</v>
      </c>
      <c r="F72" s="50">
        <f t="shared" ca="1" si="32"/>
        <v>71</v>
      </c>
      <c r="G72" s="24">
        <f t="shared" ca="1" si="33"/>
        <v>1.0359462756801201</v>
      </c>
      <c r="H72" s="24">
        <f ca="1">R72/MAX(M$2:M71)</f>
        <v>1.0359462756801205</v>
      </c>
      <c r="I72" s="46">
        <f t="shared" ca="1" si="34"/>
        <v>71000</v>
      </c>
      <c r="J72" s="46">
        <f t="shared" ca="1" si="35"/>
        <v>1704.0167302374321</v>
      </c>
      <c r="K72" s="46">
        <f t="shared" ca="1" si="36"/>
        <v>1704.0167302374321</v>
      </c>
      <c r="L72" s="46">
        <f t="shared" ca="1" si="37"/>
        <v>57770.315334099534</v>
      </c>
      <c r="M72" s="46">
        <f t="shared" ca="1" si="38"/>
        <v>57770.315334099534</v>
      </c>
      <c r="N72" s="46">
        <f t="shared" ca="1" si="39"/>
        <v>1563.4615379736049</v>
      </c>
      <c r="O72" s="46">
        <f t="shared" ca="1" si="40"/>
        <v>65143.591155151851</v>
      </c>
      <c r="P72" s="46">
        <f t="shared" ca="1" si="41"/>
        <v>115851.98856394002</v>
      </c>
      <c r="Q72" s="46">
        <f t="shared" ca="1" si="42"/>
        <v>58081.673229840482</v>
      </c>
      <c r="R72" s="46">
        <f t="shared" ca="1" si="44"/>
        <v>58081.673229840482</v>
      </c>
      <c r="S72" s="46">
        <f t="shared" ca="1" si="43"/>
        <v>1704.0167302374321</v>
      </c>
      <c r="U72" s="76"/>
      <c r="V72" s="52"/>
      <c r="W72" s="52"/>
    </row>
    <row r="73" spans="1:23" x14ac:dyDescent="0.25">
      <c r="A73" s="43">
        <v>44712</v>
      </c>
      <c r="B73" s="80">
        <v>1.1228</v>
      </c>
      <c r="C73" s="44"/>
      <c r="D73" s="46">
        <f t="shared" ca="1" si="30"/>
        <v>44851.988563940002</v>
      </c>
      <c r="E73" s="50">
        <f t="shared" ca="1" si="31"/>
        <v>1</v>
      </c>
      <c r="F73" s="50">
        <f t="shared" ca="1" si="32"/>
        <v>72</v>
      </c>
      <c r="G73" s="24">
        <f t="shared" ca="1" si="33"/>
        <v>1.0424886385083758</v>
      </c>
      <c r="H73" s="24">
        <f ca="1">R73/MAX(M$2:M72)</f>
        <v>1.0424886385083758</v>
      </c>
      <c r="I73" s="46">
        <f t="shared" ca="1" si="34"/>
        <v>72000</v>
      </c>
      <c r="J73" s="46">
        <f t="shared" ca="1" si="35"/>
        <v>-1143.224149004498</v>
      </c>
      <c r="K73" s="46">
        <f t="shared" ca="1" si="36"/>
        <v>-1143.224149004498</v>
      </c>
      <c r="L73" s="46">
        <f t="shared" ca="1" si="37"/>
        <v>56627.091185095036</v>
      </c>
      <c r="M73" s="46">
        <f t="shared" ca="1" si="38"/>
        <v>56627.091185095036</v>
      </c>
      <c r="N73" s="46">
        <f t="shared" ca="1" si="39"/>
        <v>-1018.1903713969523</v>
      </c>
      <c r="O73" s="46">
        <f t="shared" ca="1" si="40"/>
        <v>64125.4007837549</v>
      </c>
      <c r="P73" s="46">
        <f t="shared" ca="1" si="41"/>
        <v>116851.98856394</v>
      </c>
      <c r="Q73" s="46">
        <f t="shared" ca="1" si="42"/>
        <v>60224.897378844966</v>
      </c>
      <c r="R73" s="46">
        <f t="shared" ca="1" si="44"/>
        <v>60224.897378844966</v>
      </c>
      <c r="S73" s="46">
        <f t="shared" ca="1" si="43"/>
        <v>-1143.224149004498</v>
      </c>
      <c r="U73" s="76"/>
      <c r="V73" s="52"/>
      <c r="W73" s="52"/>
    </row>
    <row r="74" spans="1:23" x14ac:dyDescent="0.25">
      <c r="A74" s="43">
        <v>44742</v>
      </c>
      <c r="B74" s="80">
        <v>1.2844</v>
      </c>
      <c r="C74" s="44"/>
      <c r="D74" s="46">
        <f t="shared" ca="1" si="30"/>
        <v>44851.988563940002</v>
      </c>
      <c r="E74" s="50">
        <f t="shared" ca="1" si="31"/>
        <v>1</v>
      </c>
      <c r="F74" s="50">
        <f t="shared" ca="1" si="32"/>
        <v>73</v>
      </c>
      <c r="G74" s="24">
        <f t="shared" ca="1" si="33"/>
        <v>1.2218656196919651</v>
      </c>
      <c r="H74" s="24">
        <f ca="1">R74/MAX(M$2:M73)</f>
        <v>1.2218656196919651</v>
      </c>
      <c r="I74" s="46">
        <f t="shared" ca="1" si="34"/>
        <v>73000</v>
      </c>
      <c r="J74" s="46">
        <f t="shared" ca="1" si="35"/>
        <v>-9362.6647666547942</v>
      </c>
      <c r="K74" s="46">
        <f t="shared" ca="1" si="36"/>
        <v>-5000</v>
      </c>
      <c r="L74" s="46">
        <f t="shared" ca="1" si="37"/>
        <v>51627.091185095036</v>
      </c>
      <c r="M74" s="46">
        <f t="shared" ca="1" si="38"/>
        <v>51627.091185095036</v>
      </c>
      <c r="N74" s="46">
        <f t="shared" ca="1" si="39"/>
        <v>-3892.868265337901</v>
      </c>
      <c r="O74" s="46">
        <f t="shared" ca="1" si="40"/>
        <v>60232.532518417</v>
      </c>
      <c r="P74" s="46">
        <f t="shared" ca="1" si="41"/>
        <v>122214.6533305948</v>
      </c>
      <c r="Q74" s="46">
        <f t="shared" ca="1" si="42"/>
        <v>70587.56214549976</v>
      </c>
      <c r="R74" s="46">
        <f t="shared" ca="1" si="44"/>
        <v>70587.56214549976</v>
      </c>
      <c r="S74" s="46">
        <f t="shared" ca="1" si="43"/>
        <v>-5000</v>
      </c>
      <c r="U74" s="76"/>
      <c r="V74" s="52"/>
      <c r="W74" s="52"/>
    </row>
    <row r="75" spans="1:23" x14ac:dyDescent="0.25">
      <c r="A75" s="43">
        <v>44771</v>
      </c>
      <c r="B75" s="80">
        <v>1.1807000000000001</v>
      </c>
      <c r="C75" s="44"/>
      <c r="D75" s="46">
        <f t="shared" ca="1" si="30"/>
        <v>44851.988563940002</v>
      </c>
      <c r="E75" s="50">
        <f t="shared" ca="1" si="31"/>
        <v>1</v>
      </c>
      <c r="F75" s="50">
        <f t="shared" ca="1" si="32"/>
        <v>74</v>
      </c>
      <c r="G75" s="24">
        <f t="shared" ca="1" si="33"/>
        <v>1.1137458425012561</v>
      </c>
      <c r="H75" s="24">
        <f ca="1">R75/MAX(M$2:M74)</f>
        <v>1.1137458425012561</v>
      </c>
      <c r="I75" s="46">
        <f t="shared" ca="1" si="34"/>
        <v>74000</v>
      </c>
      <c r="J75" s="46">
        <f t="shared" ca="1" si="35"/>
        <v>2883.4488555050484</v>
      </c>
      <c r="K75" s="46">
        <f t="shared" ca="1" si="36"/>
        <v>2883.4488555050484</v>
      </c>
      <c r="L75" s="46">
        <f t="shared" ca="1" si="37"/>
        <v>54510.540040600084</v>
      </c>
      <c r="M75" s="46">
        <f t="shared" ca="1" si="38"/>
        <v>54510.540040600084</v>
      </c>
      <c r="N75" s="46">
        <f t="shared" ca="1" si="39"/>
        <v>2442.1519907724642</v>
      </c>
      <c r="O75" s="46">
        <f t="shared" ca="1" si="40"/>
        <v>62674.684509189465</v>
      </c>
      <c r="P75" s="46">
        <f t="shared" ca="1" si="41"/>
        <v>118851.98856394</v>
      </c>
      <c r="Q75" s="46">
        <f t="shared" ca="1" si="42"/>
        <v>64341.448523339917</v>
      </c>
      <c r="R75" s="46">
        <f t="shared" ca="1" si="44"/>
        <v>64341.448523339917</v>
      </c>
      <c r="S75" s="46">
        <f t="shared" ca="1" si="43"/>
        <v>2883.4488555050484</v>
      </c>
      <c r="U75" s="76"/>
      <c r="V75" s="52"/>
      <c r="W75" s="52"/>
    </row>
    <row r="76" spans="1:23" x14ac:dyDescent="0.25">
      <c r="A76" s="43">
        <v>44804</v>
      </c>
      <c r="B76" s="80">
        <v>1.1615</v>
      </c>
      <c r="C76" s="44"/>
      <c r="D76" s="46">
        <f t="shared" ref="D76:D85" ca="1" si="45">C76*O74+IF(E76&gt;E74,0,D74)</f>
        <v>44851.988563940002</v>
      </c>
      <c r="E76" s="50">
        <f t="shared" ca="1" si="31"/>
        <v>1</v>
      </c>
      <c r="F76" s="50">
        <f t="shared" ca="1" si="32"/>
        <v>75</v>
      </c>
      <c r="G76" s="24">
        <f t="shared" ca="1" si="33"/>
        <v>1.0929158723752987</v>
      </c>
      <c r="H76" s="24">
        <f ca="1">R76/MAX(M$2:M75)</f>
        <v>1.0929158723752987</v>
      </c>
      <c r="I76" s="46">
        <f t="shared" ca="1" si="34"/>
        <v>75000</v>
      </c>
      <c r="J76" s="46">
        <f t="shared" ca="1" si="35"/>
        <v>2203.353942576432</v>
      </c>
      <c r="K76" s="46">
        <f t="shared" ca="1" si="36"/>
        <v>2203.353942576432</v>
      </c>
      <c r="L76" s="46">
        <f t="shared" ca="1" si="37"/>
        <v>56713.893983176516</v>
      </c>
      <c r="M76" s="46">
        <f t="shared" ca="1" si="38"/>
        <v>56713.893983176516</v>
      </c>
      <c r="N76" s="46">
        <f t="shared" ca="1" si="39"/>
        <v>1896.9900495707552</v>
      </c>
      <c r="O76" s="46">
        <f t="shared" ca="1" si="40"/>
        <v>64571.67455876022</v>
      </c>
      <c r="P76" s="46">
        <f t="shared" ca="1" si="41"/>
        <v>119851.98856394</v>
      </c>
      <c r="Q76" s="46">
        <f t="shared" ca="1" si="42"/>
        <v>63138.094580763485</v>
      </c>
      <c r="R76" s="46">
        <f t="shared" ca="1" si="44"/>
        <v>63138.094580763485</v>
      </c>
      <c r="S76" s="46">
        <f t="shared" ca="1" si="43"/>
        <v>2203.353942576432</v>
      </c>
      <c r="U76" s="76"/>
      <c r="V76" s="52"/>
      <c r="W76" s="52"/>
    </row>
    <row r="77" spans="1:23" x14ac:dyDescent="0.25">
      <c r="A77" s="43">
        <v>44834</v>
      </c>
      <c r="B77" s="80">
        <v>1.1402000000000001</v>
      </c>
      <c r="C77" s="44"/>
      <c r="D77" s="46">
        <f t="shared" ca="1" si="45"/>
        <v>44851.988563940002</v>
      </c>
      <c r="E77" s="50">
        <f t="shared" ca="1" si="31"/>
        <v>1</v>
      </c>
      <c r="F77" s="50">
        <f t="shared" ca="1" si="32"/>
        <v>76</v>
      </c>
      <c r="G77" s="24">
        <f t="shared" ca="1" si="33"/>
        <v>1.0691082012530717</v>
      </c>
      <c r="H77" s="24">
        <f ca="1">R77/MAX(M$2:M76)</f>
        <v>1.0691082012530715</v>
      </c>
      <c r="I77" s="46">
        <f t="shared" ca="1" si="34"/>
        <v>76000</v>
      </c>
      <c r="J77" s="46">
        <f t="shared" ca="1" si="35"/>
        <v>2375.3766681015841</v>
      </c>
      <c r="K77" s="46">
        <f t="shared" ca="1" si="36"/>
        <v>2375.3766681015841</v>
      </c>
      <c r="L77" s="46">
        <f t="shared" ca="1" si="37"/>
        <v>59089.270651278101</v>
      </c>
      <c r="M77" s="46">
        <f t="shared" ca="1" si="38"/>
        <v>59089.270651278101</v>
      </c>
      <c r="N77" s="46">
        <f t="shared" ca="1" si="39"/>
        <v>2083.2982530271743</v>
      </c>
      <c r="O77" s="46">
        <f t="shared" ca="1" si="40"/>
        <v>66654.972811787389</v>
      </c>
      <c r="P77" s="46">
        <f t="shared" ca="1" si="41"/>
        <v>120851.98856393999</v>
      </c>
      <c r="Q77" s="46">
        <f t="shared" ca="1" si="42"/>
        <v>61762.717912661887</v>
      </c>
      <c r="R77" s="46">
        <f t="shared" ca="1" si="44"/>
        <v>61762.717912661887</v>
      </c>
      <c r="S77" s="46">
        <f t="shared" ca="1" si="43"/>
        <v>2375.3766681015841</v>
      </c>
      <c r="U77" s="76"/>
      <c r="V77" s="52"/>
      <c r="W77" s="52"/>
    </row>
    <row r="78" spans="1:23" x14ac:dyDescent="0.25">
      <c r="A78" s="43">
        <v>44865</v>
      </c>
      <c r="B78" s="80">
        <v>0.8901</v>
      </c>
      <c r="C78" s="44"/>
      <c r="D78" s="46">
        <f t="shared" ca="1" si="45"/>
        <v>44851.988563940002</v>
      </c>
      <c r="E78" s="50">
        <f t="shared" ca="1" si="31"/>
        <v>1</v>
      </c>
      <c r="F78" s="50">
        <f t="shared" ca="1" si="32"/>
        <v>77</v>
      </c>
      <c r="G78" s="24">
        <f t="shared" ca="1" si="33"/>
        <v>0.76312177685439941</v>
      </c>
      <c r="H78" s="24">
        <f ca="1">R78/MAX(M$2:M77)</f>
        <v>0.76312177685439941</v>
      </c>
      <c r="I78" s="46">
        <f t="shared" ca="1" si="34"/>
        <v>77000</v>
      </c>
      <c r="J78" s="46">
        <f t="shared" ca="1" si="35"/>
        <v>17670.408700228043</v>
      </c>
      <c r="K78" s="46">
        <f t="shared" ca="1" si="36"/>
        <v>5000</v>
      </c>
      <c r="L78" s="46">
        <f t="shared" ca="1" si="37"/>
        <v>64089.270651278101</v>
      </c>
      <c r="M78" s="46">
        <f t="shared" ca="1" si="38"/>
        <v>64089.270651278101</v>
      </c>
      <c r="N78" s="46">
        <f t="shared" ca="1" si="39"/>
        <v>5617.346365576901</v>
      </c>
      <c r="O78" s="46">
        <f t="shared" ca="1" si="40"/>
        <v>72272.31917736429</v>
      </c>
      <c r="P78" s="46">
        <f t="shared" ca="1" si="41"/>
        <v>109181.57986371196</v>
      </c>
      <c r="Q78" s="46">
        <f t="shared" ca="1" si="42"/>
        <v>45092.309212433858</v>
      </c>
      <c r="R78" s="46">
        <f t="shared" ca="1" si="44"/>
        <v>45092.309212433858</v>
      </c>
      <c r="S78" s="46">
        <f t="shared" ca="1" si="43"/>
        <v>5000</v>
      </c>
      <c r="U78" s="76"/>
      <c r="V78" s="52"/>
      <c r="W78" s="52"/>
    </row>
    <row r="79" spans="1:23" x14ac:dyDescent="0.25">
      <c r="A79" s="43">
        <v>44895</v>
      </c>
      <c r="B79" s="80">
        <v>1.0165999999999999</v>
      </c>
      <c r="C79" s="44"/>
      <c r="D79" s="46">
        <f t="shared" ca="1" si="45"/>
        <v>44851.988563940002</v>
      </c>
      <c r="E79" s="50">
        <f t="shared" ca="1" si="31"/>
        <v>1</v>
      </c>
      <c r="F79" s="50">
        <f t="shared" ca="1" si="32"/>
        <v>78</v>
      </c>
      <c r="G79" s="24">
        <f t="shared" ca="1" si="33"/>
        <v>0.84623770932691778</v>
      </c>
      <c r="H79" s="24">
        <f ca="1">R79/MAX(M$2:M78)</f>
        <v>0.84623770932691778</v>
      </c>
      <c r="I79" s="46">
        <f t="shared" ca="1" si="34"/>
        <v>78000</v>
      </c>
      <c r="J79" s="46">
        <f t="shared" ca="1" si="35"/>
        <v>4527.96032429146</v>
      </c>
      <c r="K79" s="46">
        <f t="shared" ca="1" si="36"/>
        <v>4527.96032429146</v>
      </c>
      <c r="L79" s="46">
        <f t="shared" ca="1" si="37"/>
        <v>68617.230975569561</v>
      </c>
      <c r="M79" s="46">
        <f t="shared" ca="1" si="38"/>
        <v>68617.230975569561</v>
      </c>
      <c r="N79" s="46">
        <f t="shared" ca="1" si="39"/>
        <v>4454.0235336331498</v>
      </c>
      <c r="O79" s="46">
        <f t="shared" ca="1" si="40"/>
        <v>76726.342710997444</v>
      </c>
      <c r="P79" s="46">
        <f t="shared" ca="1" si="41"/>
        <v>122851.98856394</v>
      </c>
      <c r="Q79" s="46">
        <f t="shared" ca="1" si="42"/>
        <v>54234.757588370441</v>
      </c>
      <c r="R79" s="46">
        <f t="shared" ca="1" si="44"/>
        <v>54234.757588370441</v>
      </c>
      <c r="S79" s="46">
        <f t="shared" ca="1" si="43"/>
        <v>4527.96032429146</v>
      </c>
      <c r="U79" s="76"/>
      <c r="V79" s="52"/>
      <c r="W79" s="52"/>
    </row>
    <row r="80" spans="1:23" x14ac:dyDescent="0.25">
      <c r="A80" s="43">
        <v>44926</v>
      </c>
      <c r="B80" s="80">
        <v>1.1523000000000001</v>
      </c>
      <c r="C80" s="44"/>
      <c r="D80" s="46">
        <f t="shared" ca="1" si="45"/>
        <v>44851.988563940002</v>
      </c>
      <c r="E80" s="50">
        <f t="shared" ca="1" si="31"/>
        <v>1</v>
      </c>
      <c r="F80" s="50">
        <f t="shared" ca="1" si="32"/>
        <v>79</v>
      </c>
      <c r="G80" s="24">
        <f t="shared" ca="1" si="33"/>
        <v>0.94213248443775754</v>
      </c>
      <c r="H80" s="24">
        <f ca="1">R80/MAX(M$2:M79)</f>
        <v>0.94213248443775754</v>
      </c>
      <c r="I80" s="46">
        <f t="shared" ca="1" si="34"/>
        <v>79000</v>
      </c>
      <c r="J80" s="46">
        <f t="shared" ca="1" si="35"/>
        <v>-9411.7647058823641</v>
      </c>
      <c r="K80" s="46">
        <f t="shared" ca="1" si="36"/>
        <v>-5000</v>
      </c>
      <c r="L80" s="46">
        <f t="shared" ca="1" si="37"/>
        <v>63617.230975569561</v>
      </c>
      <c r="M80" s="46">
        <f t="shared" ca="1" si="38"/>
        <v>63617.230975569561</v>
      </c>
      <c r="N80" s="46">
        <f t="shared" ca="1" si="39"/>
        <v>-4339.1477913737735</v>
      </c>
      <c r="O80" s="46">
        <f t="shared" ca="1" si="40"/>
        <v>72387.194919623667</v>
      </c>
      <c r="P80" s="46">
        <f t="shared" ca="1" si="41"/>
        <v>128263.75326982237</v>
      </c>
      <c r="Q80" s="46">
        <f t="shared" ca="1" si="42"/>
        <v>64646.522294252805</v>
      </c>
      <c r="R80" s="46">
        <f t="shared" ca="1" si="44"/>
        <v>64646.522294252805</v>
      </c>
      <c r="S80" s="46">
        <f t="shared" ca="1" si="43"/>
        <v>-5000</v>
      </c>
      <c r="U80" s="76"/>
      <c r="V80" s="52"/>
      <c r="W80" s="52"/>
    </row>
    <row r="81" spans="1:23" x14ac:dyDescent="0.25">
      <c r="A81" s="43">
        <v>44957</v>
      </c>
      <c r="B81" s="80">
        <v>1.2259</v>
      </c>
      <c r="C81" s="44"/>
      <c r="D81" s="46">
        <f t="shared" ca="1" si="45"/>
        <v>44851.988563940002</v>
      </c>
      <c r="E81" s="50">
        <f t="shared" ca="1" si="31"/>
        <v>1</v>
      </c>
      <c r="F81" s="50">
        <f t="shared" ca="1" si="32"/>
        <v>80</v>
      </c>
      <c r="G81" s="24">
        <f t="shared" ca="1" si="33"/>
        <v>1.019776211389974</v>
      </c>
      <c r="H81" s="24">
        <f ca="1">R81/MAX(M$2:M80)</f>
        <v>1.019776211389974</v>
      </c>
      <c r="I81" s="46">
        <f t="shared" ca="1" si="34"/>
        <v>80000</v>
      </c>
      <c r="J81" s="46">
        <f t="shared" ca="1" si="35"/>
        <v>-8739.4622519666591</v>
      </c>
      <c r="K81" s="46">
        <f t="shared" ca="1" si="36"/>
        <v>-5000</v>
      </c>
      <c r="L81" s="46">
        <f t="shared" ca="1" si="37"/>
        <v>58617.230975569561</v>
      </c>
      <c r="M81" s="46">
        <f t="shared" ca="1" si="38"/>
        <v>58617.230975569561</v>
      </c>
      <c r="N81" s="46">
        <f t="shared" ca="1" si="39"/>
        <v>-4078.6361040867932</v>
      </c>
      <c r="O81" s="46">
        <f t="shared" ca="1" si="40"/>
        <v>68308.558815536875</v>
      </c>
      <c r="P81" s="46">
        <f t="shared" ca="1" si="41"/>
        <v>128591.45081590666</v>
      </c>
      <c r="Q81" s="46">
        <f t="shared" ca="1" si="42"/>
        <v>69974.2198403371</v>
      </c>
      <c r="R81" s="46">
        <f t="shared" ca="1" si="44"/>
        <v>69974.2198403371</v>
      </c>
      <c r="S81" s="46">
        <f t="shared" ca="1" si="43"/>
        <v>-5000</v>
      </c>
      <c r="U81" s="76"/>
      <c r="V81" s="52"/>
      <c r="W81" s="52"/>
    </row>
    <row r="82" spans="1:23" x14ac:dyDescent="0.25">
      <c r="A82" s="43">
        <v>44985</v>
      </c>
      <c r="B82" s="80">
        <v>1.2538</v>
      </c>
      <c r="C82" s="44"/>
      <c r="D82" s="46">
        <f t="shared" ca="1" si="45"/>
        <v>44851.988563940002</v>
      </c>
      <c r="E82" s="50">
        <f t="shared" ca="1" si="31"/>
        <v>1</v>
      </c>
      <c r="F82" s="50">
        <f t="shared" ca="1" si="32"/>
        <v>81</v>
      </c>
      <c r="G82" s="24">
        <f t="shared" ca="1" si="33"/>
        <v>1.04755070423758</v>
      </c>
      <c r="H82" s="24">
        <f ca="1">R82/MAX(M$2:M81)</f>
        <v>1.04755070423758</v>
      </c>
      <c r="I82" s="46">
        <f t="shared" ca="1" si="34"/>
        <v>81000</v>
      </c>
      <c r="J82" s="46">
        <f t="shared" ca="1" si="35"/>
        <v>-4645.2710429201397</v>
      </c>
      <c r="K82" s="46">
        <f t="shared" ca="1" si="36"/>
        <v>-4645.2710429201397</v>
      </c>
      <c r="L82" s="46">
        <f t="shared" ca="1" si="37"/>
        <v>53971.959932649421</v>
      </c>
      <c r="M82" s="46">
        <f t="shared" ca="1" si="38"/>
        <v>53971.959932649421</v>
      </c>
      <c r="N82" s="46">
        <f t="shared" ca="1" si="39"/>
        <v>-3704.9537748605358</v>
      </c>
      <c r="O82" s="46">
        <f t="shared" ca="1" si="40"/>
        <v>64603.605040676339</v>
      </c>
      <c r="P82" s="46">
        <f t="shared" ca="1" si="41"/>
        <v>125851.98856394</v>
      </c>
      <c r="Q82" s="46">
        <f t="shared" ca="1" si="42"/>
        <v>71880.028631290581</v>
      </c>
      <c r="R82" s="46">
        <f t="shared" ca="1" si="44"/>
        <v>71880.028631290581</v>
      </c>
      <c r="S82" s="46">
        <f t="shared" ca="1" si="43"/>
        <v>-4645.2710429201397</v>
      </c>
      <c r="U82" s="76"/>
      <c r="V82" s="52"/>
      <c r="W82" s="52"/>
    </row>
    <row r="83" spans="1:23" x14ac:dyDescent="0.25">
      <c r="A83" s="43">
        <v>45016</v>
      </c>
      <c r="B83" s="80">
        <v>1.232</v>
      </c>
      <c r="C83" s="44"/>
      <c r="D83" s="46">
        <f t="shared" ca="1" si="45"/>
        <v>44851.988563940002</v>
      </c>
      <c r="E83" s="50">
        <f t="shared" ca="1" si="31"/>
        <v>1</v>
      </c>
      <c r="F83" s="50">
        <f t="shared" ca="1" si="32"/>
        <v>82</v>
      </c>
      <c r="G83" s="24">
        <f t="shared" ca="1" si="33"/>
        <v>1.0270258510795127</v>
      </c>
      <c r="H83" s="24">
        <f ca="1">R83/MAX(M$2:M82)</f>
        <v>1.0270258510795127</v>
      </c>
      <c r="I83" s="46">
        <f t="shared" ca="1" si="34"/>
        <v>82000</v>
      </c>
      <c r="J83" s="46">
        <f t="shared" ca="1" si="35"/>
        <v>2408.3585898867459</v>
      </c>
      <c r="K83" s="46">
        <f t="shared" ca="1" si="36"/>
        <v>2408.3585898867459</v>
      </c>
      <c r="L83" s="46">
        <f t="shared" ca="1" si="37"/>
        <v>56380.318522536167</v>
      </c>
      <c r="M83" s="46">
        <f t="shared" ca="1" si="38"/>
        <v>56380.318522536167</v>
      </c>
      <c r="N83" s="46">
        <f t="shared" ca="1" si="39"/>
        <v>1954.8365177652158</v>
      </c>
      <c r="O83" s="46">
        <f t="shared" ca="1" si="40"/>
        <v>66558.441558441555</v>
      </c>
      <c r="P83" s="46">
        <f t="shared" ca="1" si="41"/>
        <v>126851.98856394</v>
      </c>
      <c r="Q83" s="46">
        <f t="shared" ca="1" si="42"/>
        <v>70471.670041403835</v>
      </c>
      <c r="R83" s="46">
        <f t="shared" ca="1" si="44"/>
        <v>70471.670041403835</v>
      </c>
      <c r="S83" s="46">
        <f t="shared" ca="1" si="43"/>
        <v>2408.3585898867459</v>
      </c>
      <c r="U83" s="76"/>
      <c r="V83" s="52"/>
      <c r="W83" s="52"/>
    </row>
    <row r="84" spans="1:23" x14ac:dyDescent="0.25">
      <c r="A84" s="43">
        <v>45044</v>
      </c>
      <c r="B84" s="80">
        <v>1.1249</v>
      </c>
      <c r="C84" s="44"/>
      <c r="D84" s="46">
        <f t="shared" ca="1" si="45"/>
        <v>44851.988563940002</v>
      </c>
      <c r="E84" s="50">
        <f t="shared" ca="1" si="31"/>
        <v>1</v>
      </c>
      <c r="F84" s="50">
        <f t="shared" ca="1" si="32"/>
        <v>83</v>
      </c>
      <c r="G84" s="24">
        <f t="shared" ca="1" si="33"/>
        <v>0.92313927638740545</v>
      </c>
      <c r="H84" s="24">
        <f ca="1">R84/MAX(M$2:M83)</f>
        <v>0.92313927638740545</v>
      </c>
      <c r="I84" s="46">
        <f t="shared" ca="1" si="34"/>
        <v>83000</v>
      </c>
      <c r="J84" s="46">
        <f t="shared" ca="1" si="35"/>
        <v>8128.4090909090883</v>
      </c>
      <c r="K84" s="46">
        <f t="shared" ca="1" si="36"/>
        <v>5000</v>
      </c>
      <c r="L84" s="46">
        <f t="shared" ca="1" si="37"/>
        <v>61380.318522536167</v>
      </c>
      <c r="M84" s="46">
        <f t="shared" ca="1" si="38"/>
        <v>61380.318522536167</v>
      </c>
      <c r="N84" s="46">
        <f t="shared" ca="1" si="39"/>
        <v>4444.8395412925593</v>
      </c>
      <c r="O84" s="46">
        <f t="shared" ca="1" si="40"/>
        <v>71003.281099734115</v>
      </c>
      <c r="P84" s="46">
        <f t="shared" ca="1" si="41"/>
        <v>124723.57947303091</v>
      </c>
      <c r="Q84" s="46">
        <f t="shared" ca="1" si="42"/>
        <v>63343.260950494747</v>
      </c>
      <c r="R84" s="46">
        <f t="shared" ca="1" si="44"/>
        <v>63343.260950494747</v>
      </c>
      <c r="S84" s="46">
        <f t="shared" ca="1" si="43"/>
        <v>5000</v>
      </c>
      <c r="U84" s="76"/>
      <c r="V84" s="52"/>
      <c r="W84" s="52"/>
    </row>
    <row r="85" spans="1:23" x14ac:dyDescent="0.25">
      <c r="A85" s="43">
        <v>45077</v>
      </c>
      <c r="B85" s="80">
        <v>1.0208999999999999</v>
      </c>
      <c r="C85" s="44"/>
      <c r="D85" s="46">
        <f t="shared" ca="1" si="45"/>
        <v>44851.988563940002</v>
      </c>
      <c r="E85" s="50">
        <f t="shared" ca="1" si="31"/>
        <v>1</v>
      </c>
      <c r="F85" s="50">
        <f t="shared" ca="1" si="32"/>
        <v>84</v>
      </c>
      <c r="G85" s="24">
        <f t="shared" ca="1" si="33"/>
        <v>0.81552284929780927</v>
      </c>
      <c r="H85" s="24">
        <f ca="1">R85/MAX(M$2:M84)</f>
        <v>0.81552284929780927</v>
      </c>
      <c r="I85" s="46">
        <f t="shared" ca="1" si="34"/>
        <v>84000</v>
      </c>
      <c r="J85" s="46">
        <f t="shared" ca="1" si="35"/>
        <v>11512.750325281449</v>
      </c>
      <c r="K85" s="46">
        <f t="shared" ca="1" si="36"/>
        <v>5000</v>
      </c>
      <c r="L85" s="46">
        <f t="shared" ca="1" si="37"/>
        <v>66380.318522536167</v>
      </c>
      <c r="M85" s="46">
        <f t="shared" ca="1" si="38"/>
        <v>66380.318522536167</v>
      </c>
      <c r="N85" s="46">
        <f t="shared" ca="1" si="39"/>
        <v>4897.6393378391622</v>
      </c>
      <c r="O85" s="46">
        <f t="shared" ca="1" si="40"/>
        <v>75900.920437573281</v>
      </c>
      <c r="P85" s="46">
        <f t="shared" ca="1" si="41"/>
        <v>122339.23823865855</v>
      </c>
      <c r="Q85" s="46">
        <f t="shared" ca="1" si="42"/>
        <v>55958.919716122386</v>
      </c>
      <c r="R85" s="46">
        <f t="shared" ca="1" si="44"/>
        <v>55958.919716122386</v>
      </c>
      <c r="S85" s="46">
        <f t="shared" ca="1" si="43"/>
        <v>5000</v>
      </c>
      <c r="U85" s="76"/>
      <c r="V85" s="52"/>
      <c r="W85" s="52"/>
    </row>
    <row r="86" spans="1:23" x14ac:dyDescent="0.25">
      <c r="A86" s="43">
        <v>45107</v>
      </c>
      <c r="B86" s="80">
        <v>1.0178</v>
      </c>
      <c r="C86" s="44"/>
      <c r="D86" s="46">
        <f t="shared" ref="D86" ca="1" si="46">C86*O84+IF(E86&gt;E84,0,D84)</f>
        <v>44851.988563940002</v>
      </c>
      <c r="E86" s="50">
        <f t="shared" ref="E86" ca="1" si="47">IF(AND(G84&lt;W$6,G85&gt;W$6),E85+1,E85)</f>
        <v>1</v>
      </c>
      <c r="F86" s="50">
        <f t="shared" ref="F86" ca="1" si="48">IF(E86&gt;E85,1,F85+1)</f>
        <v>85</v>
      </c>
      <c r="G86" s="24">
        <f t="shared" ref="G86" ca="1" si="49">IF(E86&gt;E85,0,((O85*B86+D86)-L85)/MAX(OFFSET(L85,0,0,-F86+1,1)))</f>
        <v>0.8120937856353565</v>
      </c>
      <c r="H86" s="24">
        <f ca="1">R86/MAX(M$2:M85)</f>
        <v>0.8120937856353565</v>
      </c>
      <c r="I86" s="46">
        <f t="shared" ref="I86" ca="1" si="50">IF(E85&lt;&gt;E86,W$2,(I$2*(1+W$3/365.25)^(A86-A$2)))+I85</f>
        <v>85000</v>
      </c>
      <c r="J86" s="46">
        <f t="shared" ref="J86" ca="1" si="51">I86-O85*B86</f>
        <v>7748.0431786379049</v>
      </c>
      <c r="K86" s="46">
        <f t="shared" ref="K86" ca="1" si="52">IF(AND(G85&lt;W$6,G86&gt;W$6),-O85*B86,IF(J86&gt;W$4,W$4,IF(J86&lt;W$5,W$5,J86)))</f>
        <v>5000</v>
      </c>
      <c r="L86" s="46">
        <f t="shared" ref="L86" ca="1" si="53">IF(E86&gt;E85,K86,L85+K86)</f>
        <v>71380.318522536167</v>
      </c>
      <c r="M86" s="46">
        <f t="shared" ref="M86" ca="1" si="54">M85+K86</f>
        <v>71380.318522536167</v>
      </c>
      <c r="N86" s="46">
        <f t="shared" ref="N86" ca="1" si="55">K86/B86</f>
        <v>4912.5564943996851</v>
      </c>
      <c r="O86" s="46">
        <f t="shared" ref="O86" ca="1" si="56">O85+N86</f>
        <v>80813.476931972968</v>
      </c>
      <c r="P86" s="46">
        <f t="shared" ref="P86" ca="1" si="57">O86*B86+D86</f>
        <v>127103.9453853021</v>
      </c>
      <c r="Q86" s="46">
        <f t="shared" ref="Q86" ca="1" si="58">P86-L86</f>
        <v>55723.62686276593</v>
      </c>
      <c r="R86" s="46">
        <f t="shared" ca="1" si="44"/>
        <v>55723.62686276593</v>
      </c>
      <c r="S86" s="46">
        <f t="shared" ref="S86" ca="1" si="59">IF(ROW()&lt;=W$13,K86,-P86+K86)</f>
        <v>5000</v>
      </c>
      <c r="U86" s="76"/>
      <c r="V86" s="52"/>
      <c r="W86" s="52"/>
    </row>
    <row r="87" spans="1:23" x14ac:dyDescent="0.25">
      <c r="A87" s="43">
        <v>45138</v>
      </c>
      <c r="B87" s="80">
        <v>1.1517999999999999</v>
      </c>
      <c r="C87" s="44"/>
      <c r="D87" s="46">
        <f t="shared" ref="D87" ca="1" si="60">C87*O85+IF(E87&gt;E85,0,D85)</f>
        <v>44851.988563940002</v>
      </c>
      <c r="E87" s="50">
        <f t="shared" ref="E87" ca="1" si="61">IF(AND(G85&lt;W$6,G86&gt;W$6),E86+1,E86)</f>
        <v>1</v>
      </c>
      <c r="F87" s="50">
        <f t="shared" ref="F87" ca="1" si="62">IF(E87&gt;E86,1,F86+1)</f>
        <v>86</v>
      </c>
      <c r="G87" s="24">
        <f t="shared" ref="G87" ca="1" si="63">IF(E87&gt;E86,0,((O86*B87+D87)-L86)/MAX(OFFSET(L86,0,0,-F87+1,1)))</f>
        <v>0.93236671044887998</v>
      </c>
      <c r="H87" s="24">
        <f ca="1">R87/MAX(M$2:M86)</f>
        <v>0.93236671044887998</v>
      </c>
      <c r="I87" s="46">
        <f t="shared" ref="I87" ca="1" si="64">IF(E86&lt;&gt;E87,W$2,(I$2*(1+W$3/365.25)^(A87-A$2)))+I86</f>
        <v>86000</v>
      </c>
      <c r="J87" s="46">
        <f t="shared" ref="J87" ca="1" si="65">I87-O86*B87</f>
        <v>-7080.9627302464651</v>
      </c>
      <c r="K87" s="46">
        <f t="shared" ref="K87" ca="1" si="66">IF(AND(G86&lt;W$6,G87&gt;W$6),-O86*B87,IF(J87&gt;W$4,W$4,IF(J87&lt;W$5,W$5,J87)))</f>
        <v>-5000</v>
      </c>
      <c r="L87" s="46">
        <f t="shared" ref="L87" ca="1" si="67">IF(E87&gt;E86,K87,L86+K87)</f>
        <v>66380.318522536167</v>
      </c>
      <c r="M87" s="46">
        <f t="shared" ref="M87" ca="1" si="68">M86+K87</f>
        <v>66380.318522536167</v>
      </c>
      <c r="N87" s="46">
        <f t="shared" ref="N87" ca="1" si="69">K87/B87</f>
        <v>-4341.0314290675469</v>
      </c>
      <c r="O87" s="46">
        <f t="shared" ref="O87" ca="1" si="70">O86+N87</f>
        <v>76472.445502905422</v>
      </c>
      <c r="P87" s="46">
        <f t="shared" ref="P87" ca="1" si="71">O87*B87+D87</f>
        <v>132932.95129418647</v>
      </c>
      <c r="Q87" s="46">
        <f t="shared" ref="Q87" ca="1" si="72">P87-L87</f>
        <v>66552.6327716503</v>
      </c>
      <c r="R87" s="46">
        <f t="shared" ca="1" si="44"/>
        <v>66552.6327716503</v>
      </c>
      <c r="S87" s="46">
        <f t="shared" ref="S87" ca="1" si="73">IF(ROW()&lt;=W$13,K87,-P87+K87)</f>
        <v>-5000</v>
      </c>
      <c r="U87" s="76"/>
      <c r="V87" s="52"/>
      <c r="W87" s="52"/>
    </row>
    <row r="88" spans="1:23" x14ac:dyDescent="0.25">
      <c r="A88" s="43">
        <v>45169</v>
      </c>
      <c r="B88" s="80">
        <v>1.0948</v>
      </c>
      <c r="C88" s="44"/>
      <c r="D88" s="46">
        <f t="shared" ref="D88" ca="1" si="74">C88*O86+IF(E88&gt;E86,0,D86)</f>
        <v>44851.988563940002</v>
      </c>
      <c r="E88" s="50">
        <f t="shared" ref="E88" ca="1" si="75">IF(AND(G86&lt;W$6,G87&gt;W$6),E87+1,E87)</f>
        <v>1</v>
      </c>
      <c r="F88" s="50">
        <f t="shared" ref="F88" ca="1" si="76">IF(E88&gt;E87,1,F87+1)</f>
        <v>87</v>
      </c>
      <c r="G88" s="24">
        <f t="shared" ref="G88" ca="1" si="77">IF(E88&gt;E87,0,((O87*B88+D88)-L87)/MAX(OFFSET(L87,0,0,-F88+1,1)))</f>
        <v>0.87130044619160563</v>
      </c>
      <c r="H88" s="24">
        <f ca="1">R88/MAX(M$2:M87)</f>
        <v>0.87130044619160552</v>
      </c>
      <c r="I88" s="46">
        <f t="shared" ref="I88" ca="1" si="78">IF(E87&lt;&gt;E88,W$2,(I$2*(1+W$3/365.25)^(A88-A$2)))+I87</f>
        <v>87000</v>
      </c>
      <c r="J88" s="46">
        <f t="shared" ref="J88" ca="1" si="79">I88-O87*B88</f>
        <v>3277.9666634191381</v>
      </c>
      <c r="K88" s="46">
        <f t="shared" ref="K88" ca="1" si="80">IF(AND(G87&lt;W$6,G88&gt;W$6),-O87*B88,IF(J88&gt;W$4,W$4,IF(J88&lt;W$5,W$5,J88)))</f>
        <v>3277.9666634191381</v>
      </c>
      <c r="L88" s="46">
        <f t="shared" ref="L88" ca="1" si="81">IF(E88&gt;E87,K88,L87+K88)</f>
        <v>69658.285185955305</v>
      </c>
      <c r="M88" s="46">
        <f t="shared" ref="M88" ca="1" si="82">M87+K88</f>
        <v>69658.285185955305</v>
      </c>
      <c r="N88" s="46">
        <f t="shared" ref="N88" ca="1" si="83">K88/B88</f>
        <v>2994.123733484781</v>
      </c>
      <c r="O88" s="46">
        <f t="shared" ref="O88" ca="1" si="84">O87+N88</f>
        <v>79466.569236390205</v>
      </c>
      <c r="P88" s="46">
        <f t="shared" ref="P88" ca="1" si="85">O88*B88+D88</f>
        <v>131851.98856393999</v>
      </c>
      <c r="Q88" s="46">
        <f t="shared" ref="Q88" ca="1" si="86">P88-L88</f>
        <v>62193.703377984682</v>
      </c>
      <c r="R88" s="46">
        <f t="shared" ca="1" si="44"/>
        <v>62193.703377984682</v>
      </c>
      <c r="S88" s="46">
        <f t="shared" ref="S88" ca="1" si="87">IF(ROW()&lt;=W$13,K88,-P88+K88)</f>
        <v>3277.9666634191381</v>
      </c>
      <c r="U88" s="76"/>
      <c r="V88" s="52"/>
      <c r="W88" s="52"/>
    </row>
    <row r="89" spans="1:23" x14ac:dyDescent="0.25">
      <c r="A89" s="43">
        <v>45197</v>
      </c>
      <c r="B89" s="80">
        <v>1.0591999999999999</v>
      </c>
      <c r="C89" s="44"/>
      <c r="D89" s="46">
        <f t="shared" ref="D89:D90" ca="1" si="88">C89*O87+IF(E89&gt;E87,0,D87)</f>
        <v>44851.988563940002</v>
      </c>
      <c r="E89" s="50">
        <f t="shared" ref="E89:E90" ca="1" si="89">IF(AND(G87&lt;W$6,G88&gt;W$6),E88+1,E88)</f>
        <v>1</v>
      </c>
      <c r="F89" s="50">
        <f t="shared" ref="F89:F90" ca="1" si="90">IF(E89&gt;E88,1,F88+1)</f>
        <v>88</v>
      </c>
      <c r="G89" s="24">
        <f t="shared" ref="G89:G90" ca="1" si="91">IF(E89&gt;E88,0,((O88*B89+D89)-L88)/MAX(OFFSET(L88,0,0,-F89+1,1)))</f>
        <v>0.83166753443985542</v>
      </c>
      <c r="H89" s="24">
        <f ca="1">R89/MAX(M$2:M88)</f>
        <v>0.8316675344398553</v>
      </c>
      <c r="I89" s="46">
        <f t="shared" ref="I89:I90" ca="1" si="92">IF(E88&lt;&gt;E89,W$2,(I$2*(1+W$3/365.25)^(A89-A$2)))+I88</f>
        <v>88000</v>
      </c>
      <c r="J89" s="46">
        <f t="shared" ref="J89:J90" ca="1" si="93">I89-O88*B89</f>
        <v>3829.0098648154963</v>
      </c>
      <c r="K89" s="46">
        <f t="shared" ref="K89:K90" ca="1" si="94">IF(AND(G88&lt;W$6,G89&gt;W$6),-O88*B89,IF(J89&gt;W$4,W$4,IF(J89&lt;W$5,W$5,J89)))</f>
        <v>3829.0098648154963</v>
      </c>
      <c r="L89" s="46">
        <f t="shared" ref="L89:L90" ca="1" si="95">IF(E89&gt;E88,K89,L88+K89)</f>
        <v>73487.295050770801</v>
      </c>
      <c r="M89" s="46">
        <f t="shared" ref="M89:M90" ca="1" si="96">M88+K89</f>
        <v>73487.295050770801</v>
      </c>
      <c r="N89" s="46">
        <f t="shared" ref="N89:N90" ca="1" si="97">K89/B89</f>
        <v>3615.0017605886487</v>
      </c>
      <c r="O89" s="46">
        <f t="shared" ref="O89:O90" ca="1" si="98">O88+N89</f>
        <v>83081.570996978859</v>
      </c>
      <c r="P89" s="46">
        <f t="shared" ref="P89:P90" ca="1" si="99">O89*B89+D89</f>
        <v>132851.98856393999</v>
      </c>
      <c r="Q89" s="46">
        <f t="shared" ref="Q89:Q90" ca="1" si="100">P89-L89</f>
        <v>59364.693513169186</v>
      </c>
      <c r="R89" s="46">
        <f t="shared" ca="1" si="44"/>
        <v>59364.693513169186</v>
      </c>
      <c r="S89" s="46">
        <f t="shared" ref="S89:S90" ca="1" si="101">IF(ROW()&lt;=W$13,K89,-P89+K89)</f>
        <v>3829.0098648154963</v>
      </c>
      <c r="U89" s="76"/>
      <c r="V89" s="52"/>
      <c r="W89" s="52"/>
    </row>
    <row r="90" spans="1:23" x14ac:dyDescent="0.25">
      <c r="A90" s="43">
        <v>45230</v>
      </c>
      <c r="B90" s="80">
        <v>1.0409999999999999</v>
      </c>
      <c r="C90" s="44"/>
      <c r="D90" s="46">
        <f t="shared" ca="1" si="88"/>
        <v>44851.988563940002</v>
      </c>
      <c r="E90" s="50">
        <f t="shared" ca="1" si="89"/>
        <v>1</v>
      </c>
      <c r="F90" s="50">
        <f t="shared" ca="1" si="90"/>
        <v>89</v>
      </c>
      <c r="G90" s="24">
        <f t="shared" ca="1" si="91"/>
        <v>0.78724640607679275</v>
      </c>
      <c r="H90" s="24">
        <f ca="1">R90/MAX(M$2:M89)</f>
        <v>0.78724640607679253</v>
      </c>
      <c r="I90" s="46">
        <f t="shared" ca="1" si="92"/>
        <v>89000</v>
      </c>
      <c r="J90" s="46">
        <f t="shared" ca="1" si="93"/>
        <v>2512.0845921450091</v>
      </c>
      <c r="K90" s="46">
        <f t="shared" ca="1" si="94"/>
        <v>2512.0845921450091</v>
      </c>
      <c r="L90" s="46">
        <f t="shared" ca="1" si="95"/>
        <v>75999.37964291581</v>
      </c>
      <c r="M90" s="46">
        <f t="shared" ca="1" si="96"/>
        <v>75999.37964291581</v>
      </c>
      <c r="N90" s="46">
        <f t="shared" ca="1" si="97"/>
        <v>2413.1456216570696</v>
      </c>
      <c r="O90" s="46">
        <f t="shared" ca="1" si="98"/>
        <v>85494.716618635925</v>
      </c>
      <c r="P90" s="46">
        <f t="shared" ca="1" si="99"/>
        <v>133851.98856393999</v>
      </c>
      <c r="Q90" s="46">
        <f t="shared" ca="1" si="100"/>
        <v>57852.608921024177</v>
      </c>
      <c r="R90" s="46">
        <f t="shared" ca="1" si="44"/>
        <v>57852.608921024177</v>
      </c>
      <c r="S90" s="46">
        <f t="shared" ca="1" si="101"/>
        <v>2512.0845921450091</v>
      </c>
      <c r="U90" s="76"/>
      <c r="V90" s="52"/>
      <c r="W90" s="52"/>
    </row>
    <row r="91" spans="1:23" x14ac:dyDescent="0.25">
      <c r="A91" s="43">
        <v>45260</v>
      </c>
      <c r="B91" s="80">
        <v>1.0113000000000001</v>
      </c>
      <c r="C91" s="44"/>
      <c r="D91" s="46">
        <f t="shared" ref="D91" ca="1" si="102">C91*O89+IF(E91&gt;E89,0,D89)</f>
        <v>44851.988563940002</v>
      </c>
      <c r="E91" s="50">
        <f t="shared" ref="E91" ca="1" si="103">IF(AND(G89&lt;W$6,G90&gt;W$6),E90+1,E90)</f>
        <v>1</v>
      </c>
      <c r="F91" s="50">
        <f t="shared" ref="F91" ca="1" si="104">IF(E91&gt;E90,1,F90+1)</f>
        <v>90</v>
      </c>
      <c r="G91" s="24">
        <f t="shared" ref="G91" ca="1" si="105">IF(E91&gt;E90,0,((O90*B91+D91)-L90)/MAX(OFFSET(L90,0,0,-F91+1,1)))</f>
        <v>0.72781404397432692</v>
      </c>
      <c r="H91" s="24">
        <f ca="1">R91/MAX(M$2:M90)</f>
        <v>0.72781404397432692</v>
      </c>
      <c r="I91" s="46">
        <f t="shared" ref="I91" ca="1" si="106">IF(E90&lt;&gt;E91,W$2,(I$2*(1+W$3/365.25)^(A91-A$2)))+I90</f>
        <v>90000</v>
      </c>
      <c r="J91" s="46">
        <f t="shared" ref="J91" ca="1" si="107">I91-O90*B91</f>
        <v>3539.193083573482</v>
      </c>
      <c r="K91" s="46">
        <f t="shared" ref="K91" ca="1" si="108">IF(AND(G90&lt;W$6,G91&gt;W$6),-O90*B91,IF(J91&gt;W$4,W$4,IF(J91&lt;W$5,W$5,J91)))</f>
        <v>3539.193083573482</v>
      </c>
      <c r="L91" s="46">
        <f t="shared" ref="L91" ca="1" si="109">IF(E91&gt;E90,K91,L90+K91)</f>
        <v>79538.572726489292</v>
      </c>
      <c r="M91" s="46">
        <f t="shared" ref="M91" ca="1" si="110">M90+K91</f>
        <v>79538.572726489292</v>
      </c>
      <c r="N91" s="46">
        <f t="shared" ref="N91" ca="1" si="111">K91/B91</f>
        <v>3499.6470716636823</v>
      </c>
      <c r="O91" s="46">
        <f t="shared" ref="O91" ca="1" si="112">O90+N91</f>
        <v>88994.363690299608</v>
      </c>
      <c r="P91" s="46">
        <f t="shared" ref="P91" ca="1" si="113">O91*B91+D91</f>
        <v>134851.98856393999</v>
      </c>
      <c r="Q91" s="46">
        <f t="shared" ref="Q91" ca="1" si="114">P91-L91</f>
        <v>55313.415837450695</v>
      </c>
      <c r="R91" s="46">
        <f t="shared" ca="1" si="44"/>
        <v>55313.415837450695</v>
      </c>
      <c r="S91" s="46">
        <f t="shared" ref="S91" ca="1" si="115">IF(ROW()&lt;=W$13,K91,-P91+K91)</f>
        <v>3539.193083573482</v>
      </c>
      <c r="U91" s="76"/>
      <c r="V91" s="52"/>
      <c r="W91" s="52"/>
    </row>
    <row r="92" spans="1:23" x14ac:dyDescent="0.25">
      <c r="A92" s="43">
        <v>45289</v>
      </c>
      <c r="B92" s="80">
        <v>0.94899999999999995</v>
      </c>
      <c r="C92" s="44"/>
      <c r="D92" s="46">
        <f t="shared" ref="D92" ca="1" si="116">C92*O90+IF(E92&gt;E90,0,D90)</f>
        <v>44851.988563940002</v>
      </c>
      <c r="E92" s="50">
        <f t="shared" ref="E92" ca="1" si="117">IF(AND(G90&lt;W$6,G91&gt;W$6),E91+1,E91)</f>
        <v>1</v>
      </c>
      <c r="F92" s="50">
        <f t="shared" ref="F92" ca="1" si="118">IF(E92&gt;E91,1,F91+1)</f>
        <v>91</v>
      </c>
      <c r="G92" s="24">
        <f t="shared" ref="G92" ca="1" si="119">IF(E92&gt;E91,0,((O91*B92+D92)-L91)/MAX(OFFSET(L91,0,0,-F92+1,1)))</f>
        <v>0.62572240453304107</v>
      </c>
      <c r="H92" s="24">
        <f ca="1">R92/MAX(M$2:M91)</f>
        <v>0.62572240453304107</v>
      </c>
      <c r="I92" s="46">
        <f t="shared" ref="I92" ca="1" si="120">IF(E91&lt;&gt;E92,W$2,(I$2*(1+W$3/365.25)^(A92-A$2)))+I91</f>
        <v>91000</v>
      </c>
      <c r="J92" s="46">
        <f t="shared" ref="J92" ca="1" si="121">I92-O91*B92</f>
        <v>6544.348857905672</v>
      </c>
      <c r="K92" s="46">
        <f t="shared" ref="K92" ca="1" si="122">IF(AND(G91&lt;W$6,G92&gt;W$6),-O91*B92,IF(J92&gt;W$4,W$4,IF(J92&lt;W$5,W$5,J92)))</f>
        <v>5000</v>
      </c>
      <c r="L92" s="46">
        <f t="shared" ref="L92" ca="1" si="123">IF(E92&gt;E91,K92,L91+K92)</f>
        <v>84538.572726489292</v>
      </c>
      <c r="M92" s="46">
        <f t="shared" ref="M92" ca="1" si="124">M91+K92</f>
        <v>84538.572726489292</v>
      </c>
      <c r="N92" s="46">
        <f t="shared" ref="N92" ca="1" si="125">K92/B92</f>
        <v>5268.7038988408858</v>
      </c>
      <c r="O92" s="46">
        <f t="shared" ref="O92" ca="1" si="126">O91+N92</f>
        <v>94263.067589140497</v>
      </c>
      <c r="P92" s="46">
        <f t="shared" ref="P92" ca="1" si="127">O92*B92+D92</f>
        <v>134307.63970603433</v>
      </c>
      <c r="Q92" s="46">
        <f t="shared" ref="Q92" ca="1" si="128">P92-L92</f>
        <v>49769.066979545038</v>
      </c>
      <c r="R92" s="46">
        <f t="shared" ca="1" si="44"/>
        <v>49769.066979545038</v>
      </c>
      <c r="S92" s="46">
        <f t="shared" ref="S92" ca="1" si="129">IF(ROW()&lt;=W$13,K92,-P92+K92)</f>
        <v>5000</v>
      </c>
      <c r="U92" s="76"/>
      <c r="V92" s="52"/>
      <c r="W92" s="52"/>
    </row>
    <row r="93" spans="1:23" x14ac:dyDescent="0.25">
      <c r="A93" s="43">
        <v>45322</v>
      </c>
      <c r="B93" s="80">
        <v>0.82520000000000004</v>
      </c>
      <c r="C93" s="44"/>
      <c r="D93" s="46">
        <f t="shared" ref="D93" ca="1" si="130">C93*O91+IF(E93&gt;E91,0,D91)</f>
        <v>44851.988563940002</v>
      </c>
      <c r="E93" s="50">
        <f t="shared" ref="E93" ca="1" si="131">IF(AND(G91&lt;W$6,G92&gt;W$6),E92+1,E92)</f>
        <v>1</v>
      </c>
      <c r="F93" s="50">
        <f t="shared" ref="F93" ca="1" si="132">IF(E93&gt;E92,1,F92+1)</f>
        <v>92</v>
      </c>
      <c r="G93" s="24">
        <f t="shared" ref="G93" ca="1" si="133">IF(E93&gt;E92,0,((O92*B93+D93)-L92)/MAX(OFFSET(L92,0,0,-F93+1,1)))</f>
        <v>0.45067355626257732</v>
      </c>
      <c r="H93" s="24">
        <f ca="1">R93/MAX(M$2:M92)</f>
        <v>0.45067355626257732</v>
      </c>
      <c r="I93" s="46">
        <f t="shared" ref="I93" ca="1" si="134">IF(E92&lt;&gt;E93,W$2,(I$2*(1+W$3/365.25)^(A93-A$2)))+I92</f>
        <v>92000</v>
      </c>
      <c r="J93" s="46">
        <f t="shared" ref="J93" ca="1" si="135">I93-O92*B93</f>
        <v>14214.116625441253</v>
      </c>
      <c r="K93" s="46">
        <f t="shared" ref="K93" ca="1" si="136">IF(AND(G92&lt;W$6,G93&gt;W$6),-O92*B93,IF(J93&gt;W$4,W$4,IF(J93&lt;W$5,W$5,J93)))</f>
        <v>5000</v>
      </c>
      <c r="L93" s="46">
        <f t="shared" ref="L93" ca="1" si="137">IF(E93&gt;E92,K93,L92+K93)</f>
        <v>89538.572726489292</v>
      </c>
      <c r="M93" s="46">
        <f t="shared" ref="M93" ca="1" si="138">M92+K93</f>
        <v>89538.572726489292</v>
      </c>
      <c r="N93" s="46">
        <f t="shared" ref="N93" ca="1" si="139">K93/B93</f>
        <v>6059.1371788657289</v>
      </c>
      <c r="O93" s="46">
        <f t="shared" ref="O93" ca="1" si="140">O92+N93</f>
        <v>100322.20476800622</v>
      </c>
      <c r="P93" s="46">
        <f t="shared" ref="P93" ca="1" si="141">O93*B93+D93</f>
        <v>127637.87193849875</v>
      </c>
      <c r="Q93" s="46">
        <f t="shared" ref="Q93" ca="1" si="142">P93-L93</f>
        <v>38099.299212009457</v>
      </c>
      <c r="R93" s="46">
        <f t="shared" ca="1" si="44"/>
        <v>38099.299212009457</v>
      </c>
      <c r="S93" s="46">
        <f t="shared" ref="S93" ca="1" si="143">IF(ROW()&lt;=W$13,K93,-P93+K93)</f>
        <v>5000</v>
      </c>
      <c r="U93" s="76"/>
      <c r="V93" s="52"/>
      <c r="W93" s="52"/>
    </row>
    <row r="94" spans="1:23" x14ac:dyDescent="0.25">
      <c r="A94" s="43">
        <v>45351</v>
      </c>
      <c r="B94" s="80">
        <v>0.92069999999999996</v>
      </c>
      <c r="C94" s="44"/>
      <c r="D94" s="46">
        <f t="shared" ref="D94:D96" ca="1" si="144">C94*O92+IF(E94&gt;E92,0,D92)</f>
        <v>44851.988563940002</v>
      </c>
      <c r="E94" s="50">
        <f t="shared" ref="E94:E96" ca="1" si="145">IF(AND(G92&lt;W$6,G93&gt;W$6),E93+1,E93)</f>
        <v>1</v>
      </c>
      <c r="F94" s="50">
        <f t="shared" ref="F94:F96" ca="1" si="146">IF(E94&gt;E93,1,F93+1)</f>
        <v>93</v>
      </c>
      <c r="G94" s="24">
        <f t="shared" ref="G94:G96" ca="1" si="147">IF(E94&gt;E93,0,((O93*B94+D94)-L93)/MAX(OFFSET(L93,0,0,-F94+1,1)))</f>
        <v>0.53250870898959801</v>
      </c>
      <c r="H94" s="24">
        <f ca="1">R94/MAX(M$2:M93)</f>
        <v>0.53250870898959779</v>
      </c>
      <c r="I94" s="46">
        <f t="shared" ref="I94:I96" ca="1" si="148">IF(E93&lt;&gt;E94,W$2,(I$2*(1+W$3/365.25)^(A94-A$2)))+I93</f>
        <v>93000</v>
      </c>
      <c r="J94" s="46">
        <f t="shared" ref="J94:J96" ca="1" si="149">I94-O93*B94</f>
        <v>633.34607009666797</v>
      </c>
      <c r="K94" s="46">
        <f t="shared" ref="K94:K96" ca="1" si="150">IF(AND(G93&lt;W$6,G94&gt;W$6),-O93*B94,IF(J94&gt;W$4,W$4,IF(J94&lt;W$5,W$5,J94)))</f>
        <v>633.34607009666797</v>
      </c>
      <c r="L94" s="46">
        <f t="shared" ref="L94:L96" ca="1" si="151">IF(E94&gt;E93,K94,L93+K94)</f>
        <v>90171.91879658596</v>
      </c>
      <c r="M94" s="46">
        <f t="shared" ref="M94:M96" ca="1" si="152">M93+K94</f>
        <v>90171.91879658596</v>
      </c>
      <c r="N94" s="46">
        <f t="shared" ref="N94:N96" ca="1" si="153">K94/B94</f>
        <v>687.89624209478438</v>
      </c>
      <c r="O94" s="46">
        <f t="shared" ref="O94:O96" ca="1" si="154">O93+N94</f>
        <v>101010.101010101</v>
      </c>
      <c r="P94" s="46">
        <f t="shared" ref="P94:P96" ca="1" si="155">O94*B94+D94</f>
        <v>137851.98856393999</v>
      </c>
      <c r="Q94" s="46">
        <f t="shared" ref="Q94:Q96" ca="1" si="156">P94-L94</f>
        <v>47680.069767354027</v>
      </c>
      <c r="R94" s="46">
        <f t="shared" ca="1" si="44"/>
        <v>47680.069767354027</v>
      </c>
      <c r="S94" s="46">
        <f t="shared" ref="S94:S96" ca="1" si="157">IF(ROW()&lt;=W$13,K94,-P94+K94)</f>
        <v>633.34607009666797</v>
      </c>
      <c r="U94" s="76"/>
      <c r="V94" s="52"/>
      <c r="W94" s="52"/>
    </row>
    <row r="95" spans="1:23" x14ac:dyDescent="0.25">
      <c r="A95" s="43">
        <v>45380</v>
      </c>
      <c r="B95" s="80">
        <v>0.95150000000000001</v>
      </c>
      <c r="C95" s="44"/>
      <c r="D95" s="46">
        <f t="shared" ca="1" si="144"/>
        <v>44851.988563940002</v>
      </c>
      <c r="E95" s="50">
        <f t="shared" ca="1" si="145"/>
        <v>1</v>
      </c>
      <c r="F95" s="50">
        <f t="shared" ca="1" si="146"/>
        <v>94</v>
      </c>
      <c r="G95" s="24">
        <f t="shared" ca="1" si="147"/>
        <v>0.56327048992982254</v>
      </c>
      <c r="H95" s="24">
        <f ca="1">R95/MAX(M$2:M94)</f>
        <v>0.56327048992982243</v>
      </c>
      <c r="I95" s="46">
        <f t="shared" ca="1" si="148"/>
        <v>94000</v>
      </c>
      <c r="J95" s="46">
        <f t="shared" ca="1" si="149"/>
        <v>-2111.1111111111095</v>
      </c>
      <c r="K95" s="46">
        <f t="shared" ca="1" si="150"/>
        <v>-2111.1111111111095</v>
      </c>
      <c r="L95" s="46">
        <f t="shared" ca="1" si="151"/>
        <v>88060.807685474851</v>
      </c>
      <c r="M95" s="46">
        <f t="shared" ca="1" si="152"/>
        <v>88060.807685474851</v>
      </c>
      <c r="N95" s="46">
        <f t="shared" ca="1" si="153"/>
        <v>-2218.7189817247604</v>
      </c>
      <c r="O95" s="46">
        <f t="shared" ca="1" si="154"/>
        <v>98791.382028376247</v>
      </c>
      <c r="P95" s="46">
        <f t="shared" ca="1" si="155"/>
        <v>138851.98856393999</v>
      </c>
      <c r="Q95" s="46">
        <f t="shared" ca="1" si="156"/>
        <v>50791.180878465137</v>
      </c>
      <c r="R95" s="46">
        <f t="shared" ca="1" si="44"/>
        <v>50791.180878465137</v>
      </c>
      <c r="S95" s="46">
        <f t="shared" ca="1" si="157"/>
        <v>-2111.1111111111095</v>
      </c>
      <c r="U95" s="76"/>
      <c r="V95" s="52"/>
      <c r="W95" s="52"/>
    </row>
    <row r="96" spans="1:23" x14ac:dyDescent="0.25">
      <c r="A96" s="43">
        <v>45412</v>
      </c>
      <c r="B96" s="80">
        <v>0.96209999999999996</v>
      </c>
      <c r="C96" s="44"/>
      <c r="D96" s="46">
        <f t="shared" ca="1" si="144"/>
        <v>44851.988563940002</v>
      </c>
      <c r="E96" s="50">
        <f t="shared" ca="1" si="145"/>
        <v>1</v>
      </c>
      <c r="F96" s="50">
        <f t="shared" ca="1" si="146"/>
        <v>95</v>
      </c>
      <c r="G96" s="24">
        <f t="shared" ca="1" si="147"/>
        <v>0.57488373564396844</v>
      </c>
      <c r="H96" s="24">
        <f ca="1">R96/MAX(M$2:M95)</f>
        <v>0.57488373564396844</v>
      </c>
      <c r="I96" s="46">
        <f t="shared" ca="1" si="148"/>
        <v>95000</v>
      </c>
      <c r="J96" s="46">
        <f t="shared" ca="1" si="149"/>
        <v>-47.188649500778411</v>
      </c>
      <c r="K96" s="46">
        <f t="shared" ca="1" si="150"/>
        <v>-47.188649500778411</v>
      </c>
      <c r="L96" s="46">
        <f t="shared" ca="1" si="151"/>
        <v>88013.619035974072</v>
      </c>
      <c r="M96" s="46">
        <f t="shared" ca="1" si="152"/>
        <v>88013.619035974072</v>
      </c>
      <c r="N96" s="46">
        <f t="shared" ca="1" si="153"/>
        <v>-49.047551710610556</v>
      </c>
      <c r="O96" s="46">
        <f t="shared" ca="1" si="154"/>
        <v>98742.334476665637</v>
      </c>
      <c r="P96" s="46">
        <f t="shared" ca="1" si="155"/>
        <v>139851.98856393999</v>
      </c>
      <c r="Q96" s="46">
        <f t="shared" ca="1" si="156"/>
        <v>51838.369527965915</v>
      </c>
      <c r="R96" s="46">
        <f t="shared" ca="1" si="44"/>
        <v>51838.369527965915</v>
      </c>
      <c r="S96" s="46">
        <f t="shared" ca="1" si="157"/>
        <v>-47.188649500778411</v>
      </c>
      <c r="U96" s="76"/>
      <c r="V96" s="52"/>
      <c r="W96" s="52"/>
    </row>
    <row r="97" spans="1:23" x14ac:dyDescent="0.25">
      <c r="A97" s="43">
        <v>45443</v>
      </c>
      <c r="B97" s="80">
        <v>0.92330000000000001</v>
      </c>
      <c r="C97" s="44"/>
      <c r="D97" s="46">
        <f t="shared" ref="D97:D98" ca="1" si="158">C97*O95+IF(E97&gt;E95,0,D95)</f>
        <v>44851.988563940002</v>
      </c>
      <c r="E97" s="50">
        <f t="shared" ref="E97" ca="1" si="159">IF(AND(G95&lt;W$6,G96&gt;W$6),E96+1,E96)</f>
        <v>1</v>
      </c>
      <c r="F97" s="50">
        <f t="shared" ref="F97" ca="1" si="160">IF(E97&gt;E96,1,F96+1)</f>
        <v>96</v>
      </c>
      <c r="G97" s="24">
        <f t="shared" ref="G97" ca="1" si="161">IF(E97&gt;E96,0,((O96*B97+D97)-L96)/MAX(OFFSET(L96,0,0,-F97+1,1)))</f>
        <v>0.53239597860358412</v>
      </c>
      <c r="H97" s="24">
        <f ca="1">R97/MAX(M$2:M96)</f>
        <v>0.53239597860358412</v>
      </c>
      <c r="I97" s="46">
        <f t="shared" ref="I97" ca="1" si="162">IF(E96&lt;&gt;E97,W$2,(I$2*(1+W$3/365.25)^(A97-A$2)))+I96</f>
        <v>96000</v>
      </c>
      <c r="J97" s="46">
        <f t="shared" ref="J97" ca="1" si="163">I97-O96*B97</f>
        <v>4831.2025776946102</v>
      </c>
      <c r="K97" s="46">
        <f t="shared" ref="K97" ca="1" si="164">IF(AND(G96&lt;W$6,G97&gt;W$6),-O96*B97,IF(J97&gt;W$4,W$4,IF(J97&lt;W$5,W$5,J97)))</f>
        <v>4831.2025776946102</v>
      </c>
      <c r="L97" s="46">
        <f t="shared" ref="L97" ca="1" si="165">IF(E97&gt;E96,K97,L96+K97)</f>
        <v>92844.821613668682</v>
      </c>
      <c r="M97" s="46">
        <f t="shared" ref="M97" ca="1" si="166">M96+K97</f>
        <v>92844.821613668682</v>
      </c>
      <c r="N97" s="46">
        <f t="shared" ref="N97" ca="1" si="167">K97/B97</f>
        <v>5232.5382624224094</v>
      </c>
      <c r="O97" s="46">
        <f t="shared" ref="O97" ca="1" si="168">O96+N97</f>
        <v>103974.87273908805</v>
      </c>
      <c r="P97" s="46">
        <f t="shared" ref="P97" ca="1" si="169">O97*B97+D97</f>
        <v>140851.98856393999</v>
      </c>
      <c r="Q97" s="46">
        <f t="shared" ref="Q97" ca="1" si="170">P97-L97</f>
        <v>48007.166950271305</v>
      </c>
      <c r="R97" s="46">
        <f t="shared" ca="1" si="44"/>
        <v>48007.166950271305</v>
      </c>
      <c r="S97" s="46">
        <f t="shared" ref="S97" ca="1" si="171">IF(ROW()&lt;=W$13,K97,-P97+K97)</f>
        <v>4831.2025776946102</v>
      </c>
      <c r="U97" s="76"/>
      <c r="V97" s="52"/>
      <c r="W97" s="52"/>
    </row>
    <row r="98" spans="1:23" x14ac:dyDescent="0.25">
      <c r="A98" s="43">
        <v>45471</v>
      </c>
      <c r="B98" s="80">
        <v>0.80940000000000001</v>
      </c>
      <c r="C98" s="44"/>
      <c r="D98" s="46">
        <f t="shared" ca="1" si="158"/>
        <v>44851.988563940002</v>
      </c>
      <c r="E98" s="50">
        <f t="shared" ref="E98:E99" ca="1" si="172">IF(AND(G96&lt;W$6,G97&gt;W$6),E97+1,E97)</f>
        <v>1</v>
      </c>
      <c r="F98" s="50">
        <f t="shared" ref="F98:F99" ca="1" si="173">IF(E98&gt;E97,1,F97+1)</f>
        <v>97</v>
      </c>
      <c r="G98" s="24">
        <f t="shared" ref="G98:G99" ca="1" si="174">IF(E98&gt;E97,0,((O97*B98+D98)-L97)/MAX(OFFSET(L97,0,0,-F98+1,1)))</f>
        <v>0.38951476578597927</v>
      </c>
      <c r="H98" s="24">
        <f ca="1">R98/MAX(M$2:M97)</f>
        <v>0.38951476578597927</v>
      </c>
      <c r="I98" s="46">
        <f t="shared" ref="I98:I99" ca="1" si="175">IF(E97&lt;&gt;E98,W$2,(I$2*(1+W$3/365.25)^(A98-A$2)))+I97</f>
        <v>97000</v>
      </c>
      <c r="J98" s="46">
        <f t="shared" ref="J98:J99" ca="1" si="176">I98-O97*B98</f>
        <v>12842.738004982137</v>
      </c>
      <c r="K98" s="46">
        <f t="shared" ref="K98:K99" ca="1" si="177">IF(AND(G97&lt;W$6,G98&gt;W$6),-O97*B98,IF(J98&gt;W$4,W$4,IF(J98&lt;W$5,W$5,J98)))</f>
        <v>5000</v>
      </c>
      <c r="L98" s="46">
        <f t="shared" ref="L98:L99" ca="1" si="178">IF(E98&gt;E97,K98,L97+K98)</f>
        <v>97844.821613668682</v>
      </c>
      <c r="M98" s="46">
        <f t="shared" ref="M98:M99" ca="1" si="179">M97+K98</f>
        <v>97844.821613668682</v>
      </c>
      <c r="N98" s="46">
        <f t="shared" ref="N98:N99" ca="1" si="180">K98/B98</f>
        <v>6177.4153694094393</v>
      </c>
      <c r="O98" s="46">
        <f t="shared" ref="O98:O99" ca="1" si="181">O97+N98</f>
        <v>110152.28810849749</v>
      </c>
      <c r="P98" s="46">
        <f t="shared" ref="P98:P99" ca="1" si="182">O98*B98+D98</f>
        <v>134009.25055895786</v>
      </c>
      <c r="Q98" s="46">
        <f t="shared" ref="Q98:Q99" ca="1" si="183">P98-L98</f>
        <v>36164.428945289183</v>
      </c>
      <c r="R98" s="46">
        <f t="shared" ca="1" si="44"/>
        <v>36164.428945289183</v>
      </c>
      <c r="S98" s="46">
        <f t="shared" ref="S98:S99" ca="1" si="184">IF(ROW()&lt;=W$13,K98,-P98+K98)</f>
        <v>5000</v>
      </c>
      <c r="U98" s="76"/>
      <c r="V98" s="52"/>
      <c r="W98" s="52"/>
    </row>
    <row r="99" spans="1:23" x14ac:dyDescent="0.25">
      <c r="A99" s="43">
        <v>45504</v>
      </c>
      <c r="B99" s="80">
        <v>0.77639999999999998</v>
      </c>
      <c r="C99" s="44"/>
      <c r="D99" s="46">
        <f ca="1">C99*O96+IF(E99&gt;E96,0,D96)</f>
        <v>44851.988563940002</v>
      </c>
      <c r="E99" s="50">
        <f t="shared" ca="1" si="172"/>
        <v>1</v>
      </c>
      <c r="F99" s="50">
        <f t="shared" ca="1" si="173"/>
        <v>98</v>
      </c>
      <c r="G99" s="24">
        <f t="shared" ca="1" si="174"/>
        <v>0.33245912150719775</v>
      </c>
      <c r="H99" s="24">
        <f ca="1">R99/MAX(M$2:M98)</f>
        <v>0.33245912150719764</v>
      </c>
      <c r="I99" s="46">
        <f t="shared" ca="1" si="175"/>
        <v>98000</v>
      </c>
      <c r="J99" s="46">
        <f t="shared" ca="1" si="176"/>
        <v>12477.763512562553</v>
      </c>
      <c r="K99" s="46">
        <f t="shared" ca="1" si="177"/>
        <v>5000</v>
      </c>
      <c r="L99" s="46">
        <f t="shared" ca="1" si="178"/>
        <v>102844.82161366868</v>
      </c>
      <c r="M99" s="46">
        <f t="shared" ca="1" si="179"/>
        <v>102844.82161366868</v>
      </c>
      <c r="N99" s="46">
        <f t="shared" ca="1" si="180"/>
        <v>6439.9793920659458</v>
      </c>
      <c r="O99" s="46">
        <f t="shared" ca="1" si="181"/>
        <v>116592.26750056344</v>
      </c>
      <c r="P99" s="46">
        <f t="shared" ca="1" si="182"/>
        <v>135374.22505137743</v>
      </c>
      <c r="Q99" s="46">
        <f t="shared" ca="1" si="183"/>
        <v>32529.403437708752</v>
      </c>
      <c r="R99" s="46">
        <f t="shared" ref="R99" ca="1" si="185">IFERROR(OFFSET(R$1,MATCH(E99,E:E,0)-2,0,1,1)+Q99,Q99)</f>
        <v>32529.403437708752</v>
      </c>
      <c r="S99" s="46">
        <f t="shared" ca="1" si="184"/>
        <v>5000</v>
      </c>
      <c r="U99" s="76"/>
      <c r="V99" s="52"/>
      <c r="W99" s="52"/>
    </row>
    <row r="100" spans="1:23" x14ac:dyDescent="0.25">
      <c r="A100" s="43">
        <v>45534</v>
      </c>
      <c r="B100" s="80">
        <v>0.74619999999999997</v>
      </c>
      <c r="C100" s="44"/>
      <c r="D100" s="46">
        <f t="shared" ref="D100:D104" ca="1" si="186">C100*O97+IF(E100&gt;E97,0,D97)</f>
        <v>44851.988563940002</v>
      </c>
      <c r="E100" s="50">
        <f t="shared" ref="E100:E104" ca="1" si="187">IF(AND(G98&lt;W$6,G99&gt;W$6),E99+1,E99)</f>
        <v>1</v>
      </c>
      <c r="F100" s="50">
        <f t="shared" ref="F100:F104" ca="1" si="188">IF(E100&gt;E99,1,F99+1)</f>
        <v>99</v>
      </c>
      <c r="G100" s="24">
        <f t="shared" ref="G100:G104" ca="1" si="189">IF(E100&gt;E99,0,((O99*B100+D100)-L99)/MAX(OFFSET(L99,0,0,-F100+1,1)))</f>
        <v>0.28205909159101883</v>
      </c>
      <c r="H100" s="24">
        <f ca="1">R100/MAX(M$2:M99)</f>
        <v>0.28205909159101883</v>
      </c>
      <c r="I100" s="46">
        <f t="shared" ref="I100:I104" ca="1" si="190">IF(E99&lt;&gt;E100,W$2,(I$2*(1+W$3/365.25)^(A100-A$2)))+I99</f>
        <v>99000</v>
      </c>
      <c r="J100" s="46">
        <f t="shared" ref="J100:J104" ca="1" si="191">I100-O99*B100</f>
        <v>11998.849991079565</v>
      </c>
      <c r="K100" s="46">
        <f t="shared" ref="K100:K104" ca="1" si="192">IF(AND(G99&lt;W$6,G100&gt;W$6),-O99*B100,IF(J100&gt;W$4,W$4,IF(J100&lt;W$5,W$5,J100)))</f>
        <v>5000</v>
      </c>
      <c r="L100" s="46">
        <f t="shared" ref="L100:L104" ca="1" si="193">IF(E100&gt;E99,K100,L99+K100)</f>
        <v>107844.82161366868</v>
      </c>
      <c r="M100" s="46">
        <f t="shared" ref="M100:M104" ca="1" si="194">M99+K100</f>
        <v>107844.82161366868</v>
      </c>
      <c r="N100" s="46">
        <f t="shared" ref="N100:N104" ca="1" si="195">K100/B100</f>
        <v>6700.6164567140177</v>
      </c>
      <c r="O100" s="46">
        <f t="shared" ref="O100:O104" ca="1" si="196">O99+N100</f>
        <v>123292.88395727746</v>
      </c>
      <c r="P100" s="46">
        <f t="shared" ref="P100:P104" ca="1" si="197">O100*B100+D100</f>
        <v>136853.13857286045</v>
      </c>
      <c r="Q100" s="46">
        <f t="shared" ref="Q100:Q104" ca="1" si="198">P100-L100</f>
        <v>29008.316959191769</v>
      </c>
      <c r="R100" s="46">
        <f t="shared" ref="R100:R104" ca="1" si="199">IFERROR(OFFSET(R$1,MATCH(E100,E:E,0)-2,0,1,1)+Q100,Q100)</f>
        <v>29008.316959191769</v>
      </c>
      <c r="S100" s="46">
        <f t="shared" ref="S100:S104" ca="1" si="200">IF(ROW()&lt;=W$13,K100,-P100+K100)</f>
        <v>5000</v>
      </c>
      <c r="U100" s="76"/>
      <c r="V100" s="52"/>
      <c r="W100" s="52"/>
    </row>
    <row r="101" spans="1:23" x14ac:dyDescent="0.25">
      <c r="A101" s="43">
        <v>45565</v>
      </c>
      <c r="B101" s="80">
        <v>0.93059999999999998</v>
      </c>
      <c r="C101" s="44"/>
      <c r="D101" s="46">
        <f t="shared" ca="1" si="186"/>
        <v>44851.988563940002</v>
      </c>
      <c r="E101" s="50">
        <f t="shared" ca="1" si="187"/>
        <v>1</v>
      </c>
      <c r="F101" s="50">
        <f t="shared" ca="1" si="188"/>
        <v>100</v>
      </c>
      <c r="G101" s="24">
        <f t="shared" ca="1" si="189"/>
        <v>0.47979609949445656</v>
      </c>
      <c r="H101" s="24">
        <f ca="1">R101/MAX(M$2:M100)</f>
        <v>0.47979609949445684</v>
      </c>
      <c r="I101" s="46">
        <f t="shared" ca="1" si="190"/>
        <v>100000</v>
      </c>
      <c r="J101" s="46">
        <f t="shared" ca="1" si="191"/>
        <v>-14736.357810642396</v>
      </c>
      <c r="K101" s="46">
        <f t="shared" ca="1" si="192"/>
        <v>-5000</v>
      </c>
      <c r="L101" s="46">
        <f t="shared" ca="1" si="193"/>
        <v>102844.82161366868</v>
      </c>
      <c r="M101" s="46">
        <f t="shared" ca="1" si="194"/>
        <v>102844.82161366868</v>
      </c>
      <c r="N101" s="46">
        <f t="shared" ca="1" si="195"/>
        <v>-5372.8777133032454</v>
      </c>
      <c r="O101" s="46">
        <f t="shared" ca="1" si="196"/>
        <v>117920.00624397422</v>
      </c>
      <c r="P101" s="46">
        <f t="shared" ca="1" si="197"/>
        <v>154588.34637458241</v>
      </c>
      <c r="Q101" s="46">
        <f t="shared" ca="1" si="198"/>
        <v>51743.52476091373</v>
      </c>
      <c r="R101" s="46">
        <f t="shared" ca="1" si="199"/>
        <v>51743.52476091373</v>
      </c>
      <c r="S101" s="46">
        <f t="shared" ca="1" si="200"/>
        <v>-5000</v>
      </c>
      <c r="U101" s="76"/>
      <c r="V101" s="52"/>
      <c r="W101" s="52"/>
    </row>
    <row r="102" spans="1:23" x14ac:dyDescent="0.25">
      <c r="A102" s="43">
        <v>45596</v>
      </c>
      <c r="B102" s="80">
        <v>0.83130000000000004</v>
      </c>
      <c r="C102" s="44"/>
      <c r="D102" s="46">
        <f t="shared" ca="1" si="186"/>
        <v>44851.988563940002</v>
      </c>
      <c r="E102" s="50">
        <f t="shared" ca="1" si="187"/>
        <v>1</v>
      </c>
      <c r="F102" s="50">
        <f t="shared" ca="1" si="188"/>
        <v>101</v>
      </c>
      <c r="G102" s="24">
        <f t="shared" ca="1" si="189"/>
        <v>0.37121919756426219</v>
      </c>
      <c r="H102" s="24">
        <f ca="1">R102/MAX(M$2:M101)</f>
        <v>0.3712191975642623</v>
      </c>
      <c r="I102" s="46">
        <f t="shared" ca="1" si="190"/>
        <v>101000</v>
      </c>
      <c r="J102" s="46">
        <f t="shared" ca="1" si="191"/>
        <v>2973.0988093842316</v>
      </c>
      <c r="K102" s="46">
        <f t="shared" ca="1" si="192"/>
        <v>2973.0988093842316</v>
      </c>
      <c r="L102" s="46">
        <f t="shared" ca="1" si="193"/>
        <v>105817.92042305291</v>
      </c>
      <c r="M102" s="46">
        <f t="shared" ca="1" si="194"/>
        <v>105817.92042305291</v>
      </c>
      <c r="N102" s="46">
        <f t="shared" ca="1" si="195"/>
        <v>3576.445097298486</v>
      </c>
      <c r="O102" s="46">
        <f t="shared" ca="1" si="196"/>
        <v>121496.45134127271</v>
      </c>
      <c r="P102" s="46">
        <f t="shared" ca="1" si="197"/>
        <v>145851.98856394002</v>
      </c>
      <c r="Q102" s="46">
        <f t="shared" ca="1" si="198"/>
        <v>40034.068140887102</v>
      </c>
      <c r="R102" s="46">
        <f t="shared" ca="1" si="199"/>
        <v>40034.068140887102</v>
      </c>
      <c r="S102" s="46">
        <f t="shared" ca="1" si="200"/>
        <v>2973.0988093842316</v>
      </c>
      <c r="U102" s="76"/>
      <c r="V102" s="52"/>
      <c r="W102" s="52"/>
    </row>
    <row r="103" spans="1:23" x14ac:dyDescent="0.25">
      <c r="A103" s="43">
        <v>45625</v>
      </c>
      <c r="B103" s="80">
        <v>0.85880000000000001</v>
      </c>
      <c r="C103" s="44"/>
      <c r="D103" s="46">
        <f t="shared" ca="1" si="186"/>
        <v>44851.988563940002</v>
      </c>
      <c r="E103" s="50">
        <f t="shared" ca="1" si="187"/>
        <v>1</v>
      </c>
      <c r="F103" s="50">
        <f t="shared" ca="1" si="188"/>
        <v>102</v>
      </c>
      <c r="G103" s="24">
        <f t="shared" ca="1" si="189"/>
        <v>0.40220030877471968</v>
      </c>
      <c r="H103" s="24">
        <f ca="1">R103/MAX(M$2:M102)</f>
        <v>0.40220030877471941</v>
      </c>
      <c r="I103" s="46">
        <f t="shared" ca="1" si="190"/>
        <v>102000</v>
      </c>
      <c r="J103" s="46">
        <f t="shared" ca="1" si="191"/>
        <v>-2341.1524118850066</v>
      </c>
      <c r="K103" s="46">
        <f t="shared" ca="1" si="192"/>
        <v>-2341.1524118850066</v>
      </c>
      <c r="L103" s="46">
        <f t="shared" ca="1" si="193"/>
        <v>103476.76801116791</v>
      </c>
      <c r="M103" s="46">
        <f t="shared" ca="1" si="194"/>
        <v>103476.76801116791</v>
      </c>
      <c r="N103" s="46">
        <f t="shared" ca="1" si="195"/>
        <v>-2726.0740706625602</v>
      </c>
      <c r="O103" s="46">
        <f t="shared" ca="1" si="196"/>
        <v>118770.37727061014</v>
      </c>
      <c r="P103" s="46">
        <f t="shared" ca="1" si="197"/>
        <v>146851.98856393999</v>
      </c>
      <c r="Q103" s="46">
        <f t="shared" ca="1" si="198"/>
        <v>43375.22055277208</v>
      </c>
      <c r="R103" s="46">
        <f t="shared" ca="1" si="199"/>
        <v>43375.22055277208</v>
      </c>
      <c r="S103" s="46">
        <f t="shared" ca="1" si="200"/>
        <v>-2341.1524118850066</v>
      </c>
      <c r="U103" s="76"/>
      <c r="V103" s="52"/>
      <c r="W103" s="52"/>
    </row>
    <row r="104" spans="1:23" x14ac:dyDescent="0.25">
      <c r="A104" s="43">
        <f>轮动业绩!AK2</f>
        <v>45637</v>
      </c>
      <c r="B104" s="80">
        <f>'2'!C6</f>
        <v>0.87319999999999998</v>
      </c>
      <c r="C104" s="44"/>
      <c r="D104" s="46">
        <f t="shared" ca="1" si="186"/>
        <v>44851.988563940002</v>
      </c>
      <c r="E104" s="50">
        <f t="shared" ca="1" si="187"/>
        <v>1</v>
      </c>
      <c r="F104" s="50">
        <f t="shared" ca="1" si="188"/>
        <v>103</v>
      </c>
      <c r="G104" s="24">
        <f t="shared" ca="1" si="189"/>
        <v>0.41805914563963209</v>
      </c>
      <c r="H104" s="24">
        <f ca="1">R104/MAX(M$2:M103)</f>
        <v>0.41805914563963209</v>
      </c>
      <c r="I104" s="46">
        <f t="shared" ca="1" si="190"/>
        <v>103000</v>
      </c>
      <c r="J104" s="46">
        <f t="shared" ca="1" si="191"/>
        <v>-710.29343269678066</v>
      </c>
      <c r="K104" s="46">
        <f t="shared" ca="1" si="192"/>
        <v>-710.29343269678066</v>
      </c>
      <c r="L104" s="46">
        <f t="shared" ca="1" si="193"/>
        <v>102766.47457847113</v>
      </c>
      <c r="M104" s="46">
        <f t="shared" ca="1" si="194"/>
        <v>102766.47457847113</v>
      </c>
      <c r="N104" s="46">
        <f t="shared" ca="1" si="195"/>
        <v>-813.43727977185142</v>
      </c>
      <c r="O104" s="46">
        <f t="shared" ca="1" si="196"/>
        <v>117956.93999083829</v>
      </c>
      <c r="P104" s="46">
        <f t="shared" ca="1" si="197"/>
        <v>147851.98856393999</v>
      </c>
      <c r="Q104" s="46">
        <f t="shared" ca="1" si="198"/>
        <v>45085.51398546886</v>
      </c>
      <c r="R104" s="46">
        <f t="shared" ca="1" si="199"/>
        <v>45085.51398546886</v>
      </c>
      <c r="S104" s="46">
        <f t="shared" ca="1" si="200"/>
        <v>-148562.28199663677</v>
      </c>
      <c r="U104" s="76"/>
      <c r="V104" s="52"/>
      <c r="W104" s="52"/>
    </row>
    <row r="105" spans="1:23" x14ac:dyDescent="0.25">
      <c r="G105" s="76"/>
      <c r="I105" s="52"/>
    </row>
    <row r="106" spans="1:23" x14ac:dyDescent="0.25">
      <c r="A106" s="16" t="s">
        <v>1618</v>
      </c>
      <c r="B106" s="14"/>
      <c r="G106" s="52"/>
      <c r="I106" s="52"/>
    </row>
    <row r="107" spans="1:23" x14ac:dyDescent="0.25">
      <c r="B107" s="14"/>
      <c r="G107" s="52"/>
      <c r="I107" s="52"/>
    </row>
    <row r="108" spans="1:23" x14ac:dyDescent="0.25">
      <c r="B108" s="14"/>
      <c r="G108" s="52"/>
      <c r="I108" s="52"/>
    </row>
    <row r="109" spans="1:23" x14ac:dyDescent="0.25">
      <c r="B109" s="81"/>
    </row>
    <row r="110" spans="1:23" x14ac:dyDescent="0.25">
      <c r="B110" s="14"/>
    </row>
    <row r="112" spans="1:23" x14ac:dyDescent="0.25">
      <c r="B112" s="81"/>
    </row>
  </sheetData>
  <phoneticPr fontId="420"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D217"/>
  <sheetViews>
    <sheetView workbookViewId="0">
      <selection activeCell="D6" sqref="D6"/>
    </sheetView>
  </sheetViews>
  <sheetFormatPr defaultRowHeight="14.4" x14ac:dyDescent="0.25"/>
  <cols>
    <col min="1" max="1" width="11.21875" style="13" bestFit="1" customWidth="1"/>
    <col min="2" max="2" width="11.6640625" style="28" customWidth="1"/>
    <col min="3" max="3" width="10.44140625" style="20" bestFit="1" customWidth="1"/>
    <col min="4" max="4" width="8.88671875" style="21"/>
  </cols>
  <sheetData>
    <row r="1" spans="1:4" x14ac:dyDescent="0.25">
      <c r="A1" s="13" t="s">
        <v>911</v>
      </c>
      <c r="B1" s="28" t="s">
        <v>912</v>
      </c>
      <c r="C1" s="20" t="s">
        <v>913</v>
      </c>
      <c r="D1" s="21" t="s">
        <v>914</v>
      </c>
    </row>
    <row r="2" spans="1:4" x14ac:dyDescent="0.25">
      <c r="A2" s="13">
        <v>43830</v>
      </c>
      <c r="B2" s="28">
        <v>15176.47</v>
      </c>
      <c r="D2" s="21">
        <v>1</v>
      </c>
    </row>
    <row r="3" spans="1:4" x14ac:dyDescent="0.25">
      <c r="A3" s="13">
        <v>43832</v>
      </c>
      <c r="B3" s="28">
        <v>15154.83</v>
      </c>
      <c r="D3" s="21">
        <f>D2*(1+(B3-B2-C2)/(B2+C2))</f>
        <v>0.99857410847186467</v>
      </c>
    </row>
    <row r="4" spans="1:4" x14ac:dyDescent="0.25">
      <c r="A4" s="13">
        <v>43833</v>
      </c>
      <c r="B4" s="28">
        <v>15017.55</v>
      </c>
      <c r="D4" s="21">
        <f t="shared" ref="D4:D67" si="0">D3*(1+(B4-B3-C3)/(B3+C3))</f>
        <v>0.98952852672591185</v>
      </c>
    </row>
    <row r="5" spans="1:4" x14ac:dyDescent="0.25">
      <c r="A5" s="13">
        <v>43836</v>
      </c>
      <c r="B5" s="28">
        <v>14866.46</v>
      </c>
      <c r="D5" s="21">
        <f t="shared" si="0"/>
        <v>0.97957298370437917</v>
      </c>
    </row>
    <row r="6" spans="1:4" x14ac:dyDescent="0.25">
      <c r="A6" s="13">
        <v>43837</v>
      </c>
      <c r="B6" s="28">
        <v>15088.65</v>
      </c>
      <c r="C6" s="20">
        <v>10000</v>
      </c>
      <c r="D6" s="21">
        <f t="shared" si="0"/>
        <v>0.99421341062842672</v>
      </c>
    </row>
    <row r="7" spans="1:4" x14ac:dyDescent="0.25">
      <c r="A7" s="13">
        <v>43838</v>
      </c>
      <c r="B7" s="28">
        <v>15027.33</v>
      </c>
      <c r="D7" s="21">
        <f t="shared" si="0"/>
        <v>0.59550326589668545</v>
      </c>
    </row>
    <row r="8" spans="1:4" x14ac:dyDescent="0.25">
      <c r="A8" s="13">
        <v>43839</v>
      </c>
      <c r="B8" s="28">
        <v>15292.2</v>
      </c>
      <c r="D8" s="21">
        <f t="shared" si="0"/>
        <v>0.60599953835746567</v>
      </c>
    </row>
    <row r="9" spans="1:4" x14ac:dyDescent="0.25">
      <c r="A9" s="13">
        <v>43840</v>
      </c>
      <c r="B9" s="28">
        <v>15487.21</v>
      </c>
      <c r="D9" s="21">
        <f t="shared" si="0"/>
        <v>0.61372739765665663</v>
      </c>
    </row>
    <row r="10" spans="1:4" x14ac:dyDescent="0.25">
      <c r="A10" s="13">
        <v>43843</v>
      </c>
      <c r="B10" s="28">
        <v>15692.75</v>
      </c>
      <c r="D10" s="21">
        <f t="shared" si="0"/>
        <v>0.6218725399588757</v>
      </c>
    </row>
    <row r="11" spans="1:4" x14ac:dyDescent="0.25">
      <c r="A11" s="13">
        <v>43844</v>
      </c>
      <c r="B11" s="28">
        <v>15495.6</v>
      </c>
      <c r="D11" s="21">
        <f t="shared" si="0"/>
        <v>0.61405987670655271</v>
      </c>
    </row>
    <row r="12" spans="1:4" x14ac:dyDescent="0.25">
      <c r="A12" s="13">
        <v>43845</v>
      </c>
      <c r="B12" s="28">
        <v>15594.15</v>
      </c>
      <c r="D12" s="21">
        <f t="shared" si="0"/>
        <v>0.61796521763232715</v>
      </c>
    </row>
    <row r="13" spans="1:4" x14ac:dyDescent="0.25">
      <c r="A13" s="13">
        <v>43846</v>
      </c>
      <c r="B13" s="28">
        <v>15630.74</v>
      </c>
      <c r="D13" s="21">
        <f t="shared" si="0"/>
        <v>0.61941520671882222</v>
      </c>
    </row>
    <row r="14" spans="1:4" x14ac:dyDescent="0.25">
      <c r="A14" s="13">
        <v>43847</v>
      </c>
      <c r="B14" s="28">
        <v>15593.34</v>
      </c>
      <c r="D14" s="21">
        <f t="shared" si="0"/>
        <v>0.61793311893978653</v>
      </c>
    </row>
    <row r="15" spans="1:4" x14ac:dyDescent="0.25">
      <c r="A15" s="13">
        <v>43850</v>
      </c>
      <c r="B15" s="28">
        <v>15526.58</v>
      </c>
      <c r="D15" s="21">
        <f t="shared" si="0"/>
        <v>0.61528755262619239</v>
      </c>
    </row>
    <row r="16" spans="1:4" x14ac:dyDescent="0.25">
      <c r="A16" s="13">
        <v>43851</v>
      </c>
      <c r="B16" s="28">
        <v>15184.9</v>
      </c>
      <c r="D16" s="21">
        <f t="shared" si="0"/>
        <v>0.60174745229622162</v>
      </c>
    </row>
    <row r="17" spans="1:4" x14ac:dyDescent="0.25">
      <c r="A17" s="13">
        <v>43852</v>
      </c>
      <c r="B17" s="28">
        <v>15179.28</v>
      </c>
      <c r="D17" s="21">
        <f t="shared" si="0"/>
        <v>0.60152474284921154</v>
      </c>
    </row>
    <row r="18" spans="1:4" x14ac:dyDescent="0.25">
      <c r="A18" s="13">
        <v>43853</v>
      </c>
      <c r="B18" s="28">
        <v>14601.99</v>
      </c>
      <c r="D18" s="21">
        <f t="shared" si="0"/>
        <v>0.57864788579147086</v>
      </c>
    </row>
    <row r="19" spans="1:4" x14ac:dyDescent="0.25">
      <c r="A19" s="13">
        <v>43864</v>
      </c>
      <c r="B19" s="28">
        <v>13434.39</v>
      </c>
      <c r="D19" s="21">
        <f t="shared" si="0"/>
        <v>0.53237821491441084</v>
      </c>
    </row>
    <row r="20" spans="1:4" x14ac:dyDescent="0.25">
      <c r="A20" s="13">
        <v>43865</v>
      </c>
      <c r="B20" s="28">
        <v>13597.05</v>
      </c>
      <c r="D20" s="21">
        <f t="shared" si="0"/>
        <v>0.53882410791275148</v>
      </c>
    </row>
    <row r="21" spans="1:4" x14ac:dyDescent="0.25">
      <c r="A21" s="13">
        <v>43866</v>
      </c>
      <c r="B21" s="28">
        <v>13767.66</v>
      </c>
      <c r="D21" s="21">
        <f t="shared" si="0"/>
        <v>0.54558504363417604</v>
      </c>
    </row>
    <row r="22" spans="1:4" x14ac:dyDescent="0.25">
      <c r="A22" s="13">
        <v>43867</v>
      </c>
      <c r="B22" s="28">
        <v>14029.04</v>
      </c>
      <c r="D22" s="21">
        <f t="shared" si="0"/>
        <v>0.55594301432092319</v>
      </c>
    </row>
    <row r="23" spans="1:4" x14ac:dyDescent="0.25">
      <c r="A23" s="13">
        <v>43868</v>
      </c>
      <c r="B23" s="28">
        <v>14209.68</v>
      </c>
      <c r="D23" s="21">
        <f t="shared" si="0"/>
        <v>0.56310141903763444</v>
      </c>
    </row>
    <row r="24" spans="1:4" x14ac:dyDescent="0.25">
      <c r="A24" s="13">
        <v>43871</v>
      </c>
      <c r="B24" s="28">
        <v>14247.27</v>
      </c>
      <c r="D24" s="21">
        <f t="shared" si="0"/>
        <v>0.5645910361396117</v>
      </c>
    </row>
    <row r="25" spans="1:4" x14ac:dyDescent="0.25">
      <c r="A25" s="13">
        <v>43872</v>
      </c>
      <c r="B25" s="28">
        <v>14409.06</v>
      </c>
      <c r="D25" s="21">
        <f t="shared" si="0"/>
        <v>0.5710024527644828</v>
      </c>
    </row>
    <row r="26" spans="1:4" x14ac:dyDescent="0.25">
      <c r="A26" s="13">
        <v>43873</v>
      </c>
      <c r="B26" s="28">
        <v>14456.43</v>
      </c>
      <c r="D26" s="21">
        <f t="shared" si="0"/>
        <v>0.57287963185787638</v>
      </c>
    </row>
    <row r="27" spans="1:4" x14ac:dyDescent="0.25">
      <c r="A27" s="13">
        <v>43874</v>
      </c>
      <c r="B27" s="28">
        <v>14277.91</v>
      </c>
      <c r="D27" s="21">
        <f t="shared" si="0"/>
        <v>0.56580523853398745</v>
      </c>
    </row>
    <row r="28" spans="1:4" x14ac:dyDescent="0.25">
      <c r="A28" s="13">
        <v>43875</v>
      </c>
      <c r="B28" s="28">
        <v>14261.34</v>
      </c>
      <c r="D28" s="21">
        <f t="shared" si="0"/>
        <v>0.56514860231744679</v>
      </c>
    </row>
    <row r="29" spans="1:4" x14ac:dyDescent="0.25">
      <c r="A29" s="13">
        <v>43878</v>
      </c>
      <c r="B29" s="28">
        <v>14435.83</v>
      </c>
      <c r="D29" s="21">
        <f t="shared" si="0"/>
        <v>0.57206329473894235</v>
      </c>
    </row>
    <row r="30" spans="1:4" x14ac:dyDescent="0.25">
      <c r="A30" s="13">
        <v>43879</v>
      </c>
      <c r="B30" s="28">
        <v>14380.32</v>
      </c>
      <c r="D30" s="21">
        <f t="shared" si="0"/>
        <v>0.56986354359952329</v>
      </c>
    </row>
    <row r="31" spans="1:4" x14ac:dyDescent="0.25">
      <c r="A31" s="13">
        <v>43880</v>
      </c>
      <c r="B31" s="28">
        <v>14543.23</v>
      </c>
      <c r="D31" s="21">
        <f t="shared" si="0"/>
        <v>0.57631934360173454</v>
      </c>
    </row>
    <row r="32" spans="1:4" x14ac:dyDescent="0.25">
      <c r="A32" s="13">
        <v>43881</v>
      </c>
      <c r="B32" s="28">
        <v>14954.43</v>
      </c>
      <c r="D32" s="21">
        <f t="shared" si="0"/>
        <v>0.59261438356803042</v>
      </c>
    </row>
    <row r="33" spans="1:4" x14ac:dyDescent="0.25">
      <c r="A33" s="13">
        <v>43882</v>
      </c>
      <c r="B33" s="28">
        <v>14897.03</v>
      </c>
      <c r="D33" s="21">
        <f t="shared" si="0"/>
        <v>0.59033973547935004</v>
      </c>
    </row>
    <row r="34" spans="1:4" x14ac:dyDescent="0.25">
      <c r="A34" s="13">
        <v>43885</v>
      </c>
      <c r="B34" s="28">
        <v>14740.63</v>
      </c>
      <c r="D34" s="21">
        <f t="shared" si="0"/>
        <v>0.58414191385792813</v>
      </c>
    </row>
    <row r="35" spans="1:4" x14ac:dyDescent="0.25">
      <c r="A35" s="13">
        <v>43886</v>
      </c>
      <c r="B35" s="28">
        <v>14641.69</v>
      </c>
      <c r="D35" s="21">
        <f t="shared" si="0"/>
        <v>0.58022111800611564</v>
      </c>
    </row>
    <row r="36" spans="1:4" x14ac:dyDescent="0.25">
      <c r="A36" s="13">
        <v>43887</v>
      </c>
      <c r="B36" s="28">
        <v>14459.32</v>
      </c>
      <c r="D36" s="21">
        <f t="shared" si="0"/>
        <v>0.57299415682262</v>
      </c>
    </row>
    <row r="37" spans="1:4" x14ac:dyDescent="0.25">
      <c r="A37" s="13">
        <v>43888</v>
      </c>
      <c r="B37" s="28">
        <v>14724.66</v>
      </c>
      <c r="D37" s="21">
        <f t="shared" si="0"/>
        <v>0.5835090544506768</v>
      </c>
    </row>
    <row r="38" spans="1:4" x14ac:dyDescent="0.25">
      <c r="A38" s="13">
        <v>43889</v>
      </c>
      <c r="B38" s="28">
        <v>14174.93</v>
      </c>
      <c r="D38" s="21">
        <f t="shared" si="0"/>
        <v>0.56172434549962669</v>
      </c>
    </row>
    <row r="39" spans="1:4" x14ac:dyDescent="0.25">
      <c r="A39" s="13">
        <v>43892</v>
      </c>
      <c r="B39" s="28">
        <v>14544.95</v>
      </c>
      <c r="D39" s="21">
        <f t="shared" si="0"/>
        <v>0.57638750378836401</v>
      </c>
    </row>
    <row r="40" spans="1:4" x14ac:dyDescent="0.25">
      <c r="A40" s="13">
        <v>43893</v>
      </c>
      <c r="B40" s="28">
        <v>14671.26</v>
      </c>
      <c r="D40" s="21">
        <f t="shared" si="0"/>
        <v>0.58139291842392538</v>
      </c>
    </row>
    <row r="41" spans="1:4" x14ac:dyDescent="0.25">
      <c r="A41" s="13">
        <v>43894</v>
      </c>
      <c r="B41" s="28">
        <v>14916.8</v>
      </c>
      <c r="D41" s="21">
        <f t="shared" si="0"/>
        <v>0.59112318134543385</v>
      </c>
    </row>
    <row r="42" spans="1:4" x14ac:dyDescent="0.25">
      <c r="A42" s="13">
        <v>43895</v>
      </c>
      <c r="B42" s="28">
        <v>15523.32</v>
      </c>
      <c r="D42" s="21">
        <f t="shared" si="0"/>
        <v>0.61515836529572021</v>
      </c>
    </row>
    <row r="43" spans="1:4" x14ac:dyDescent="0.25">
      <c r="A43" s="13">
        <v>43896</v>
      </c>
      <c r="B43" s="28">
        <v>15269.13</v>
      </c>
      <c r="D43" s="21">
        <f t="shared" si="0"/>
        <v>0.60508532004029036</v>
      </c>
    </row>
    <row r="44" spans="1:4" x14ac:dyDescent="0.25">
      <c r="A44" s="13">
        <v>43899</v>
      </c>
      <c r="B44" s="28">
        <v>14702.03</v>
      </c>
      <c r="D44" s="21">
        <f t="shared" si="0"/>
        <v>0.58261227246031377</v>
      </c>
    </row>
    <row r="45" spans="1:4" x14ac:dyDescent="0.25">
      <c r="A45" s="13">
        <v>43900</v>
      </c>
      <c r="B45" s="28">
        <v>15051.14</v>
      </c>
      <c r="D45" s="21">
        <f t="shared" si="0"/>
        <v>0.59644680894531754</v>
      </c>
    </row>
    <row r="46" spans="1:4" x14ac:dyDescent="0.25">
      <c r="A46" s="13">
        <v>43901</v>
      </c>
      <c r="B46" s="28">
        <v>15016.67</v>
      </c>
      <c r="D46" s="21">
        <f t="shared" si="0"/>
        <v>0.5950808312516449</v>
      </c>
    </row>
    <row r="47" spans="1:4" x14ac:dyDescent="0.25">
      <c r="A47" s="13">
        <v>43902</v>
      </c>
      <c r="B47" s="28">
        <v>14688.74</v>
      </c>
      <c r="D47" s="21">
        <f t="shared" si="0"/>
        <v>0.5820856161345549</v>
      </c>
    </row>
    <row r="48" spans="1:4" x14ac:dyDescent="0.25">
      <c r="A48" s="13">
        <v>43903</v>
      </c>
      <c r="B48" s="28">
        <v>14487.3</v>
      </c>
      <c r="D48" s="21">
        <f t="shared" si="0"/>
        <v>0.57410294869581302</v>
      </c>
    </row>
    <row r="49" spans="1:4" x14ac:dyDescent="0.25">
      <c r="A49" s="13">
        <v>43906</v>
      </c>
      <c r="B49" s="28">
        <v>13969.39</v>
      </c>
      <c r="D49" s="21">
        <f t="shared" si="0"/>
        <v>0.55357920319740761</v>
      </c>
    </row>
    <row r="50" spans="1:4" x14ac:dyDescent="0.25">
      <c r="A50" s="13">
        <v>43907</v>
      </c>
      <c r="B50" s="28">
        <v>13823.23</v>
      </c>
      <c r="D50" s="21">
        <f t="shared" si="0"/>
        <v>0.54778717245452391</v>
      </c>
    </row>
    <row r="51" spans="1:4" x14ac:dyDescent="0.25">
      <c r="A51" s="13">
        <v>43908</v>
      </c>
      <c r="B51" s="28">
        <v>13571.52</v>
      </c>
      <c r="D51" s="21">
        <f t="shared" si="0"/>
        <v>0.53781240467749003</v>
      </c>
    </row>
    <row r="52" spans="1:4" x14ac:dyDescent="0.25">
      <c r="A52" s="13">
        <v>43909</v>
      </c>
      <c r="B52" s="28">
        <v>13278.32</v>
      </c>
      <c r="D52" s="21">
        <f t="shared" si="0"/>
        <v>0.52619347053809806</v>
      </c>
    </row>
    <row r="53" spans="1:4" x14ac:dyDescent="0.25">
      <c r="A53" s="13">
        <v>43910</v>
      </c>
      <c r="B53" s="28">
        <v>13724.78</v>
      </c>
      <c r="D53" s="21">
        <f t="shared" si="0"/>
        <v>0.5438857943302976</v>
      </c>
    </row>
    <row r="54" spans="1:4" x14ac:dyDescent="0.25">
      <c r="A54" s="13">
        <v>43913</v>
      </c>
      <c r="B54" s="28">
        <v>13415.69</v>
      </c>
      <c r="D54" s="21">
        <f t="shared" si="0"/>
        <v>0.53163717102489294</v>
      </c>
    </row>
    <row r="55" spans="1:4" x14ac:dyDescent="0.25">
      <c r="A55" s="13">
        <v>43914</v>
      </c>
      <c r="B55" s="28">
        <v>13973.57</v>
      </c>
      <c r="D55" s="21">
        <f t="shared" si="0"/>
        <v>0.55374484830212334</v>
      </c>
    </row>
    <row r="56" spans="1:4" x14ac:dyDescent="0.25">
      <c r="A56" s="13">
        <v>43915</v>
      </c>
      <c r="B56" s="28">
        <v>14265.73</v>
      </c>
      <c r="D56" s="21">
        <f t="shared" si="0"/>
        <v>0.56532256930541369</v>
      </c>
    </row>
    <row r="57" spans="1:4" x14ac:dyDescent="0.25">
      <c r="A57" s="13">
        <v>43916</v>
      </c>
      <c r="B57" s="28">
        <v>14379.6</v>
      </c>
      <c r="D57" s="21">
        <f t="shared" si="0"/>
        <v>0.569835011428376</v>
      </c>
    </row>
    <row r="58" spans="1:4" x14ac:dyDescent="0.25">
      <c r="A58" s="13">
        <v>43917</v>
      </c>
      <c r="B58" s="28">
        <v>14606.26</v>
      </c>
      <c r="D58" s="21">
        <f t="shared" si="0"/>
        <v>0.57881709741757992</v>
      </c>
    </row>
    <row r="59" spans="1:4" x14ac:dyDescent="0.25">
      <c r="A59" s="13">
        <v>43920</v>
      </c>
      <c r="B59" s="28">
        <v>14497.1</v>
      </c>
      <c r="D59" s="21">
        <f t="shared" si="0"/>
        <v>0.57449130324753894</v>
      </c>
    </row>
    <row r="60" spans="1:4" x14ac:dyDescent="0.25">
      <c r="A60" s="13">
        <v>43921</v>
      </c>
      <c r="B60" s="28">
        <v>15037.02</v>
      </c>
      <c r="D60" s="21">
        <f t="shared" si="0"/>
        <v>0.59588726136670833</v>
      </c>
    </row>
    <row r="61" spans="1:4" x14ac:dyDescent="0.25">
      <c r="A61" s="13">
        <v>43922</v>
      </c>
      <c r="B61" s="28">
        <v>14813.09</v>
      </c>
      <c r="D61" s="21">
        <f t="shared" si="0"/>
        <v>0.58701335985977099</v>
      </c>
    </row>
    <row r="62" spans="1:4" x14ac:dyDescent="0.25">
      <c r="A62" s="13">
        <v>43923</v>
      </c>
      <c r="B62" s="28">
        <v>14944.46</v>
      </c>
      <c r="D62" s="21">
        <f t="shared" si="0"/>
        <v>0.59221929225367242</v>
      </c>
    </row>
    <row r="63" spans="1:4" x14ac:dyDescent="0.25">
      <c r="A63" s="13">
        <v>43924</v>
      </c>
      <c r="B63" s="28">
        <v>15017.41</v>
      </c>
      <c r="D63" s="21">
        <f t="shared" si="0"/>
        <v>0.59511015598310169</v>
      </c>
    </row>
    <row r="64" spans="1:4" x14ac:dyDescent="0.25">
      <c r="A64" s="13">
        <v>43928</v>
      </c>
      <c r="B64" s="28">
        <v>15504.5</v>
      </c>
      <c r="D64" s="21">
        <f t="shared" si="0"/>
        <v>0.61441256604434447</v>
      </c>
    </row>
    <row r="65" spans="1:4" x14ac:dyDescent="0.25">
      <c r="A65" s="13">
        <v>43929</v>
      </c>
      <c r="B65" s="28">
        <v>15369.98</v>
      </c>
      <c r="D65" s="21">
        <f t="shared" si="0"/>
        <v>0.60908180540167389</v>
      </c>
    </row>
    <row r="66" spans="1:4" x14ac:dyDescent="0.25">
      <c r="A66" s="13">
        <v>43930</v>
      </c>
      <c r="B66" s="28">
        <v>15549.76</v>
      </c>
      <c r="D66" s="21">
        <f t="shared" si="0"/>
        <v>0.61620613002507052</v>
      </c>
    </row>
    <row r="67" spans="1:4" x14ac:dyDescent="0.25">
      <c r="A67" s="13">
        <v>43931</v>
      </c>
      <c r="B67" s="28">
        <v>15510.77</v>
      </c>
      <c r="D67" s="21">
        <f t="shared" si="0"/>
        <v>0.61466103370141811</v>
      </c>
    </row>
    <row r="68" spans="1:4" x14ac:dyDescent="0.25">
      <c r="A68" s="13">
        <v>43934</v>
      </c>
      <c r="B68" s="28">
        <v>15483.58</v>
      </c>
      <c r="D68" s="21">
        <f t="shared" ref="D68:D131" si="1">D67*(1+(B68-B67-C67)/(B67+C67))</f>
        <v>0.61358354796045611</v>
      </c>
    </row>
    <row r="69" spans="1:4" x14ac:dyDescent="0.25">
      <c r="A69" s="13">
        <v>43935</v>
      </c>
      <c r="B69" s="28">
        <v>15698.21</v>
      </c>
      <c r="D69" s="21">
        <f t="shared" si="1"/>
        <v>0.62208890892340851</v>
      </c>
    </row>
    <row r="70" spans="1:4" x14ac:dyDescent="0.25">
      <c r="A70" s="13">
        <v>43936</v>
      </c>
      <c r="B70" s="28">
        <v>15543.26</v>
      </c>
      <c r="D70" s="21">
        <f t="shared" si="1"/>
        <v>0.61594854792443587</v>
      </c>
    </row>
    <row r="71" spans="1:4" x14ac:dyDescent="0.25">
      <c r="A71" s="13">
        <v>43937</v>
      </c>
      <c r="B71" s="28">
        <v>15472.86</v>
      </c>
      <c r="D71" s="21">
        <f t="shared" si="1"/>
        <v>0.61315873563448642</v>
      </c>
    </row>
    <row r="72" spans="1:4" x14ac:dyDescent="0.25">
      <c r="A72" s="13">
        <v>43938</v>
      </c>
      <c r="B72" s="28">
        <v>15530.41</v>
      </c>
      <c r="D72" s="21">
        <f t="shared" si="1"/>
        <v>0.61543932792548917</v>
      </c>
    </row>
    <row r="73" spans="1:4" x14ac:dyDescent="0.25">
      <c r="A73" s="13">
        <v>43941</v>
      </c>
      <c r="B73" s="28">
        <v>15650.51</v>
      </c>
      <c r="D73" s="21">
        <f t="shared" si="1"/>
        <v>0.62019865258490581</v>
      </c>
    </row>
    <row r="74" spans="1:4" x14ac:dyDescent="0.25">
      <c r="A74" s="13">
        <v>43942</v>
      </c>
      <c r="B74" s="28">
        <v>15460.34</v>
      </c>
      <c r="D74" s="21">
        <f t="shared" si="1"/>
        <v>0.61266259288064873</v>
      </c>
    </row>
    <row r="75" spans="1:4" x14ac:dyDescent="0.25">
      <c r="A75" s="13">
        <v>43943</v>
      </c>
      <c r="B75" s="28">
        <v>15907.21</v>
      </c>
      <c r="D75" s="21">
        <f t="shared" si="1"/>
        <v>0.63037116415919592</v>
      </c>
    </row>
    <row r="76" spans="1:4" x14ac:dyDescent="0.25">
      <c r="A76" s="13">
        <v>43944</v>
      </c>
      <c r="B76" s="28">
        <v>15955.03</v>
      </c>
      <c r="D76" s="21">
        <f t="shared" si="1"/>
        <v>0.63226617585955658</v>
      </c>
    </row>
    <row r="77" spans="1:4" x14ac:dyDescent="0.25">
      <c r="A77" s="13">
        <v>43945</v>
      </c>
      <c r="B77" s="28">
        <v>16009.72</v>
      </c>
      <c r="D77" s="21">
        <f t="shared" si="1"/>
        <v>0.63443343202628</v>
      </c>
    </row>
    <row r="78" spans="1:4" x14ac:dyDescent="0.25">
      <c r="A78" s="13">
        <v>43948</v>
      </c>
      <c r="B78" s="28">
        <v>16027.95</v>
      </c>
      <c r="D78" s="21">
        <f t="shared" si="1"/>
        <v>0.63515585074852132</v>
      </c>
    </row>
    <row r="79" spans="1:4" x14ac:dyDescent="0.25">
      <c r="A79" s="13">
        <v>43949</v>
      </c>
      <c r="B79" s="28">
        <v>16334.81</v>
      </c>
      <c r="D79" s="21">
        <f t="shared" si="1"/>
        <v>0.6473161035794005</v>
      </c>
    </row>
    <row r="80" spans="1:4" x14ac:dyDescent="0.25">
      <c r="A80" s="13">
        <v>43950</v>
      </c>
      <c r="B80" s="28">
        <v>15977.67</v>
      </c>
      <c r="D80" s="21">
        <f t="shared" si="1"/>
        <v>0.63316335413007441</v>
      </c>
    </row>
    <row r="81" spans="1:4" x14ac:dyDescent="0.25">
      <c r="A81" s="13">
        <v>43951</v>
      </c>
      <c r="B81" s="28">
        <v>15902.5</v>
      </c>
      <c r="D81" s="21">
        <f t="shared" si="1"/>
        <v>0.63018451620627469</v>
      </c>
    </row>
    <row r="82" spans="1:4" x14ac:dyDescent="0.25">
      <c r="A82" s="13">
        <v>43957</v>
      </c>
      <c r="B82" s="28">
        <v>16149.09</v>
      </c>
      <c r="D82" s="21">
        <f t="shared" si="1"/>
        <v>0.63995638854403947</v>
      </c>
    </row>
    <row r="83" spans="1:4" x14ac:dyDescent="0.25">
      <c r="A83" s="13">
        <v>43958</v>
      </c>
      <c r="B83" s="28">
        <v>16357.46</v>
      </c>
      <c r="D83" s="21">
        <f t="shared" si="1"/>
        <v>0.64821367813007325</v>
      </c>
    </row>
    <row r="84" spans="1:4" x14ac:dyDescent="0.25">
      <c r="A84" s="13">
        <v>43959</v>
      </c>
      <c r="B84" s="28">
        <v>16536.05</v>
      </c>
      <c r="D84" s="21">
        <f t="shared" si="1"/>
        <v>0.65529084541504601</v>
      </c>
    </row>
    <row r="85" spans="1:4" x14ac:dyDescent="0.25">
      <c r="A85" s="13">
        <v>43962</v>
      </c>
      <c r="B85" s="28">
        <v>16425.400000000001</v>
      </c>
      <c r="D85" s="21">
        <f t="shared" si="1"/>
        <v>0.65090600550193656</v>
      </c>
    </row>
    <row r="86" spans="1:4" x14ac:dyDescent="0.25">
      <c r="A86" s="13">
        <v>43963</v>
      </c>
      <c r="B86" s="28">
        <v>16658.5</v>
      </c>
      <c r="D86" s="21">
        <f t="shared" si="1"/>
        <v>0.66014329591084586</v>
      </c>
    </row>
    <row r="87" spans="1:4" x14ac:dyDescent="0.25">
      <c r="A87" s="13">
        <v>43964</v>
      </c>
      <c r="B87" s="28">
        <v>17045.28</v>
      </c>
      <c r="D87" s="21">
        <f t="shared" si="1"/>
        <v>0.67547061973906541</v>
      </c>
    </row>
    <row r="88" spans="1:4" x14ac:dyDescent="0.25">
      <c r="A88" s="13">
        <v>43965</v>
      </c>
      <c r="B88" s="28">
        <v>16917.29</v>
      </c>
      <c r="D88" s="21">
        <f t="shared" si="1"/>
        <v>0.670398630037494</v>
      </c>
    </row>
    <row r="89" spans="1:4" x14ac:dyDescent="0.25">
      <c r="A89" s="13">
        <v>43966</v>
      </c>
      <c r="B89" s="28">
        <v>16815.330000000002</v>
      </c>
      <c r="D89" s="21">
        <f t="shared" si="1"/>
        <v>0.66635815757892514</v>
      </c>
    </row>
    <row r="90" spans="1:4" x14ac:dyDescent="0.25">
      <c r="A90" s="13">
        <v>43969</v>
      </c>
      <c r="B90" s="28">
        <v>17245.080000000002</v>
      </c>
      <c r="D90" s="21">
        <f t="shared" si="1"/>
        <v>0.68338829723241656</v>
      </c>
    </row>
    <row r="91" spans="1:4" x14ac:dyDescent="0.25">
      <c r="A91" s="13">
        <v>43970</v>
      </c>
      <c r="B91" s="28">
        <v>17373.05</v>
      </c>
      <c r="D91" s="21">
        <f t="shared" si="1"/>
        <v>0.68845949437367826</v>
      </c>
    </row>
    <row r="92" spans="1:4" x14ac:dyDescent="0.25">
      <c r="A92" s="13">
        <v>43971</v>
      </c>
      <c r="B92" s="28">
        <v>17188.16</v>
      </c>
      <c r="D92" s="21">
        <f t="shared" si="1"/>
        <v>0.68113267059116755</v>
      </c>
    </row>
    <row r="93" spans="1:4" x14ac:dyDescent="0.25">
      <c r="A93" s="13">
        <v>43972</v>
      </c>
      <c r="B93" s="28">
        <v>17275.259999999998</v>
      </c>
      <c r="D93" s="21">
        <f t="shared" si="1"/>
        <v>0.68458427073967032</v>
      </c>
    </row>
    <row r="94" spans="1:4" x14ac:dyDescent="0.25">
      <c r="A94" s="13">
        <v>43973</v>
      </c>
      <c r="B94" s="28">
        <v>16745.78</v>
      </c>
      <c r="D94" s="21">
        <f t="shared" si="1"/>
        <v>0.6636020291021355</v>
      </c>
    </row>
    <row r="95" spans="1:4" x14ac:dyDescent="0.25">
      <c r="A95" s="13">
        <v>43976</v>
      </c>
      <c r="B95" s="28">
        <v>17206.48</v>
      </c>
      <c r="D95" s="21">
        <f t="shared" si="1"/>
        <v>0.6818586558348021</v>
      </c>
    </row>
    <row r="96" spans="1:4" x14ac:dyDescent="0.25">
      <c r="A96" s="13">
        <v>43977</v>
      </c>
      <c r="B96" s="28">
        <v>17411.25</v>
      </c>
      <c r="D96" s="21">
        <f t="shared" si="1"/>
        <v>0.68997328456509976</v>
      </c>
    </row>
    <row r="97" spans="1:4" x14ac:dyDescent="0.25">
      <c r="A97" s="13">
        <v>43978</v>
      </c>
      <c r="B97" s="28">
        <v>17292</v>
      </c>
      <c r="D97" s="21">
        <f t="shared" si="1"/>
        <v>0.68524764371884306</v>
      </c>
    </row>
    <row r="98" spans="1:4" x14ac:dyDescent="0.25">
      <c r="A98" s="13">
        <v>43979</v>
      </c>
      <c r="B98" s="28">
        <v>17283.96</v>
      </c>
      <c r="D98" s="21">
        <f t="shared" si="1"/>
        <v>0.68492903447436582</v>
      </c>
    </row>
    <row r="99" spans="1:4" x14ac:dyDescent="0.25">
      <c r="A99" s="13">
        <v>43980</v>
      </c>
      <c r="B99" s="28">
        <v>17554.150000000001</v>
      </c>
      <c r="D99" s="21">
        <f t="shared" si="1"/>
        <v>0.69563612797751162</v>
      </c>
    </row>
    <row r="100" spans="1:4" x14ac:dyDescent="0.25">
      <c r="A100" s="13">
        <v>43983</v>
      </c>
      <c r="B100" s="28">
        <v>17961.38</v>
      </c>
      <c r="D100" s="21">
        <f t="shared" si="1"/>
        <v>0.71177384472234306</v>
      </c>
    </row>
    <row r="101" spans="1:4" x14ac:dyDescent="0.25">
      <c r="A101" s="13">
        <v>43984</v>
      </c>
      <c r="B101" s="28">
        <v>17649.71</v>
      </c>
      <c r="D101" s="21">
        <f t="shared" si="1"/>
        <v>0.69942298113699419</v>
      </c>
    </row>
    <row r="102" spans="1:4" x14ac:dyDescent="0.25">
      <c r="A102" s="13">
        <v>43985</v>
      </c>
      <c r="B102" s="28">
        <v>17556.259999999998</v>
      </c>
      <c r="D102" s="21">
        <f t="shared" si="1"/>
        <v>0.69571974309017914</v>
      </c>
    </row>
    <row r="103" spans="1:4" x14ac:dyDescent="0.25">
      <c r="A103" s="13">
        <v>43986</v>
      </c>
      <c r="B103" s="28">
        <v>17841.48</v>
      </c>
      <c r="D103" s="21">
        <f t="shared" si="1"/>
        <v>0.7070224456660229</v>
      </c>
    </row>
    <row r="104" spans="1:4" x14ac:dyDescent="0.25">
      <c r="A104" s="13">
        <v>43987</v>
      </c>
      <c r="B104" s="28">
        <v>17864.21</v>
      </c>
      <c r="D104" s="21">
        <f t="shared" si="1"/>
        <v>0.70792319045793417</v>
      </c>
    </row>
    <row r="105" spans="1:4" x14ac:dyDescent="0.25">
      <c r="A105" s="13">
        <v>43990</v>
      </c>
      <c r="B105" s="28">
        <v>17845.759999999998</v>
      </c>
      <c r="D105" s="21">
        <f t="shared" si="1"/>
        <v>0.70719205357228687</v>
      </c>
    </row>
    <row r="106" spans="1:4" x14ac:dyDescent="0.25">
      <c r="A106" s="13">
        <v>43991</v>
      </c>
      <c r="B106" s="28">
        <v>18038.580000000002</v>
      </c>
      <c r="D106" s="21">
        <f t="shared" si="1"/>
        <v>0.714833127517572</v>
      </c>
    </row>
    <row r="107" spans="1:4" x14ac:dyDescent="0.25">
      <c r="A107" s="13">
        <v>43992</v>
      </c>
      <c r="B107" s="28">
        <v>18068.36</v>
      </c>
      <c r="D107" s="21">
        <f t="shared" si="1"/>
        <v>0.71601324981863301</v>
      </c>
    </row>
    <row r="108" spans="1:4" x14ac:dyDescent="0.25">
      <c r="A108" s="13">
        <v>43993</v>
      </c>
      <c r="B108" s="28">
        <v>17774.009999999998</v>
      </c>
      <c r="D108" s="21">
        <f t="shared" si="1"/>
        <v>0.70434874346143639</v>
      </c>
    </row>
    <row r="109" spans="1:4" x14ac:dyDescent="0.25">
      <c r="A109" s="13">
        <v>43994</v>
      </c>
      <c r="B109" s="28">
        <v>17890.09</v>
      </c>
      <c r="D109" s="21">
        <f t="shared" si="1"/>
        <v>0.70894876349861446</v>
      </c>
    </row>
    <row r="110" spans="1:4" x14ac:dyDescent="0.25">
      <c r="A110" s="13">
        <v>43997</v>
      </c>
      <c r="B110" s="28">
        <v>17680.55</v>
      </c>
      <c r="D110" s="21">
        <f t="shared" si="1"/>
        <v>0.70064510913446643</v>
      </c>
    </row>
    <row r="111" spans="1:4" x14ac:dyDescent="0.25">
      <c r="A111" s="13">
        <v>43998</v>
      </c>
      <c r="B111" s="28">
        <v>17972.759999999998</v>
      </c>
      <c r="D111" s="21">
        <f t="shared" si="1"/>
        <v>0.7122248115385309</v>
      </c>
    </row>
    <row r="112" spans="1:4" x14ac:dyDescent="0.25">
      <c r="A112" s="13">
        <v>43999</v>
      </c>
      <c r="B112" s="28">
        <v>17947.66</v>
      </c>
      <c r="D112" s="21">
        <f t="shared" si="1"/>
        <v>0.71123014834992682</v>
      </c>
    </row>
    <row r="113" spans="1:4" x14ac:dyDescent="0.25">
      <c r="A113" s="13">
        <v>44000</v>
      </c>
      <c r="B113" s="28">
        <v>17949.73</v>
      </c>
      <c r="D113" s="21">
        <f t="shared" si="1"/>
        <v>0.71131217834197502</v>
      </c>
    </row>
    <row r="114" spans="1:4" x14ac:dyDescent="0.25">
      <c r="A114" s="13">
        <v>44001</v>
      </c>
      <c r="B114" s="28">
        <v>18371.73</v>
      </c>
      <c r="D114" s="21">
        <f t="shared" si="1"/>
        <v>0.72803520087547913</v>
      </c>
    </row>
    <row r="115" spans="1:4" x14ac:dyDescent="0.25">
      <c r="A115" s="13">
        <v>44004</v>
      </c>
      <c r="B115" s="28">
        <v>18207.12</v>
      </c>
      <c r="D115" s="21">
        <f t="shared" si="1"/>
        <v>0.72151203324694813</v>
      </c>
    </row>
    <row r="116" spans="1:4" x14ac:dyDescent="0.25">
      <c r="A116" s="13">
        <v>44005</v>
      </c>
      <c r="B116" s="28">
        <v>18662.77</v>
      </c>
      <c r="D116" s="21">
        <f t="shared" si="1"/>
        <v>0.73956853850142956</v>
      </c>
    </row>
    <row r="117" spans="1:4" x14ac:dyDescent="0.25">
      <c r="A117" s="13">
        <v>44006</v>
      </c>
      <c r="B117" s="28">
        <v>18631.29</v>
      </c>
      <c r="D117" s="21">
        <f t="shared" si="1"/>
        <v>0.73832104857404868</v>
      </c>
    </row>
    <row r="118" spans="1:4" x14ac:dyDescent="0.25">
      <c r="A118" s="13">
        <v>44011</v>
      </c>
      <c r="B118" s="28">
        <v>18713.79</v>
      </c>
      <c r="D118" s="21">
        <f t="shared" si="1"/>
        <v>0.74159035985133315</v>
      </c>
    </row>
    <row r="119" spans="1:4" x14ac:dyDescent="0.25">
      <c r="A119" s="13">
        <v>44012</v>
      </c>
      <c r="B119" s="28">
        <v>19000.8</v>
      </c>
      <c r="D119" s="21">
        <f t="shared" si="1"/>
        <v>0.75296399657488988</v>
      </c>
    </row>
    <row r="120" spans="1:4" x14ac:dyDescent="0.25">
      <c r="A120" s="13">
        <v>44013</v>
      </c>
      <c r="B120" s="28">
        <v>19653.04</v>
      </c>
      <c r="D120" s="21">
        <f t="shared" si="1"/>
        <v>0.77881097339302419</v>
      </c>
    </row>
    <row r="121" spans="1:4" x14ac:dyDescent="0.25">
      <c r="A121" s="13">
        <v>44014</v>
      </c>
      <c r="B121" s="28">
        <v>19929.82</v>
      </c>
      <c r="D121" s="21">
        <f t="shared" si="1"/>
        <v>0.78977921551819774</v>
      </c>
    </row>
    <row r="122" spans="1:4" x14ac:dyDescent="0.25">
      <c r="A122" s="13">
        <v>44015</v>
      </c>
      <c r="B122" s="28">
        <v>19772.38</v>
      </c>
      <c r="D122" s="21">
        <f t="shared" si="1"/>
        <v>0.78354018076067433</v>
      </c>
    </row>
    <row r="123" spans="1:4" x14ac:dyDescent="0.25">
      <c r="A123" s="13">
        <v>44018</v>
      </c>
      <c r="B123" s="28">
        <v>20270.939999999999</v>
      </c>
      <c r="D123" s="21">
        <f t="shared" si="1"/>
        <v>0.80329712415949839</v>
      </c>
    </row>
    <row r="124" spans="1:4" x14ac:dyDescent="0.25">
      <c r="A124" s="13">
        <v>44019</v>
      </c>
      <c r="B124" s="28">
        <v>20761.93</v>
      </c>
      <c r="D124" s="21">
        <f t="shared" si="1"/>
        <v>0.82275408348112211</v>
      </c>
    </row>
    <row r="125" spans="1:4" x14ac:dyDescent="0.25">
      <c r="A125" s="13">
        <v>44020</v>
      </c>
      <c r="B125" s="28">
        <v>20946.939999999999</v>
      </c>
      <c r="D125" s="21">
        <f t="shared" si="1"/>
        <v>0.83008566262549077</v>
      </c>
    </row>
    <row r="126" spans="1:4" x14ac:dyDescent="0.25">
      <c r="A126" s="13">
        <v>44021</v>
      </c>
      <c r="B126" s="28">
        <v>21212.71</v>
      </c>
      <c r="D126" s="21">
        <f t="shared" si="1"/>
        <v>0.84061760030020494</v>
      </c>
    </row>
    <row r="127" spans="1:4" x14ac:dyDescent="0.25">
      <c r="A127" s="13">
        <v>44022</v>
      </c>
      <c r="B127" s="28">
        <v>21407.05</v>
      </c>
      <c r="D127" s="21">
        <f t="shared" si="1"/>
        <v>0.84831890882902294</v>
      </c>
    </row>
    <row r="128" spans="1:4" x14ac:dyDescent="0.25">
      <c r="A128" s="13">
        <v>44025</v>
      </c>
      <c r="B128" s="28">
        <v>22240.66</v>
      </c>
      <c r="D128" s="21">
        <f t="shared" si="1"/>
        <v>0.8813532188151707</v>
      </c>
    </row>
    <row r="129" spans="1:4" x14ac:dyDescent="0.25">
      <c r="A129" s="13">
        <v>44026</v>
      </c>
      <c r="B129" s="28">
        <v>22258.66</v>
      </c>
      <c r="D129" s="21">
        <f t="shared" si="1"/>
        <v>0.88206652309385092</v>
      </c>
    </row>
    <row r="130" spans="1:4" x14ac:dyDescent="0.25">
      <c r="A130" s="13">
        <v>44027</v>
      </c>
      <c r="B130" s="28">
        <v>22670.34</v>
      </c>
      <c r="D130" s="21">
        <f t="shared" si="1"/>
        <v>0.89838058450757829</v>
      </c>
    </row>
    <row r="131" spans="1:4" x14ac:dyDescent="0.25">
      <c r="A131" s="13">
        <v>44028</v>
      </c>
      <c r="B131" s="28">
        <v>20852.150000000001</v>
      </c>
      <c r="D131" s="21">
        <f t="shared" si="1"/>
        <v>0.82632932303792972</v>
      </c>
    </row>
    <row r="132" spans="1:4" x14ac:dyDescent="0.25">
      <c r="A132" s="13">
        <v>44029</v>
      </c>
      <c r="B132" s="28">
        <v>21204.83</v>
      </c>
      <c r="D132" s="21">
        <f t="shared" ref="D132:D195" si="2">D131*(1+(B132-B131-C131)/(B131+C131))</f>
        <v>0.84030533153820508</v>
      </c>
    </row>
    <row r="133" spans="1:4" x14ac:dyDescent="0.25">
      <c r="A133" s="13">
        <v>44032</v>
      </c>
      <c r="B133" s="28">
        <v>21103.9</v>
      </c>
      <c r="D133" s="21">
        <f t="shared" si="2"/>
        <v>0.83630567593558292</v>
      </c>
    </row>
    <row r="134" spans="1:4" x14ac:dyDescent="0.25">
      <c r="A134" s="13">
        <v>44033</v>
      </c>
      <c r="B134" s="28">
        <v>21581.81</v>
      </c>
      <c r="D134" s="21">
        <f t="shared" si="2"/>
        <v>0.85524430081469893</v>
      </c>
    </row>
    <row r="135" spans="1:4" x14ac:dyDescent="0.25">
      <c r="A135" s="13">
        <v>44034</v>
      </c>
      <c r="B135" s="28">
        <v>21966.12</v>
      </c>
      <c r="D135" s="21">
        <f t="shared" si="2"/>
        <v>0.87047374344467732</v>
      </c>
    </row>
    <row r="136" spans="1:4" x14ac:dyDescent="0.25">
      <c r="A136" s="13">
        <v>44035</v>
      </c>
      <c r="B136" s="28">
        <v>22086.74</v>
      </c>
      <c r="D136" s="21">
        <f t="shared" si="2"/>
        <v>0.87525367467214488</v>
      </c>
    </row>
    <row r="137" spans="1:4" x14ac:dyDescent="0.25">
      <c r="A137" s="13">
        <v>44036</v>
      </c>
      <c r="B137" s="28">
        <v>21046.02</v>
      </c>
      <c r="D137" s="21">
        <f t="shared" si="2"/>
        <v>0.83401200639947104</v>
      </c>
    </row>
    <row r="138" spans="1:4" x14ac:dyDescent="0.25">
      <c r="A138" s="13">
        <v>44039</v>
      </c>
      <c r="B138" s="28">
        <v>21349.34</v>
      </c>
      <c r="D138" s="21">
        <f t="shared" si="2"/>
        <v>0.84603197605554314</v>
      </c>
    </row>
    <row r="139" spans="1:4" x14ac:dyDescent="0.25">
      <c r="A139" s="13">
        <v>44040</v>
      </c>
      <c r="B139" s="28">
        <v>22088.880000000001</v>
      </c>
      <c r="D139" s="21">
        <f t="shared" si="2"/>
        <v>0.87533847862527681</v>
      </c>
    </row>
    <row r="140" spans="1:4" x14ac:dyDescent="0.25">
      <c r="A140" s="13">
        <v>44041</v>
      </c>
      <c r="B140" s="28">
        <v>22293.51</v>
      </c>
      <c r="D140" s="21">
        <f t="shared" si="2"/>
        <v>0.88344755943340691</v>
      </c>
    </row>
    <row r="141" spans="1:4" x14ac:dyDescent="0.25">
      <c r="A141" s="13">
        <v>44042</v>
      </c>
      <c r="B141" s="28">
        <v>22365.75</v>
      </c>
      <c r="D141" s="21">
        <f t="shared" si="2"/>
        <v>0.8863102872718438</v>
      </c>
    </row>
    <row r="142" spans="1:4" x14ac:dyDescent="0.25">
      <c r="A142" s="13">
        <v>44043</v>
      </c>
      <c r="B142" s="28">
        <v>22460.36</v>
      </c>
      <c r="D142" s="21">
        <f t="shared" si="2"/>
        <v>0.89005949381661831</v>
      </c>
    </row>
    <row r="143" spans="1:4" x14ac:dyDescent="0.25">
      <c r="A143" s="13">
        <v>44046</v>
      </c>
      <c r="B143" s="28">
        <v>22645.15</v>
      </c>
      <c r="D143" s="21">
        <f t="shared" si="2"/>
        <v>0.89738235479758088</v>
      </c>
    </row>
    <row r="144" spans="1:4" x14ac:dyDescent="0.25">
      <c r="A144" s="13">
        <v>44047</v>
      </c>
      <c r="B144" s="28">
        <v>22538.15</v>
      </c>
      <c r="D144" s="21">
        <f t="shared" si="2"/>
        <v>0.89314215714098155</v>
      </c>
    </row>
    <row r="145" spans="1:4" x14ac:dyDescent="0.25">
      <c r="A145" s="13">
        <v>44048</v>
      </c>
      <c r="B145" s="28">
        <v>22738.17</v>
      </c>
      <c r="D145" s="21">
        <f t="shared" si="2"/>
        <v>0.90106855279773856</v>
      </c>
    </row>
    <row r="146" spans="1:4" x14ac:dyDescent="0.25">
      <c r="A146" s="13">
        <v>44049</v>
      </c>
      <c r="B146" s="28">
        <v>22317.040000000001</v>
      </c>
      <c r="D146" s="21">
        <f t="shared" si="2"/>
        <v>0.88438000663770422</v>
      </c>
    </row>
    <row r="147" spans="1:4" x14ac:dyDescent="0.25">
      <c r="A147" s="13">
        <v>44050</v>
      </c>
      <c r="B147" s="28">
        <v>22143</v>
      </c>
      <c r="D147" s="21">
        <f t="shared" si="2"/>
        <v>0.87748314682317563</v>
      </c>
    </row>
    <row r="148" spans="1:4" x14ac:dyDescent="0.25">
      <c r="A148" s="13">
        <v>44053</v>
      </c>
      <c r="B148" s="28">
        <v>22224.77</v>
      </c>
      <c r="D148" s="21">
        <f t="shared" si="2"/>
        <v>0.88072352964915812</v>
      </c>
    </row>
    <row r="149" spans="1:4" x14ac:dyDescent="0.25">
      <c r="A149" s="13">
        <v>44054</v>
      </c>
      <c r="B149" s="28">
        <v>22339.47</v>
      </c>
      <c r="D149" s="21">
        <f t="shared" si="2"/>
        <v>0.88526886302497088</v>
      </c>
    </row>
    <row r="150" spans="1:4" x14ac:dyDescent="0.25">
      <c r="A150" s="13">
        <v>44055</v>
      </c>
      <c r="B150" s="28">
        <v>21913.279999999999</v>
      </c>
      <c r="D150" s="21">
        <f t="shared" si="2"/>
        <v>0.86837979910659624</v>
      </c>
    </row>
    <row r="151" spans="1:4" x14ac:dyDescent="0.25">
      <c r="A151" s="13">
        <v>44056</v>
      </c>
      <c r="B151" s="28">
        <v>21941.68</v>
      </c>
      <c r="D151" s="21">
        <f t="shared" si="2"/>
        <v>0.86950523474629182</v>
      </c>
    </row>
    <row r="152" spans="1:4" x14ac:dyDescent="0.25">
      <c r="A152" s="13">
        <v>44057</v>
      </c>
      <c r="B152" s="28">
        <v>22431.919999999998</v>
      </c>
      <c r="D152" s="21">
        <f t="shared" si="2"/>
        <v>0.88893247305630363</v>
      </c>
    </row>
    <row r="153" spans="1:4" x14ac:dyDescent="0.25">
      <c r="A153" s="13">
        <v>44060</v>
      </c>
      <c r="B153" s="28">
        <v>22817.45</v>
      </c>
      <c r="D153" s="21">
        <f t="shared" si="2"/>
        <v>0.90421026186517062</v>
      </c>
    </row>
    <row r="154" spans="1:4" x14ac:dyDescent="0.25">
      <c r="A154" s="13">
        <v>44061</v>
      </c>
      <c r="B154" s="28">
        <v>23224.78</v>
      </c>
      <c r="D154" s="21">
        <f t="shared" si="2"/>
        <v>0.92035194141155019</v>
      </c>
    </row>
    <row r="155" spans="1:4" x14ac:dyDescent="0.25">
      <c r="A155" s="13">
        <v>44062</v>
      </c>
      <c r="B155" s="28">
        <v>23363.52</v>
      </c>
      <c r="D155" s="21">
        <f t="shared" si="2"/>
        <v>0.92584993227955581</v>
      </c>
    </row>
    <row r="156" spans="1:4" x14ac:dyDescent="0.25">
      <c r="A156" s="13">
        <v>44063</v>
      </c>
      <c r="B156" s="28">
        <v>22938.74</v>
      </c>
      <c r="D156" s="21">
        <f t="shared" si="2"/>
        <v>0.90901674386301112</v>
      </c>
    </row>
    <row r="157" spans="1:4" x14ac:dyDescent="0.25">
      <c r="A157" s="13">
        <v>44064</v>
      </c>
      <c r="B157" s="28">
        <v>23501.52</v>
      </c>
      <c r="D157" s="21">
        <f t="shared" si="2"/>
        <v>0.93131859841610432</v>
      </c>
    </row>
    <row r="158" spans="1:4" x14ac:dyDescent="0.25">
      <c r="A158" s="13">
        <v>44067</v>
      </c>
      <c r="B158" s="28">
        <v>23695.49</v>
      </c>
      <c r="D158" s="21">
        <f t="shared" si="2"/>
        <v>0.93900524457919388</v>
      </c>
    </row>
    <row r="159" spans="1:4" x14ac:dyDescent="0.25">
      <c r="A159" s="13">
        <v>44068</v>
      </c>
      <c r="B159" s="28">
        <v>24091.55</v>
      </c>
      <c r="D159" s="21">
        <f t="shared" si="2"/>
        <v>0.95470031639108865</v>
      </c>
    </row>
    <row r="160" spans="1:4" x14ac:dyDescent="0.25">
      <c r="A160" s="13">
        <v>44069</v>
      </c>
      <c r="B160" s="28">
        <v>24083.47</v>
      </c>
      <c r="D160" s="21">
        <f t="shared" si="2"/>
        <v>0.95438012202599232</v>
      </c>
    </row>
    <row r="161" spans="1:4" x14ac:dyDescent="0.25">
      <c r="A161" s="13">
        <v>44070</v>
      </c>
      <c r="B161" s="28">
        <v>24563.4</v>
      </c>
      <c r="D161" s="21">
        <f t="shared" si="2"/>
        <v>0.97339879549638231</v>
      </c>
    </row>
    <row r="162" spans="1:4" x14ac:dyDescent="0.25">
      <c r="A162" s="13">
        <v>44071</v>
      </c>
      <c r="B162" s="28">
        <v>25375.29</v>
      </c>
      <c r="D162" s="21">
        <f t="shared" si="2"/>
        <v>1.0055723849862557</v>
      </c>
    </row>
    <row r="163" spans="1:4" x14ac:dyDescent="0.25">
      <c r="A163" s="13">
        <v>44074</v>
      </c>
      <c r="B163" s="28">
        <v>25615.279999999999</v>
      </c>
      <c r="D163" s="21">
        <f t="shared" si="2"/>
        <v>1.0150827124218378</v>
      </c>
    </row>
    <row r="164" spans="1:4" x14ac:dyDescent="0.25">
      <c r="A164" s="13">
        <v>44075</v>
      </c>
      <c r="B164" s="28">
        <v>25455.17</v>
      </c>
      <c r="D164" s="21">
        <f t="shared" si="2"/>
        <v>1.0087378708629768</v>
      </c>
    </row>
    <row r="165" spans="1:4" x14ac:dyDescent="0.25">
      <c r="A165" s="13">
        <v>44076</v>
      </c>
      <c r="B165" s="28">
        <v>25506.44</v>
      </c>
      <c r="D165" s="21">
        <f t="shared" si="2"/>
        <v>1.0107695992167511</v>
      </c>
    </row>
    <row r="166" spans="1:4" x14ac:dyDescent="0.25">
      <c r="A166" s="13">
        <v>44077</v>
      </c>
      <c r="B166" s="28">
        <v>25386.28</v>
      </c>
      <c r="D166" s="21">
        <f t="shared" si="2"/>
        <v>1.0060078968764055</v>
      </c>
    </row>
    <row r="167" spans="1:4" x14ac:dyDescent="0.25">
      <c r="A167" s="13">
        <v>44078</v>
      </c>
      <c r="B167" s="28">
        <v>24601.75</v>
      </c>
      <c r="D167" s="21">
        <f t="shared" si="2"/>
        <v>0.97491852989012606</v>
      </c>
    </row>
    <row r="168" spans="1:4" x14ac:dyDescent="0.25">
      <c r="A168" s="13">
        <v>44081</v>
      </c>
      <c r="B168" s="28">
        <v>23861.85</v>
      </c>
      <c r="D168" s="21">
        <f t="shared" si="2"/>
        <v>0.94559776123481876</v>
      </c>
    </row>
    <row r="169" spans="1:4" x14ac:dyDescent="0.25">
      <c r="A169" s="13">
        <v>44082</v>
      </c>
      <c r="B169" s="28">
        <v>23551.16</v>
      </c>
      <c r="D169" s="21">
        <f t="shared" si="2"/>
        <v>0.93328573310464258</v>
      </c>
    </row>
    <row r="170" spans="1:4" x14ac:dyDescent="0.25">
      <c r="A170" s="13">
        <v>44083</v>
      </c>
      <c r="B170" s="28">
        <v>22815.200000000001</v>
      </c>
      <c r="D170" s="21">
        <f t="shared" si="2"/>
        <v>0.90412109883033542</v>
      </c>
    </row>
    <row r="171" spans="1:4" x14ac:dyDescent="0.25">
      <c r="A171" s="13">
        <v>44084</v>
      </c>
      <c r="B171" s="28">
        <v>22991.63</v>
      </c>
      <c r="D171" s="21">
        <f t="shared" si="2"/>
        <v>0.91111266960186654</v>
      </c>
    </row>
    <row r="172" spans="1:4" x14ac:dyDescent="0.25">
      <c r="A172" s="13">
        <v>44085</v>
      </c>
      <c r="B172" s="28">
        <v>23412.95</v>
      </c>
      <c r="D172" s="21">
        <f t="shared" si="2"/>
        <v>0.92780874508484268</v>
      </c>
    </row>
    <row r="173" spans="1:4" x14ac:dyDescent="0.25">
      <c r="A173" s="13">
        <v>44088</v>
      </c>
      <c r="B173" s="28">
        <v>23534.83</v>
      </c>
      <c r="D173" s="21">
        <f t="shared" si="2"/>
        <v>0.93263860761181772</v>
      </c>
    </row>
    <row r="174" spans="1:4" x14ac:dyDescent="0.25">
      <c r="A174" s="13">
        <v>44089</v>
      </c>
      <c r="B174" s="28">
        <v>23769.9</v>
      </c>
      <c r="D174" s="21">
        <f t="shared" si="2"/>
        <v>0.9419539652112271</v>
      </c>
    </row>
    <row r="175" spans="1:4" x14ac:dyDescent="0.25">
      <c r="A175" s="13">
        <v>44090</v>
      </c>
      <c r="B175" s="28">
        <v>23391.97</v>
      </c>
      <c r="D175" s="21">
        <f t="shared" si="2"/>
        <v>0.92697734932002518</v>
      </c>
    </row>
    <row r="176" spans="1:4" x14ac:dyDescent="0.25">
      <c r="A176" s="13">
        <v>44091</v>
      </c>
      <c r="B176" s="28">
        <v>22927.17</v>
      </c>
      <c r="D176" s="21">
        <f t="shared" si="2"/>
        <v>0.90855824772388127</v>
      </c>
    </row>
    <row r="177" spans="1:4" x14ac:dyDescent="0.25">
      <c r="A177" s="13">
        <v>44092</v>
      </c>
      <c r="B177" s="28">
        <v>23292.73</v>
      </c>
      <c r="D177" s="21">
        <f t="shared" si="2"/>
        <v>0.92304466506356797</v>
      </c>
    </row>
    <row r="178" spans="1:4" x14ac:dyDescent="0.25">
      <c r="A178" s="13">
        <v>44095</v>
      </c>
      <c r="B178" s="28">
        <v>22936.36</v>
      </c>
      <c r="D178" s="21">
        <f t="shared" si="2"/>
        <v>0.90892242918616317</v>
      </c>
    </row>
    <row r="179" spans="1:4" x14ac:dyDescent="0.25">
      <c r="A179" s="13">
        <v>44096</v>
      </c>
      <c r="B179" s="28">
        <v>22825.67</v>
      </c>
      <c r="D179" s="21">
        <f t="shared" si="2"/>
        <v>0.90453600415243429</v>
      </c>
    </row>
    <row r="180" spans="1:4" x14ac:dyDescent="0.25">
      <c r="A180" s="13">
        <v>44097</v>
      </c>
      <c r="B180" s="28">
        <v>22874.18</v>
      </c>
      <c r="D180" s="21">
        <f t="shared" si="2"/>
        <v>0.90645835918347784</v>
      </c>
    </row>
    <row r="181" spans="1:4" x14ac:dyDescent="0.25">
      <c r="A181" s="13">
        <v>44098</v>
      </c>
      <c r="B181" s="28">
        <v>22473.07</v>
      </c>
      <c r="D181" s="21">
        <f t="shared" si="2"/>
        <v>0.89056316589339768</v>
      </c>
    </row>
    <row r="182" spans="1:4" x14ac:dyDescent="0.25">
      <c r="A182" s="13">
        <v>44099</v>
      </c>
      <c r="B182" s="28">
        <v>22553.25</v>
      </c>
      <c r="D182" s="21">
        <f t="shared" si="2"/>
        <v>0.89374054017476345</v>
      </c>
    </row>
    <row r="183" spans="1:4" x14ac:dyDescent="0.25">
      <c r="A183" s="13">
        <v>44102</v>
      </c>
      <c r="B183" s="28">
        <v>22658.05</v>
      </c>
      <c r="D183" s="21">
        <f t="shared" si="2"/>
        <v>0.89789355619730182</v>
      </c>
    </row>
    <row r="184" spans="1:4" x14ac:dyDescent="0.25">
      <c r="A184" s="13">
        <v>44103</v>
      </c>
      <c r="B184" s="28">
        <v>22768.53</v>
      </c>
      <c r="D184" s="21">
        <f t="shared" si="2"/>
        <v>0.90227165934777942</v>
      </c>
    </row>
    <row r="185" spans="1:4" x14ac:dyDescent="0.25">
      <c r="A185" s="13">
        <v>44104</v>
      </c>
      <c r="B185" s="28">
        <v>22941.599999999999</v>
      </c>
      <c r="D185" s="21">
        <f t="shared" si="2"/>
        <v>0.90913007998729023</v>
      </c>
    </row>
    <row r="186" spans="1:4" x14ac:dyDescent="0.25">
      <c r="A186" s="13">
        <v>44113</v>
      </c>
      <c r="B186" s="28">
        <v>23398.3</v>
      </c>
      <c r="D186" s="21">
        <f t="shared" si="2"/>
        <v>0.92722819465802786</v>
      </c>
    </row>
    <row r="187" spans="1:4" x14ac:dyDescent="0.25">
      <c r="A187" s="13">
        <v>44116</v>
      </c>
      <c r="B187" s="28">
        <v>24309.75</v>
      </c>
      <c r="D187" s="21">
        <f t="shared" si="2"/>
        <v>0.96334714936931298</v>
      </c>
    </row>
    <row r="188" spans="1:4" x14ac:dyDescent="0.25">
      <c r="A188" s="13">
        <v>44117</v>
      </c>
      <c r="B188" s="28">
        <v>24446.66</v>
      </c>
      <c r="D188" s="21">
        <f t="shared" si="2"/>
        <v>0.9687726209689862</v>
      </c>
    </row>
    <row r="189" spans="1:4" x14ac:dyDescent="0.25">
      <c r="A189" s="13">
        <v>44118</v>
      </c>
      <c r="B189" s="28">
        <v>24366.07</v>
      </c>
      <c r="D189" s="21">
        <f t="shared" si="2"/>
        <v>0.96557899920127266</v>
      </c>
    </row>
    <row r="190" spans="1:4" x14ac:dyDescent="0.25">
      <c r="A190" s="13">
        <v>44119</v>
      </c>
      <c r="B190" s="28">
        <v>24274.03</v>
      </c>
      <c r="D190" s="21">
        <f t="shared" si="2"/>
        <v>0.96193163665628756</v>
      </c>
    </row>
    <row r="191" spans="1:4" x14ac:dyDescent="0.25">
      <c r="A191" s="13">
        <v>44120</v>
      </c>
      <c r="B191" s="28">
        <v>24090.13</v>
      </c>
      <c r="D191" s="21">
        <f t="shared" si="2"/>
        <v>0.95464404460910424</v>
      </c>
    </row>
    <row r="192" spans="1:4" x14ac:dyDescent="0.25">
      <c r="A192" s="13">
        <v>44123</v>
      </c>
      <c r="B192" s="28">
        <v>23685.81</v>
      </c>
      <c r="D192" s="21">
        <f t="shared" si="2"/>
        <v>0.93862164538932613</v>
      </c>
    </row>
    <row r="193" spans="1:4" x14ac:dyDescent="0.25">
      <c r="A193" s="13">
        <v>44124</v>
      </c>
      <c r="B193" s="28">
        <v>24381.64</v>
      </c>
      <c r="D193" s="21">
        <f t="shared" si="2"/>
        <v>0.96619600740233114</v>
      </c>
    </row>
    <row r="194" spans="1:4" x14ac:dyDescent="0.25">
      <c r="A194" s="13">
        <v>44125</v>
      </c>
      <c r="B194" s="28">
        <v>24391.78</v>
      </c>
      <c r="D194" s="21">
        <f t="shared" si="2"/>
        <v>0.96659783547932099</v>
      </c>
    </row>
    <row r="195" spans="1:4" x14ac:dyDescent="0.25">
      <c r="A195" s="13">
        <v>44126</v>
      </c>
      <c r="B195" s="28">
        <v>24532.35</v>
      </c>
      <c r="D195" s="21">
        <f t="shared" si="2"/>
        <v>0.97216834561565912</v>
      </c>
    </row>
    <row r="196" spans="1:4" x14ac:dyDescent="0.25">
      <c r="A196" s="13">
        <v>44127</v>
      </c>
      <c r="B196" s="28">
        <v>23843.54</v>
      </c>
      <c r="D196" s="21">
        <f t="shared" ref="D196:D217" si="3">D195*(1+(B196-B195-C195)/(B195+C195))</f>
        <v>0.94487217227133946</v>
      </c>
    </row>
    <row r="197" spans="1:4" x14ac:dyDescent="0.25">
      <c r="A197" s="13">
        <v>44130</v>
      </c>
      <c r="B197" s="28">
        <v>23637.99</v>
      </c>
      <c r="D197" s="21">
        <f t="shared" si="3"/>
        <v>0.93672663368896558</v>
      </c>
    </row>
    <row r="198" spans="1:4" x14ac:dyDescent="0.25">
      <c r="A198" s="13">
        <v>44131</v>
      </c>
      <c r="B198" s="28">
        <v>23810.09</v>
      </c>
      <c r="D198" s="21">
        <f t="shared" si="3"/>
        <v>0.94354661515345861</v>
      </c>
    </row>
    <row r="199" spans="1:4" x14ac:dyDescent="0.25">
      <c r="A199" s="13">
        <v>44132</v>
      </c>
      <c r="B199" s="28">
        <v>24413.16</v>
      </c>
      <c r="D199" s="21">
        <f t="shared" si="3"/>
        <v>0.96744508245033123</v>
      </c>
    </row>
    <row r="200" spans="1:4" x14ac:dyDescent="0.25">
      <c r="A200" s="13">
        <v>44133</v>
      </c>
      <c r="B200" s="28">
        <v>24925.26</v>
      </c>
      <c r="D200" s="21">
        <f t="shared" si="3"/>
        <v>0.98773858917878488</v>
      </c>
    </row>
    <row r="201" spans="1:4" x14ac:dyDescent="0.25">
      <c r="A201" s="13">
        <v>44134</v>
      </c>
      <c r="B201" s="28">
        <v>23998.89</v>
      </c>
      <c r="D201" s="21">
        <f t="shared" si="3"/>
        <v>0.95102838447650495</v>
      </c>
    </row>
    <row r="202" spans="1:4" x14ac:dyDescent="0.25">
      <c r="A202" s="13">
        <v>44137</v>
      </c>
      <c r="B202" s="28">
        <v>24028.25</v>
      </c>
      <c r="D202" s="21">
        <f t="shared" si="3"/>
        <v>0.9521918630110634</v>
      </c>
    </row>
    <row r="203" spans="1:4" x14ac:dyDescent="0.25">
      <c r="A203" s="13">
        <v>44138</v>
      </c>
      <c r="B203" s="28">
        <v>24305.89</v>
      </c>
      <c r="D203" s="21">
        <f t="shared" si="3"/>
        <v>0.96319418522955169</v>
      </c>
    </row>
    <row r="204" spans="1:4" x14ac:dyDescent="0.25">
      <c r="A204" s="13">
        <v>44139</v>
      </c>
      <c r="B204" s="28">
        <v>24477.63</v>
      </c>
      <c r="D204" s="21">
        <f t="shared" si="3"/>
        <v>0.96999990060847108</v>
      </c>
    </row>
    <row r="205" spans="1:4" x14ac:dyDescent="0.25">
      <c r="A205" s="13">
        <v>44140</v>
      </c>
      <c r="B205" s="28">
        <v>24893.21</v>
      </c>
      <c r="D205" s="21">
        <f t="shared" si="3"/>
        <v>0.98646851128257906</v>
      </c>
    </row>
    <row r="206" spans="1:4" x14ac:dyDescent="0.25">
      <c r="A206" s="13">
        <v>44141</v>
      </c>
      <c r="B206" s="28">
        <v>24676.799999999999</v>
      </c>
      <c r="D206" s="21">
        <f t="shared" si="3"/>
        <v>0.97789261245206816</v>
      </c>
    </row>
    <row r="207" spans="1:4" x14ac:dyDescent="0.25">
      <c r="A207" s="13">
        <v>44144</v>
      </c>
      <c r="B207" s="28">
        <v>25029.39</v>
      </c>
      <c r="D207" s="21">
        <f t="shared" si="3"/>
        <v>0.99186505443095019</v>
      </c>
    </row>
    <row r="208" spans="1:4" x14ac:dyDescent="0.25">
      <c r="A208" s="13">
        <v>44145</v>
      </c>
      <c r="B208" s="28">
        <v>25209.98</v>
      </c>
      <c r="D208" s="21">
        <f t="shared" si="3"/>
        <v>0.99902147774688732</v>
      </c>
    </row>
    <row r="209" spans="1:4" x14ac:dyDescent="0.25">
      <c r="A209" s="13">
        <v>44146</v>
      </c>
      <c r="B209" s="28">
        <v>25204.89</v>
      </c>
      <c r="D209" s="21">
        <f t="shared" si="3"/>
        <v>0.99881977114808274</v>
      </c>
    </row>
    <row r="210" spans="1:4" x14ac:dyDescent="0.25">
      <c r="A210" s="13">
        <v>44147</v>
      </c>
      <c r="B210" s="28">
        <v>25382.51</v>
      </c>
      <c r="D210" s="21">
        <f t="shared" si="3"/>
        <v>1.0058584992580377</v>
      </c>
    </row>
    <row r="211" spans="1:4" x14ac:dyDescent="0.25">
      <c r="A211" s="13">
        <v>44148</v>
      </c>
      <c r="B211" s="28">
        <v>24755.72</v>
      </c>
      <c r="D211" s="21">
        <f t="shared" si="3"/>
        <v>0.98102005543392645</v>
      </c>
    </row>
    <row r="212" spans="1:4" x14ac:dyDescent="0.25">
      <c r="A212" s="13">
        <v>44151</v>
      </c>
      <c r="B212" s="28">
        <v>25321.64</v>
      </c>
      <c r="D212" s="21">
        <f t="shared" si="3"/>
        <v>1.0034463419556341</v>
      </c>
    </row>
    <row r="213" spans="1:4" x14ac:dyDescent="0.25">
      <c r="A213" s="13">
        <v>44152</v>
      </c>
      <c r="B213" s="28">
        <v>25056.47</v>
      </c>
      <c r="D213" s="21">
        <f t="shared" si="3"/>
        <v>0.99293818109020937</v>
      </c>
    </row>
    <row r="214" spans="1:4" x14ac:dyDescent="0.25">
      <c r="A214" s="13">
        <v>44153</v>
      </c>
      <c r="B214" s="28">
        <v>24900.2</v>
      </c>
      <c r="D214" s="21">
        <f t="shared" si="3"/>
        <v>0.98674551111080022</v>
      </c>
    </row>
    <row r="215" spans="1:4" x14ac:dyDescent="0.25">
      <c r="A215" s="13">
        <v>44154</v>
      </c>
      <c r="B215" s="28">
        <v>25148.36</v>
      </c>
      <c r="D215" s="21">
        <f t="shared" si="3"/>
        <v>0.99657959943287211</v>
      </c>
    </row>
    <row r="216" spans="1:4" x14ac:dyDescent="0.25">
      <c r="A216" s="13">
        <v>44155</v>
      </c>
      <c r="B216" s="28">
        <v>25503.03</v>
      </c>
      <c r="D216" s="21">
        <f t="shared" si="3"/>
        <v>1.0106344676839571</v>
      </c>
    </row>
    <row r="217" spans="1:4" x14ac:dyDescent="0.25">
      <c r="A217" s="13">
        <v>44158</v>
      </c>
      <c r="B217" s="28">
        <v>25631.16</v>
      </c>
      <c r="D217" s="21">
        <f t="shared" si="3"/>
        <v>1.0157120053076962</v>
      </c>
    </row>
  </sheetData>
  <phoneticPr fontId="420"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D14"/>
  <sheetViews>
    <sheetView workbookViewId="0">
      <selection activeCell="I13" sqref="I13"/>
    </sheetView>
  </sheetViews>
  <sheetFormatPr defaultColWidth="11.33203125" defaultRowHeight="14.4" x14ac:dyDescent="0.25"/>
  <sheetData>
    <row r="1" spans="1:4" x14ac:dyDescent="0.25">
      <c r="A1" s="13" t="s">
        <v>87</v>
      </c>
      <c r="B1" s="20" t="s">
        <v>912</v>
      </c>
    </row>
    <row r="2" spans="1:4" x14ac:dyDescent="0.25">
      <c r="A2" s="13">
        <v>43830</v>
      </c>
      <c r="B2" s="88">
        <f>VLOOKUP(A2,账户明细模板!A:B,2,FALSE)</f>
        <v>15176.47</v>
      </c>
      <c r="C2" s="85" t="str">
        <f>A1</f>
        <v>月份</v>
      </c>
      <c r="D2" s="4" t="s">
        <v>915</v>
      </c>
    </row>
    <row r="3" spans="1:4" x14ac:dyDescent="0.25">
      <c r="A3" s="13">
        <v>43853</v>
      </c>
      <c r="B3" s="88">
        <f>VLOOKUP(A3,账户明细模板!A:B,2,FALSE)</f>
        <v>14601.99</v>
      </c>
      <c r="C3" s="85">
        <f>A3</f>
        <v>43853</v>
      </c>
      <c r="D3" s="89">
        <f>B3/B2-1</f>
        <v>-3.785333480051678E-2</v>
      </c>
    </row>
    <row r="4" spans="1:4" x14ac:dyDescent="0.25">
      <c r="A4" s="13">
        <v>43889</v>
      </c>
      <c r="B4" s="88">
        <f>VLOOKUP(A4,账户明细模板!A:B,2,FALSE)</f>
        <v>14174.93</v>
      </c>
      <c r="C4" s="85">
        <f t="shared" ref="C4:C13" si="0">A4</f>
        <v>43889</v>
      </c>
      <c r="D4" s="89">
        <f t="shared" ref="D4:D13" si="1">B4/B3-1</f>
        <v>-2.9246698566428253E-2</v>
      </c>
    </row>
    <row r="5" spans="1:4" x14ac:dyDescent="0.25">
      <c r="A5" s="13">
        <v>43921</v>
      </c>
      <c r="B5" s="88">
        <f>VLOOKUP(A5,账户明细模板!A:B,2,FALSE)</f>
        <v>15037.02</v>
      </c>
      <c r="C5" s="85">
        <f t="shared" si="0"/>
        <v>43921</v>
      </c>
      <c r="D5" s="89">
        <f t="shared" si="1"/>
        <v>6.0817937019794766E-2</v>
      </c>
    </row>
    <row r="6" spans="1:4" x14ac:dyDescent="0.25">
      <c r="A6" s="13">
        <v>43951</v>
      </c>
      <c r="B6" s="88">
        <f>VLOOKUP(A6,账户明细模板!A:B,2,FALSE)</f>
        <v>15902.5</v>
      </c>
      <c r="C6" s="85">
        <f t="shared" si="0"/>
        <v>43951</v>
      </c>
      <c r="D6" s="89">
        <f t="shared" si="1"/>
        <v>5.7556616936068394E-2</v>
      </c>
    </row>
    <row r="7" spans="1:4" x14ac:dyDescent="0.25">
      <c r="A7" s="13">
        <v>43980</v>
      </c>
      <c r="B7" s="88">
        <f>VLOOKUP(A7,账户明细模板!A:B,2,FALSE)</f>
        <v>17554.150000000001</v>
      </c>
      <c r="C7" s="85">
        <f t="shared" si="0"/>
        <v>43980</v>
      </c>
      <c r="D7" s="89">
        <f t="shared" si="1"/>
        <v>0.10386102814022968</v>
      </c>
    </row>
    <row r="8" spans="1:4" x14ac:dyDescent="0.25">
      <c r="A8" s="13">
        <v>44012</v>
      </c>
      <c r="B8" s="88">
        <f>VLOOKUP(A8,账户明细模板!A:B,2,FALSE)</f>
        <v>19000.8</v>
      </c>
      <c r="C8" s="85">
        <f t="shared" si="0"/>
        <v>44012</v>
      </c>
      <c r="D8" s="89">
        <f t="shared" si="1"/>
        <v>8.2410711996877994E-2</v>
      </c>
    </row>
    <row r="9" spans="1:4" x14ac:dyDescent="0.25">
      <c r="A9" s="13">
        <v>44043</v>
      </c>
      <c r="B9" s="88">
        <f>VLOOKUP(A9,账户明细模板!A:B,2,FALSE)</f>
        <v>22460.36</v>
      </c>
      <c r="C9" s="85">
        <f t="shared" si="0"/>
        <v>44043</v>
      </c>
      <c r="D9" s="89">
        <f t="shared" si="1"/>
        <v>0.18207443897099074</v>
      </c>
    </row>
    <row r="10" spans="1:4" x14ac:dyDescent="0.25">
      <c r="A10" s="13">
        <v>44074</v>
      </c>
      <c r="B10" s="88">
        <f>VLOOKUP(A10,账户明细模板!A:B,2,FALSE)</f>
        <v>25615.279999999999</v>
      </c>
      <c r="C10" s="85">
        <f t="shared" si="0"/>
        <v>44074</v>
      </c>
      <c r="D10" s="89">
        <f t="shared" si="1"/>
        <v>0.14046613678498465</v>
      </c>
    </row>
    <row r="11" spans="1:4" x14ac:dyDescent="0.25">
      <c r="A11" s="13">
        <v>44104</v>
      </c>
      <c r="B11" s="88">
        <f>VLOOKUP(A11,账户明细模板!A:B,2,FALSE)</f>
        <v>22941.599999999999</v>
      </c>
      <c r="C11" s="85">
        <f t="shared" si="0"/>
        <v>44104</v>
      </c>
      <c r="D11" s="89">
        <f t="shared" si="1"/>
        <v>-0.1043783241877505</v>
      </c>
    </row>
    <row r="12" spans="1:4" x14ac:dyDescent="0.25">
      <c r="A12" s="13">
        <v>44134</v>
      </c>
      <c r="B12" s="88">
        <f>VLOOKUP(A12,账户明细模板!A:B,2,FALSE)</f>
        <v>23998.89</v>
      </c>
      <c r="C12" s="85">
        <f t="shared" si="0"/>
        <v>44134</v>
      </c>
      <c r="D12" s="89">
        <f t="shared" si="1"/>
        <v>4.6086149178784508E-2</v>
      </c>
    </row>
    <row r="13" spans="1:4" x14ac:dyDescent="0.25">
      <c r="A13" s="13">
        <v>44158</v>
      </c>
      <c r="B13" s="88">
        <f>VLOOKUP(A13,账户明细模板!A:B,2,FALSE)</f>
        <v>25631.16</v>
      </c>
      <c r="C13" s="85">
        <f t="shared" si="0"/>
        <v>44158</v>
      </c>
      <c r="D13" s="89">
        <f t="shared" si="1"/>
        <v>6.8014395665799476E-2</v>
      </c>
    </row>
    <row r="14" spans="1:4" x14ac:dyDescent="0.25">
      <c r="A14" s="13"/>
      <c r="B14" s="20"/>
      <c r="C14" s="4" t="s">
        <v>916</v>
      </c>
      <c r="D14" s="89">
        <f>B13/B2-1</f>
        <v>0.68887494918119963</v>
      </c>
    </row>
  </sheetData>
  <phoneticPr fontId="4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U1445"/>
  <sheetViews>
    <sheetView workbookViewId="0">
      <selection activeCell="F9" sqref="F9"/>
    </sheetView>
  </sheetViews>
  <sheetFormatPr defaultRowHeight="14.4" x14ac:dyDescent="0.25"/>
  <cols>
    <col min="1" max="1" width="12.33203125" style="13" customWidth="1"/>
    <col min="2" max="21" width="8.88671875" style="52"/>
  </cols>
  <sheetData>
    <row r="1" spans="1:21" ht="16.8" customHeight="1" x14ac:dyDescent="0.25">
      <c r="A1" s="13" t="s">
        <v>189</v>
      </c>
      <c r="B1" s="51" t="s">
        <v>437</v>
      </c>
      <c r="J1" s="28"/>
      <c r="K1" s="28"/>
      <c r="U1"/>
    </row>
    <row r="2" spans="1:21" ht="16.8" customHeight="1" x14ac:dyDescent="0.25">
      <c r="A2" s="13">
        <v>45638</v>
      </c>
      <c r="B2" s="51" t="s">
        <v>5888</v>
      </c>
      <c r="J2" s="28"/>
      <c r="K2" s="28"/>
      <c r="U2"/>
    </row>
    <row r="3" spans="1:21" ht="16.8" customHeight="1" x14ac:dyDescent="0.25">
      <c r="A3" s="13">
        <v>45637</v>
      </c>
      <c r="B3" s="51" t="s">
        <v>5862</v>
      </c>
      <c r="J3" s="28"/>
      <c r="K3" s="28"/>
      <c r="U3"/>
    </row>
    <row r="4" spans="1:21" ht="16.8" customHeight="1" x14ac:dyDescent="0.25">
      <c r="A4" s="13">
        <v>45636</v>
      </c>
      <c r="B4" s="51" t="s">
        <v>5823</v>
      </c>
      <c r="J4" s="28"/>
      <c r="K4" s="28"/>
      <c r="U4"/>
    </row>
    <row r="5" spans="1:21" ht="16.8" customHeight="1" x14ac:dyDescent="0.25">
      <c r="A5" s="13">
        <v>45635</v>
      </c>
      <c r="B5" s="51" t="s">
        <v>5807</v>
      </c>
      <c r="J5" s="28"/>
      <c r="K5" s="28"/>
      <c r="U5"/>
    </row>
    <row r="6" spans="1:21" ht="16.8" customHeight="1" x14ac:dyDescent="0.25">
      <c r="A6" s="13">
        <v>45632</v>
      </c>
      <c r="B6" s="51" t="s">
        <v>5784</v>
      </c>
      <c r="J6" s="28"/>
      <c r="K6" s="28"/>
      <c r="U6"/>
    </row>
    <row r="7" spans="1:21" ht="16.8" customHeight="1" x14ac:dyDescent="0.25">
      <c r="A7" s="13">
        <v>45631</v>
      </c>
      <c r="B7" s="51" t="s">
        <v>5771</v>
      </c>
      <c r="J7" s="28"/>
      <c r="K7" s="28"/>
      <c r="U7"/>
    </row>
    <row r="8" spans="1:21" ht="16.8" customHeight="1" x14ac:dyDescent="0.25">
      <c r="A8" s="13">
        <v>45630</v>
      </c>
      <c r="B8" s="51" t="s">
        <v>5751</v>
      </c>
      <c r="J8" s="28"/>
      <c r="K8" s="28"/>
      <c r="U8"/>
    </row>
    <row r="9" spans="1:21" ht="16.8" customHeight="1" x14ac:dyDescent="0.25">
      <c r="A9" s="13">
        <v>45629</v>
      </c>
      <c r="B9" s="51" t="s">
        <v>5625</v>
      </c>
      <c r="J9" s="28"/>
      <c r="K9" s="28"/>
      <c r="U9"/>
    </row>
    <row r="10" spans="1:21" ht="16.8" customHeight="1" x14ac:dyDescent="0.25">
      <c r="A10" s="13">
        <v>45628</v>
      </c>
      <c r="B10" s="51" t="s">
        <v>5606</v>
      </c>
      <c r="J10" s="28"/>
      <c r="K10" s="28"/>
      <c r="U10"/>
    </row>
    <row r="11" spans="1:21" ht="16.8" customHeight="1" x14ac:dyDescent="0.25">
      <c r="A11" s="13">
        <v>45625</v>
      </c>
      <c r="B11" s="51" t="s">
        <v>5581</v>
      </c>
      <c r="J11" s="28"/>
      <c r="K11" s="28"/>
      <c r="U11"/>
    </row>
    <row r="12" spans="1:21" ht="16.8" customHeight="1" x14ac:dyDescent="0.25">
      <c r="A12" s="13">
        <v>45624</v>
      </c>
      <c r="B12" s="51" t="s">
        <v>5549</v>
      </c>
      <c r="J12" s="28"/>
      <c r="K12" s="28"/>
      <c r="U12"/>
    </row>
    <row r="13" spans="1:21" ht="16.8" customHeight="1" x14ac:dyDescent="0.25">
      <c r="A13" s="13">
        <v>45623</v>
      </c>
      <c r="B13" s="51" t="s">
        <v>5546</v>
      </c>
      <c r="J13" s="28"/>
      <c r="K13" s="28"/>
      <c r="U13"/>
    </row>
    <row r="14" spans="1:21" ht="16.8" customHeight="1" x14ac:dyDescent="0.25">
      <c r="A14" s="13">
        <v>45622</v>
      </c>
      <c r="B14" s="51" t="s">
        <v>5520</v>
      </c>
      <c r="J14" s="28"/>
      <c r="K14" s="28"/>
      <c r="U14"/>
    </row>
    <row r="15" spans="1:21" ht="16.8" customHeight="1" x14ac:dyDescent="0.25">
      <c r="A15" s="13">
        <v>45621</v>
      </c>
      <c r="B15" s="51" t="s">
        <v>5508</v>
      </c>
      <c r="J15" s="28"/>
      <c r="K15" s="28"/>
      <c r="U15"/>
    </row>
    <row r="16" spans="1:21" ht="16.8" customHeight="1" x14ac:dyDescent="0.25">
      <c r="A16" s="13">
        <v>45618</v>
      </c>
      <c r="B16" s="51" t="s">
        <v>5507</v>
      </c>
      <c r="J16" s="28"/>
      <c r="K16" s="28"/>
      <c r="U16"/>
    </row>
    <row r="17" spans="1:21" ht="16.8" customHeight="1" x14ac:dyDescent="0.25">
      <c r="A17" s="13">
        <v>45617</v>
      </c>
      <c r="B17" s="51" t="s">
        <v>5495</v>
      </c>
      <c r="J17" s="28"/>
      <c r="K17" s="28"/>
      <c r="U17"/>
    </row>
    <row r="18" spans="1:21" ht="16.8" customHeight="1" x14ac:dyDescent="0.25">
      <c r="A18" s="13">
        <v>45616</v>
      </c>
      <c r="B18" s="51" t="s">
        <v>5490</v>
      </c>
      <c r="J18" s="28"/>
      <c r="K18" s="28"/>
      <c r="U18"/>
    </row>
    <row r="19" spans="1:21" ht="16.8" customHeight="1" x14ac:dyDescent="0.25">
      <c r="A19" s="13">
        <v>45615</v>
      </c>
      <c r="B19" s="51" t="s">
        <v>5487</v>
      </c>
      <c r="J19" s="28"/>
      <c r="K19" s="28"/>
      <c r="U19"/>
    </row>
    <row r="20" spans="1:21" ht="16.8" customHeight="1" x14ac:dyDescent="0.25">
      <c r="A20" s="13">
        <v>45614</v>
      </c>
      <c r="B20" s="51" t="s">
        <v>5468</v>
      </c>
      <c r="J20" s="28"/>
      <c r="K20" s="28"/>
      <c r="U20"/>
    </row>
    <row r="21" spans="1:21" ht="16.8" customHeight="1" x14ac:dyDescent="0.25">
      <c r="A21" s="13">
        <v>45611</v>
      </c>
      <c r="B21" s="51" t="s">
        <v>5466</v>
      </c>
      <c r="J21" s="28"/>
      <c r="K21" s="28"/>
      <c r="U21"/>
    </row>
    <row r="22" spans="1:21" ht="16.8" customHeight="1" x14ac:dyDescent="0.25">
      <c r="A22" s="13">
        <v>45610</v>
      </c>
      <c r="B22" s="51" t="s">
        <v>5452</v>
      </c>
      <c r="J22" s="28"/>
      <c r="K22" s="28"/>
      <c r="U22"/>
    </row>
    <row r="23" spans="1:21" ht="16.8" customHeight="1" x14ac:dyDescent="0.25">
      <c r="A23" s="13">
        <v>45609</v>
      </c>
      <c r="B23" s="51" t="s">
        <v>5436</v>
      </c>
      <c r="J23" s="28"/>
      <c r="K23" s="28"/>
      <c r="U23"/>
    </row>
    <row r="24" spans="1:21" ht="16.8" customHeight="1" x14ac:dyDescent="0.25">
      <c r="A24" s="13">
        <v>45608</v>
      </c>
      <c r="B24" s="51" t="s">
        <v>5420</v>
      </c>
      <c r="J24" s="28"/>
      <c r="K24" s="28"/>
      <c r="U24"/>
    </row>
    <row r="25" spans="1:21" ht="16.8" customHeight="1" x14ac:dyDescent="0.25">
      <c r="A25" s="13">
        <v>45607</v>
      </c>
      <c r="B25" s="51" t="s">
        <v>5394</v>
      </c>
      <c r="J25" s="28"/>
      <c r="K25" s="28"/>
      <c r="U25"/>
    </row>
    <row r="26" spans="1:21" ht="16.8" customHeight="1" x14ac:dyDescent="0.25">
      <c r="A26" s="13">
        <v>45604</v>
      </c>
      <c r="B26" s="51" t="s">
        <v>5225</v>
      </c>
      <c r="J26" s="28"/>
      <c r="K26" s="28"/>
      <c r="U26"/>
    </row>
    <row r="27" spans="1:21" ht="16.8" customHeight="1" x14ac:dyDescent="0.25">
      <c r="A27" s="13">
        <v>45603</v>
      </c>
      <c r="B27" s="51" t="s">
        <v>5213</v>
      </c>
      <c r="J27" s="28"/>
      <c r="K27" s="28"/>
      <c r="U27"/>
    </row>
    <row r="28" spans="1:21" ht="16.8" customHeight="1" x14ac:dyDescent="0.25">
      <c r="A28" s="13">
        <v>45602</v>
      </c>
      <c r="B28" s="51" t="s">
        <v>5207</v>
      </c>
      <c r="J28" s="28"/>
      <c r="K28" s="28"/>
      <c r="U28"/>
    </row>
    <row r="29" spans="1:21" ht="16.8" customHeight="1" x14ac:dyDescent="0.25">
      <c r="A29" s="13">
        <v>45601</v>
      </c>
      <c r="B29" s="51" t="s">
        <v>5183</v>
      </c>
      <c r="J29" s="28"/>
      <c r="K29" s="28"/>
      <c r="U29"/>
    </row>
    <row r="30" spans="1:21" ht="16.8" customHeight="1" x14ac:dyDescent="0.25">
      <c r="A30" s="13">
        <v>45600</v>
      </c>
      <c r="B30" s="51" t="s">
        <v>5169</v>
      </c>
      <c r="J30" s="28"/>
      <c r="K30" s="28"/>
      <c r="U30"/>
    </row>
    <row r="31" spans="1:21" ht="16.8" customHeight="1" x14ac:dyDescent="0.25">
      <c r="A31" s="13">
        <v>45597</v>
      </c>
      <c r="B31" s="51" t="s">
        <v>5168</v>
      </c>
      <c r="J31" s="28"/>
      <c r="K31" s="28"/>
      <c r="U31"/>
    </row>
    <row r="32" spans="1:21" ht="16.8" customHeight="1" x14ac:dyDescent="0.25">
      <c r="A32" s="13">
        <v>45596</v>
      </c>
      <c r="B32" s="51" t="s">
        <v>5152</v>
      </c>
      <c r="J32" s="28"/>
      <c r="K32" s="28"/>
      <c r="U32"/>
    </row>
    <row r="33" spans="1:21" ht="16.8" customHeight="1" x14ac:dyDescent="0.25">
      <c r="A33" s="13">
        <v>45595</v>
      </c>
      <c r="B33" s="51" t="s">
        <v>5146</v>
      </c>
      <c r="J33" s="28"/>
      <c r="K33" s="28"/>
      <c r="U33"/>
    </row>
    <row r="34" spans="1:21" ht="16.8" customHeight="1" x14ac:dyDescent="0.25">
      <c r="A34" s="13">
        <v>45594</v>
      </c>
      <c r="B34" s="51" t="s">
        <v>5136</v>
      </c>
      <c r="J34" s="28"/>
      <c r="K34" s="28"/>
      <c r="U34"/>
    </row>
    <row r="35" spans="1:21" ht="16.8" customHeight="1" x14ac:dyDescent="0.25">
      <c r="A35" s="13">
        <v>45593</v>
      </c>
      <c r="B35" s="51" t="s">
        <v>5135</v>
      </c>
      <c r="J35" s="28"/>
      <c r="K35" s="28"/>
      <c r="U35"/>
    </row>
    <row r="36" spans="1:21" ht="16.8" customHeight="1" x14ac:dyDescent="0.25">
      <c r="A36" s="13">
        <v>45590</v>
      </c>
      <c r="B36" s="51" t="s">
        <v>5121</v>
      </c>
      <c r="J36" s="28"/>
      <c r="K36" s="28"/>
      <c r="U36"/>
    </row>
    <row r="37" spans="1:21" ht="16.8" customHeight="1" x14ac:dyDescent="0.25">
      <c r="A37" s="13">
        <v>45589</v>
      </c>
      <c r="B37" s="51" t="s">
        <v>5102</v>
      </c>
      <c r="J37" s="28"/>
      <c r="K37" s="28"/>
      <c r="U37"/>
    </row>
    <row r="38" spans="1:21" ht="16.8" customHeight="1" x14ac:dyDescent="0.25">
      <c r="A38" s="13">
        <v>45588</v>
      </c>
      <c r="B38" s="51" t="s">
        <v>5101</v>
      </c>
      <c r="J38" s="28"/>
      <c r="K38" s="28"/>
      <c r="U38"/>
    </row>
    <row r="39" spans="1:21" ht="16.8" customHeight="1" x14ac:dyDescent="0.25">
      <c r="A39" s="13">
        <v>45587</v>
      </c>
      <c r="B39" s="51" t="s">
        <v>5096</v>
      </c>
      <c r="J39" s="28"/>
      <c r="K39" s="28"/>
      <c r="U39"/>
    </row>
    <row r="40" spans="1:21" ht="16.8" customHeight="1" x14ac:dyDescent="0.25">
      <c r="A40" s="13">
        <v>45586</v>
      </c>
      <c r="B40" s="51" t="s">
        <v>5089</v>
      </c>
      <c r="J40" s="28"/>
      <c r="K40" s="28"/>
      <c r="U40"/>
    </row>
    <row r="41" spans="1:21" ht="16.8" customHeight="1" x14ac:dyDescent="0.25">
      <c r="A41" s="13">
        <v>45583</v>
      </c>
      <c r="B41" s="51" t="s">
        <v>5084</v>
      </c>
      <c r="J41" s="28"/>
      <c r="K41" s="28"/>
      <c r="U41"/>
    </row>
    <row r="42" spans="1:21" ht="16.8" customHeight="1" x14ac:dyDescent="0.25">
      <c r="A42" s="13">
        <v>45582</v>
      </c>
      <c r="B42" s="51" t="s">
        <v>5077</v>
      </c>
      <c r="J42" s="28"/>
      <c r="K42" s="28"/>
      <c r="U42"/>
    </row>
    <row r="43" spans="1:21" ht="16.8" customHeight="1" x14ac:dyDescent="0.25">
      <c r="A43" s="13">
        <v>45581</v>
      </c>
      <c r="B43" s="51" t="s">
        <v>5069</v>
      </c>
      <c r="J43" s="28"/>
      <c r="K43" s="28"/>
      <c r="U43"/>
    </row>
    <row r="44" spans="1:21" ht="16.8" customHeight="1" x14ac:dyDescent="0.25">
      <c r="A44" s="13">
        <v>45580</v>
      </c>
      <c r="B44" s="51" t="s">
        <v>5064</v>
      </c>
      <c r="J44" s="28"/>
      <c r="K44" s="28"/>
      <c r="U44"/>
    </row>
    <row r="45" spans="1:21" ht="16.8" customHeight="1" x14ac:dyDescent="0.25">
      <c r="A45" s="13">
        <v>45579</v>
      </c>
      <c r="B45" s="51" t="s">
        <v>5046</v>
      </c>
      <c r="J45" s="28"/>
      <c r="K45" s="28"/>
      <c r="U45"/>
    </row>
    <row r="46" spans="1:21" ht="16.8" customHeight="1" x14ac:dyDescent="0.25">
      <c r="A46" s="13">
        <v>45576</v>
      </c>
      <c r="B46" s="51" t="s">
        <v>5042</v>
      </c>
      <c r="J46" s="28"/>
      <c r="K46" s="28"/>
      <c r="U46"/>
    </row>
    <row r="47" spans="1:21" ht="16.8" customHeight="1" x14ac:dyDescent="0.25">
      <c r="A47" s="13">
        <v>45575</v>
      </c>
      <c r="B47" s="51" t="s">
        <v>5010</v>
      </c>
      <c r="J47" s="28"/>
      <c r="K47" s="28"/>
      <c r="U47"/>
    </row>
    <row r="48" spans="1:21" ht="16.8" customHeight="1" x14ac:dyDescent="0.25">
      <c r="A48" s="13">
        <v>45574</v>
      </c>
      <c r="B48" s="51" t="s">
        <v>4997</v>
      </c>
      <c r="J48" s="28"/>
      <c r="K48" s="28"/>
      <c r="U48"/>
    </row>
    <row r="49" spans="1:21" ht="16.8" customHeight="1" x14ac:dyDescent="0.25">
      <c r="A49" s="13">
        <v>45573</v>
      </c>
      <c r="B49" s="51" t="s">
        <v>4997</v>
      </c>
      <c r="J49" s="28"/>
      <c r="K49" s="28"/>
      <c r="U49"/>
    </row>
    <row r="50" spans="1:21" ht="16.8" customHeight="1" x14ac:dyDescent="0.25">
      <c r="A50" s="13">
        <v>45565</v>
      </c>
      <c r="B50" s="51" t="s">
        <v>4938</v>
      </c>
      <c r="J50" s="28"/>
      <c r="K50" s="28"/>
      <c r="U50"/>
    </row>
    <row r="51" spans="1:21" ht="16.8" customHeight="1" x14ac:dyDescent="0.25">
      <c r="A51" s="13">
        <v>45562</v>
      </c>
      <c r="B51" s="51" t="s">
        <v>2008</v>
      </c>
      <c r="J51" s="28"/>
      <c r="K51" s="28"/>
      <c r="U51"/>
    </row>
    <row r="52" spans="1:21" ht="16.8" customHeight="1" x14ac:dyDescent="0.25">
      <c r="A52" s="13">
        <v>45561</v>
      </c>
      <c r="B52" s="51" t="s">
        <v>4927</v>
      </c>
      <c r="J52" s="28"/>
      <c r="K52" s="28"/>
      <c r="U52"/>
    </row>
    <row r="53" spans="1:21" ht="16.8" customHeight="1" x14ac:dyDescent="0.25">
      <c r="A53" s="13">
        <v>45560</v>
      </c>
      <c r="B53" s="51" t="s">
        <v>4922</v>
      </c>
      <c r="J53" s="28"/>
      <c r="K53" s="28"/>
      <c r="U53"/>
    </row>
    <row r="54" spans="1:21" ht="16.8" customHeight="1" x14ac:dyDescent="0.25">
      <c r="A54" s="13">
        <v>45559</v>
      </c>
      <c r="B54" s="51" t="s">
        <v>4912</v>
      </c>
      <c r="J54" s="28"/>
      <c r="K54" s="28"/>
      <c r="U54"/>
    </row>
    <row r="55" spans="1:21" ht="16.8" customHeight="1" x14ac:dyDescent="0.25">
      <c r="A55" s="13">
        <v>45558</v>
      </c>
      <c r="B55" s="51" t="s">
        <v>4912</v>
      </c>
      <c r="J55" s="28"/>
      <c r="K55" s="28"/>
      <c r="U55"/>
    </row>
    <row r="56" spans="1:21" ht="16.8" customHeight="1" x14ac:dyDescent="0.25">
      <c r="A56" s="13">
        <v>45555</v>
      </c>
      <c r="B56" s="51" t="s">
        <v>4912</v>
      </c>
      <c r="J56" s="28"/>
      <c r="K56" s="28"/>
      <c r="U56"/>
    </row>
    <row r="57" spans="1:21" ht="16.8" customHeight="1" x14ac:dyDescent="0.25">
      <c r="A57" s="13">
        <v>45554</v>
      </c>
      <c r="B57" s="51" t="s">
        <v>4907</v>
      </c>
      <c r="J57" s="28"/>
      <c r="K57" s="28"/>
      <c r="U57"/>
    </row>
    <row r="58" spans="1:21" ht="16.8" customHeight="1" x14ac:dyDescent="0.25">
      <c r="A58" s="13">
        <v>45553</v>
      </c>
      <c r="B58" s="51" t="s">
        <v>4905</v>
      </c>
      <c r="J58" s="28"/>
      <c r="K58" s="28"/>
      <c r="U58"/>
    </row>
    <row r="59" spans="1:21" ht="16.8" customHeight="1" x14ac:dyDescent="0.25">
      <c r="A59" s="13">
        <v>45548</v>
      </c>
      <c r="B59" s="51" t="s">
        <v>4902</v>
      </c>
      <c r="J59" s="28"/>
      <c r="K59" s="28"/>
      <c r="U59"/>
    </row>
    <row r="60" spans="1:21" ht="16.8" customHeight="1" x14ac:dyDescent="0.25">
      <c r="A60" s="13">
        <v>45547</v>
      </c>
      <c r="B60" s="51" t="s">
        <v>4900</v>
      </c>
      <c r="J60" s="28"/>
      <c r="K60" s="28"/>
      <c r="U60"/>
    </row>
    <row r="61" spans="1:21" ht="16.8" customHeight="1" x14ac:dyDescent="0.25">
      <c r="A61" s="13">
        <v>45546</v>
      </c>
      <c r="B61" s="51" t="s">
        <v>4899</v>
      </c>
      <c r="J61" s="28"/>
      <c r="K61" s="28"/>
      <c r="U61"/>
    </row>
    <row r="62" spans="1:21" ht="16.8" customHeight="1" x14ac:dyDescent="0.25">
      <c r="A62" s="13">
        <v>45545</v>
      </c>
      <c r="B62" s="51" t="s">
        <v>4896</v>
      </c>
      <c r="J62" s="28"/>
      <c r="K62" s="28"/>
      <c r="U62"/>
    </row>
    <row r="63" spans="1:21" ht="16.8" customHeight="1" x14ac:dyDescent="0.25">
      <c r="A63" s="13">
        <v>45544</v>
      </c>
      <c r="B63" s="51" t="s">
        <v>4892</v>
      </c>
      <c r="J63" s="28"/>
      <c r="K63" s="28"/>
      <c r="U63"/>
    </row>
    <row r="64" spans="1:21" ht="16.8" customHeight="1" x14ac:dyDescent="0.25">
      <c r="A64" s="13">
        <v>45541</v>
      </c>
      <c r="B64" s="51" t="s">
        <v>4889</v>
      </c>
      <c r="J64" s="28"/>
      <c r="K64" s="28"/>
      <c r="U64"/>
    </row>
    <row r="65" spans="1:21" ht="16.8" customHeight="1" x14ac:dyDescent="0.25">
      <c r="A65" s="13">
        <v>45540</v>
      </c>
      <c r="B65" s="51" t="s">
        <v>4886</v>
      </c>
      <c r="J65" s="28"/>
      <c r="K65" s="28"/>
      <c r="U65"/>
    </row>
    <row r="66" spans="1:21" ht="16.8" customHeight="1" x14ac:dyDescent="0.25">
      <c r="A66" s="13">
        <v>45539</v>
      </c>
      <c r="B66" s="51" t="s">
        <v>4884</v>
      </c>
      <c r="J66" s="28"/>
      <c r="K66" s="28"/>
      <c r="U66"/>
    </row>
    <row r="67" spans="1:21" ht="16.8" customHeight="1" x14ac:dyDescent="0.25">
      <c r="A67" s="13">
        <v>45538</v>
      </c>
      <c r="B67" s="51" t="s">
        <v>4882</v>
      </c>
      <c r="J67" s="28"/>
      <c r="K67" s="28"/>
      <c r="U67"/>
    </row>
    <row r="68" spans="1:21" ht="16.8" customHeight="1" x14ac:dyDescent="0.25">
      <c r="A68" s="13">
        <v>45537</v>
      </c>
      <c r="B68" s="51" t="s">
        <v>4873</v>
      </c>
      <c r="J68" s="28"/>
      <c r="K68" s="28"/>
      <c r="U68"/>
    </row>
    <row r="69" spans="1:21" ht="16.8" customHeight="1" x14ac:dyDescent="0.25">
      <c r="A69" s="13">
        <v>45534</v>
      </c>
      <c r="B69" s="51" t="s">
        <v>4872</v>
      </c>
      <c r="J69" s="28"/>
      <c r="K69" s="28"/>
      <c r="U69"/>
    </row>
    <row r="70" spans="1:21" ht="16.8" customHeight="1" x14ac:dyDescent="0.25">
      <c r="A70" s="13">
        <v>45533</v>
      </c>
      <c r="B70" s="51" t="s">
        <v>4870</v>
      </c>
      <c r="J70" s="28"/>
      <c r="K70" s="28"/>
      <c r="U70"/>
    </row>
    <row r="71" spans="1:21" ht="16.8" customHeight="1" x14ac:dyDescent="0.25">
      <c r="A71" s="13">
        <v>45532</v>
      </c>
      <c r="B71" s="51" t="s">
        <v>4867</v>
      </c>
      <c r="J71" s="28"/>
      <c r="K71" s="28"/>
      <c r="U71"/>
    </row>
    <row r="72" spans="1:21" ht="16.8" customHeight="1" x14ac:dyDescent="0.25">
      <c r="A72" s="13">
        <v>45531</v>
      </c>
      <c r="B72" s="51" t="s">
        <v>4866</v>
      </c>
      <c r="J72" s="28"/>
      <c r="K72" s="28"/>
      <c r="U72"/>
    </row>
    <row r="73" spans="1:21" ht="16.8" customHeight="1" x14ac:dyDescent="0.25">
      <c r="A73" s="13">
        <v>45530</v>
      </c>
      <c r="B73" s="51" t="s">
        <v>4861</v>
      </c>
      <c r="J73" s="28"/>
      <c r="K73" s="28"/>
      <c r="U73"/>
    </row>
    <row r="74" spans="1:21" ht="16.8" customHeight="1" x14ac:dyDescent="0.25">
      <c r="A74" s="13">
        <v>45527</v>
      </c>
      <c r="B74" s="51" t="s">
        <v>4855</v>
      </c>
      <c r="J74" s="28"/>
      <c r="K74" s="28"/>
      <c r="U74"/>
    </row>
    <row r="75" spans="1:21" ht="16.8" customHeight="1" x14ac:dyDescent="0.25">
      <c r="A75" s="13">
        <v>45526</v>
      </c>
      <c r="B75" s="51" t="s">
        <v>4851</v>
      </c>
      <c r="J75" s="28"/>
      <c r="K75" s="28"/>
      <c r="U75"/>
    </row>
    <row r="76" spans="1:21" ht="16.8" customHeight="1" x14ac:dyDescent="0.25">
      <c r="A76" s="13">
        <v>45525</v>
      </c>
      <c r="B76" s="51" t="s">
        <v>4849</v>
      </c>
      <c r="J76" s="28"/>
      <c r="K76" s="28"/>
      <c r="U76"/>
    </row>
    <row r="77" spans="1:21" ht="16.8" customHeight="1" x14ac:dyDescent="0.25">
      <c r="A77" s="13">
        <v>45524</v>
      </c>
      <c r="B77" s="51" t="s">
        <v>4845</v>
      </c>
      <c r="J77" s="28"/>
      <c r="K77" s="28"/>
      <c r="U77"/>
    </row>
    <row r="78" spans="1:21" ht="16.8" customHeight="1" x14ac:dyDescent="0.25">
      <c r="A78" s="13">
        <v>45523</v>
      </c>
      <c r="B78" s="51" t="s">
        <v>4841</v>
      </c>
      <c r="J78" s="28"/>
      <c r="K78" s="28"/>
      <c r="U78"/>
    </row>
    <row r="79" spans="1:21" ht="16.8" customHeight="1" x14ac:dyDescent="0.25">
      <c r="A79" s="13">
        <v>45520</v>
      </c>
      <c r="B79" s="51" t="s">
        <v>4839</v>
      </c>
      <c r="J79" s="28"/>
      <c r="K79" s="28"/>
      <c r="U79"/>
    </row>
    <row r="80" spans="1:21" ht="16.8" customHeight="1" x14ac:dyDescent="0.25">
      <c r="A80" s="13">
        <v>45519</v>
      </c>
      <c r="B80" s="51" t="s">
        <v>4832</v>
      </c>
      <c r="J80" s="28"/>
      <c r="K80" s="28"/>
      <c r="U80"/>
    </row>
    <row r="81" spans="1:21" ht="16.8" customHeight="1" x14ac:dyDescent="0.25">
      <c r="A81" s="13">
        <v>45518</v>
      </c>
      <c r="B81" s="51" t="s">
        <v>4828</v>
      </c>
      <c r="J81" s="28"/>
      <c r="K81" s="28"/>
      <c r="U81"/>
    </row>
    <row r="82" spans="1:21" ht="16.8" customHeight="1" x14ac:dyDescent="0.25">
      <c r="A82" s="13">
        <v>45517</v>
      </c>
      <c r="B82" s="51" t="s">
        <v>4824</v>
      </c>
      <c r="J82" s="28"/>
      <c r="K82" s="28"/>
      <c r="U82"/>
    </row>
    <row r="83" spans="1:21" ht="16.8" customHeight="1" x14ac:dyDescent="0.25">
      <c r="A83" s="13">
        <v>45516</v>
      </c>
      <c r="B83" s="51" t="s">
        <v>4821</v>
      </c>
      <c r="J83" s="28"/>
      <c r="K83" s="28"/>
      <c r="U83"/>
    </row>
    <row r="84" spans="1:21" ht="16.8" customHeight="1" x14ac:dyDescent="0.25">
      <c r="A84" s="13">
        <v>45513</v>
      </c>
      <c r="B84" s="51" t="s">
        <v>4818</v>
      </c>
      <c r="J84" s="28"/>
      <c r="K84" s="28"/>
      <c r="U84"/>
    </row>
    <row r="85" spans="1:21" ht="16.8" customHeight="1" x14ac:dyDescent="0.25">
      <c r="A85" s="13">
        <v>45512</v>
      </c>
      <c r="B85" s="51" t="s">
        <v>4809</v>
      </c>
      <c r="J85" s="28"/>
      <c r="K85" s="28"/>
      <c r="U85"/>
    </row>
    <row r="86" spans="1:21" ht="16.8" customHeight="1" x14ac:dyDescent="0.25">
      <c r="A86" s="13">
        <v>45511</v>
      </c>
      <c r="B86" s="51" t="s">
        <v>4801</v>
      </c>
      <c r="J86" s="28"/>
      <c r="K86" s="28"/>
      <c r="U86"/>
    </row>
    <row r="87" spans="1:21" ht="16.8" customHeight="1" x14ac:dyDescent="0.25">
      <c r="A87" s="13">
        <v>45510</v>
      </c>
      <c r="B87" s="51" t="s">
        <v>4804</v>
      </c>
      <c r="J87" s="28"/>
      <c r="K87" s="28"/>
      <c r="U87"/>
    </row>
    <row r="88" spans="1:21" ht="16.8" customHeight="1" x14ac:dyDescent="0.25">
      <c r="A88" s="13">
        <v>45509</v>
      </c>
      <c r="B88" s="51" t="s">
        <v>4798</v>
      </c>
      <c r="J88" s="28"/>
      <c r="K88" s="28"/>
      <c r="U88"/>
    </row>
    <row r="89" spans="1:21" ht="16.8" customHeight="1" x14ac:dyDescent="0.25">
      <c r="A89" s="13">
        <v>45506</v>
      </c>
      <c r="B89" s="51" t="s">
        <v>4794</v>
      </c>
      <c r="J89" s="28"/>
      <c r="K89" s="28"/>
      <c r="U89"/>
    </row>
    <row r="90" spans="1:21" ht="16.8" customHeight="1" x14ac:dyDescent="0.25">
      <c r="A90" s="13">
        <v>45505</v>
      </c>
      <c r="B90" s="51" t="s">
        <v>4791</v>
      </c>
      <c r="J90" s="28"/>
      <c r="K90" s="28"/>
      <c r="U90"/>
    </row>
    <row r="91" spans="1:21" ht="16.8" customHeight="1" x14ac:dyDescent="0.25">
      <c r="A91" s="13">
        <v>45504</v>
      </c>
      <c r="B91" s="51" t="s">
        <v>4786</v>
      </c>
      <c r="J91" s="28"/>
      <c r="K91" s="28"/>
      <c r="U91"/>
    </row>
    <row r="92" spans="1:21" ht="16.8" customHeight="1" x14ac:dyDescent="0.25">
      <c r="A92" s="13">
        <v>45503</v>
      </c>
      <c r="B92" s="51" t="s">
        <v>4780</v>
      </c>
      <c r="J92" s="28"/>
      <c r="K92" s="28"/>
      <c r="U92"/>
    </row>
    <row r="93" spans="1:21" ht="16.8" customHeight="1" x14ac:dyDescent="0.25">
      <c r="A93" s="13">
        <v>45502</v>
      </c>
      <c r="B93" s="51" t="s">
        <v>4774</v>
      </c>
      <c r="J93" s="28"/>
      <c r="K93" s="28"/>
      <c r="U93"/>
    </row>
    <row r="94" spans="1:21" ht="16.8" customHeight="1" x14ac:dyDescent="0.25">
      <c r="A94" s="13">
        <v>45499</v>
      </c>
      <c r="B94" s="51" t="s">
        <v>4770</v>
      </c>
      <c r="J94" s="28"/>
      <c r="K94" s="28"/>
      <c r="U94"/>
    </row>
    <row r="95" spans="1:21" ht="16.8" customHeight="1" x14ac:dyDescent="0.25">
      <c r="A95" s="13">
        <v>45498</v>
      </c>
      <c r="B95" s="51" t="s">
        <v>4768</v>
      </c>
      <c r="J95" s="28"/>
      <c r="K95" s="28"/>
      <c r="U95"/>
    </row>
    <row r="96" spans="1:21" ht="16.8" customHeight="1" x14ac:dyDescent="0.25">
      <c r="A96" s="13">
        <v>45497</v>
      </c>
      <c r="B96" s="51" t="s">
        <v>4765</v>
      </c>
      <c r="J96" s="28"/>
      <c r="K96" s="28"/>
      <c r="U96"/>
    </row>
    <row r="97" spans="1:21" ht="16.8" customHeight="1" x14ac:dyDescent="0.25">
      <c r="A97" s="13">
        <v>45496</v>
      </c>
      <c r="B97" s="51" t="s">
        <v>4761</v>
      </c>
      <c r="J97" s="28"/>
      <c r="K97" s="28"/>
      <c r="U97"/>
    </row>
    <row r="98" spans="1:21" ht="16.8" customHeight="1" x14ac:dyDescent="0.25">
      <c r="A98" s="13">
        <v>45495</v>
      </c>
      <c r="B98" s="51" t="s">
        <v>4759</v>
      </c>
      <c r="J98" s="28"/>
      <c r="K98" s="28"/>
      <c r="U98"/>
    </row>
    <row r="99" spans="1:21" ht="16.8" customHeight="1" x14ac:dyDescent="0.25">
      <c r="A99" s="13">
        <v>45492</v>
      </c>
      <c r="B99" s="51" t="s">
        <v>4755</v>
      </c>
      <c r="J99" s="28"/>
      <c r="K99" s="28"/>
      <c r="U99"/>
    </row>
    <row r="100" spans="1:21" ht="16.8" customHeight="1" x14ac:dyDescent="0.25">
      <c r="A100" s="13">
        <v>45491</v>
      </c>
      <c r="B100" s="51" t="s">
        <v>4753</v>
      </c>
      <c r="J100" s="28"/>
      <c r="K100" s="28"/>
      <c r="U100"/>
    </row>
    <row r="101" spans="1:21" ht="16.8" customHeight="1" x14ac:dyDescent="0.25">
      <c r="A101" s="13">
        <v>45490</v>
      </c>
      <c r="B101" s="51" t="s">
        <v>4750</v>
      </c>
      <c r="J101" s="28"/>
      <c r="K101" s="28"/>
      <c r="U101"/>
    </row>
    <row r="102" spans="1:21" ht="16.8" customHeight="1" x14ac:dyDescent="0.25">
      <c r="A102" s="13">
        <v>45489</v>
      </c>
      <c r="B102" s="51" t="s">
        <v>4739</v>
      </c>
      <c r="J102" s="28"/>
      <c r="K102" s="28"/>
      <c r="U102"/>
    </row>
    <row r="103" spans="1:21" ht="16.8" customHeight="1" x14ac:dyDescent="0.25">
      <c r="A103" s="13">
        <v>45488</v>
      </c>
      <c r="B103" s="51" t="s">
        <v>4728</v>
      </c>
      <c r="J103" s="28"/>
      <c r="K103" s="28"/>
      <c r="U103"/>
    </row>
    <row r="104" spans="1:21" ht="16.8" customHeight="1" x14ac:dyDescent="0.25">
      <c r="A104" s="13">
        <v>45485</v>
      </c>
      <c r="B104" s="51" t="s">
        <v>4726</v>
      </c>
      <c r="J104" s="28"/>
      <c r="K104" s="28"/>
      <c r="U104"/>
    </row>
    <row r="105" spans="1:21" ht="16.8" customHeight="1" x14ac:dyDescent="0.25">
      <c r="A105" s="13">
        <v>45484</v>
      </c>
      <c r="B105" s="51" t="s">
        <v>4719</v>
      </c>
      <c r="J105" s="28"/>
      <c r="K105" s="28"/>
      <c r="U105"/>
    </row>
    <row r="106" spans="1:21" ht="16.8" customHeight="1" x14ac:dyDescent="0.25">
      <c r="A106" s="13">
        <v>45483</v>
      </c>
      <c r="B106" s="51" t="s">
        <v>4715</v>
      </c>
      <c r="J106" s="28"/>
      <c r="K106" s="28"/>
      <c r="U106"/>
    </row>
    <row r="107" spans="1:21" ht="16.8" customHeight="1" x14ac:dyDescent="0.25">
      <c r="A107" s="13">
        <v>45482</v>
      </c>
      <c r="B107" s="51" t="s">
        <v>4712</v>
      </c>
      <c r="J107" s="28"/>
      <c r="K107" s="28"/>
      <c r="U107"/>
    </row>
    <row r="108" spans="1:21" ht="16.8" customHeight="1" x14ac:dyDescent="0.25">
      <c r="A108" s="13">
        <v>45481</v>
      </c>
      <c r="B108" s="51" t="s">
        <v>4708</v>
      </c>
      <c r="J108" s="28"/>
      <c r="K108" s="28"/>
      <c r="U108"/>
    </row>
    <row r="109" spans="1:21" ht="16.8" customHeight="1" x14ac:dyDescent="0.25">
      <c r="A109" s="13">
        <v>45478</v>
      </c>
      <c r="B109" s="51" t="s">
        <v>4703</v>
      </c>
      <c r="J109" s="28"/>
      <c r="K109" s="28"/>
      <c r="U109"/>
    </row>
    <row r="110" spans="1:21" ht="16.8" customHeight="1" x14ac:dyDescent="0.25">
      <c r="A110" s="13">
        <v>45477</v>
      </c>
      <c r="B110" s="51" t="s">
        <v>4701</v>
      </c>
      <c r="J110" s="28"/>
      <c r="K110" s="28"/>
      <c r="U110"/>
    </row>
    <row r="111" spans="1:21" ht="16.8" customHeight="1" x14ac:dyDescent="0.25">
      <c r="A111" s="13">
        <v>45476</v>
      </c>
      <c r="B111" s="51" t="s">
        <v>4698</v>
      </c>
      <c r="J111" s="28"/>
      <c r="K111" s="28"/>
      <c r="U111"/>
    </row>
    <row r="112" spans="1:21" ht="16.8" customHeight="1" x14ac:dyDescent="0.25">
      <c r="A112" s="13">
        <v>45475</v>
      </c>
      <c r="B112" s="51" t="s">
        <v>4693</v>
      </c>
      <c r="J112" s="28"/>
      <c r="K112" s="28"/>
      <c r="U112"/>
    </row>
    <row r="113" spans="1:21" ht="16.8" customHeight="1" x14ac:dyDescent="0.25">
      <c r="A113" s="13">
        <v>45474</v>
      </c>
      <c r="B113" s="159" t="s">
        <v>4689</v>
      </c>
      <c r="J113" s="28"/>
      <c r="K113" s="28"/>
      <c r="U113"/>
    </row>
    <row r="114" spans="1:21" ht="16.8" customHeight="1" x14ac:dyDescent="0.25">
      <c r="A114" s="13">
        <v>45471</v>
      </c>
      <c r="B114" s="51" t="s">
        <v>4688</v>
      </c>
      <c r="J114" s="28"/>
      <c r="K114" s="28"/>
      <c r="U114"/>
    </row>
    <row r="115" spans="1:21" ht="16.8" customHeight="1" x14ac:dyDescent="0.25">
      <c r="A115" s="13">
        <v>45470</v>
      </c>
      <c r="B115" s="51" t="s">
        <v>4677</v>
      </c>
      <c r="J115" s="28"/>
      <c r="K115" s="28"/>
      <c r="U115"/>
    </row>
    <row r="116" spans="1:21" ht="16.8" customHeight="1" x14ac:dyDescent="0.25">
      <c r="A116" s="13">
        <v>45469</v>
      </c>
      <c r="B116" s="51" t="s">
        <v>4668</v>
      </c>
      <c r="J116" s="28"/>
      <c r="K116" s="28"/>
      <c r="U116"/>
    </row>
    <row r="117" spans="1:21" ht="16.8" customHeight="1" x14ac:dyDescent="0.25">
      <c r="A117" s="13">
        <v>45468</v>
      </c>
      <c r="B117" s="51" t="s">
        <v>4662</v>
      </c>
      <c r="J117" s="28"/>
      <c r="K117" s="28"/>
      <c r="U117"/>
    </row>
    <row r="118" spans="1:21" ht="16.8" customHeight="1" x14ac:dyDescent="0.25">
      <c r="A118" s="13">
        <v>45467</v>
      </c>
      <c r="B118" s="51" t="s">
        <v>4657</v>
      </c>
      <c r="J118" s="28"/>
      <c r="K118" s="28"/>
      <c r="U118"/>
    </row>
    <row r="119" spans="1:21" ht="16.8" customHeight="1" x14ac:dyDescent="0.25">
      <c r="A119" s="13">
        <v>45464</v>
      </c>
      <c r="B119" s="51" t="s">
        <v>4652</v>
      </c>
      <c r="J119" s="28"/>
      <c r="K119" s="28"/>
      <c r="U119"/>
    </row>
    <row r="120" spans="1:21" ht="16.8" customHeight="1" x14ac:dyDescent="0.25">
      <c r="A120" s="13">
        <v>45463</v>
      </c>
      <c r="B120" s="51" t="s">
        <v>4648</v>
      </c>
      <c r="J120" s="28"/>
      <c r="K120" s="28"/>
      <c r="U120"/>
    </row>
    <row r="121" spans="1:21" ht="16.8" customHeight="1" x14ac:dyDescent="0.25">
      <c r="A121" s="13">
        <v>45462</v>
      </c>
      <c r="B121" s="51" t="s">
        <v>4644</v>
      </c>
      <c r="J121" s="28"/>
      <c r="K121" s="28"/>
      <c r="U121"/>
    </row>
    <row r="122" spans="1:21" ht="16.8" customHeight="1" x14ac:dyDescent="0.25">
      <c r="A122" s="13">
        <v>45461</v>
      </c>
      <c r="B122" s="51" t="s">
        <v>4638</v>
      </c>
      <c r="J122" s="28"/>
      <c r="K122" s="28"/>
      <c r="U122"/>
    </row>
    <row r="123" spans="1:21" ht="16.8" customHeight="1" x14ac:dyDescent="0.25">
      <c r="A123" s="13">
        <v>45460</v>
      </c>
      <c r="B123" s="51" t="s">
        <v>4631</v>
      </c>
      <c r="J123" s="28"/>
      <c r="K123" s="28"/>
      <c r="U123"/>
    </row>
    <row r="124" spans="1:21" ht="16.8" customHeight="1" x14ac:dyDescent="0.25">
      <c r="A124" s="13">
        <v>45457</v>
      </c>
      <c r="B124" s="51" t="s">
        <v>4627</v>
      </c>
      <c r="J124" s="28"/>
      <c r="K124" s="28"/>
      <c r="U124"/>
    </row>
    <row r="125" spans="1:21" ht="16.8" customHeight="1" x14ac:dyDescent="0.25">
      <c r="A125" s="13">
        <v>45456</v>
      </c>
      <c r="B125" s="51" t="s">
        <v>4626</v>
      </c>
      <c r="J125" s="28"/>
      <c r="K125" s="28"/>
      <c r="U125"/>
    </row>
    <row r="126" spans="1:21" ht="16.8" customHeight="1" x14ac:dyDescent="0.25">
      <c r="A126" s="13">
        <v>45455</v>
      </c>
      <c r="B126" s="51" t="s">
        <v>4623</v>
      </c>
      <c r="J126" s="28"/>
      <c r="K126" s="28"/>
      <c r="U126"/>
    </row>
    <row r="127" spans="1:21" ht="16.8" customHeight="1" x14ac:dyDescent="0.25">
      <c r="A127" s="13">
        <v>45454</v>
      </c>
      <c r="B127" s="51" t="s">
        <v>4622</v>
      </c>
      <c r="J127" s="28"/>
      <c r="K127" s="28"/>
      <c r="U127"/>
    </row>
    <row r="128" spans="1:21" ht="16.8" customHeight="1" x14ac:dyDescent="0.25">
      <c r="A128" s="13">
        <v>45450</v>
      </c>
      <c r="B128" s="51" t="s">
        <v>4617</v>
      </c>
      <c r="J128" s="28"/>
      <c r="K128" s="28"/>
      <c r="U128"/>
    </row>
    <row r="129" spans="1:21" ht="16.8" customHeight="1" x14ac:dyDescent="0.25">
      <c r="A129" s="13">
        <v>45449</v>
      </c>
      <c r="B129" s="51" t="s">
        <v>4614</v>
      </c>
      <c r="J129" s="28"/>
      <c r="K129" s="28"/>
      <c r="U129"/>
    </row>
    <row r="130" spans="1:21" ht="16.2" customHeight="1" x14ac:dyDescent="0.25">
      <c r="A130" s="13">
        <v>45448</v>
      </c>
      <c r="B130" s="51" t="s">
        <v>4613</v>
      </c>
      <c r="J130" s="28"/>
      <c r="K130" s="28"/>
      <c r="U130"/>
    </row>
    <row r="131" spans="1:21" ht="16.8" customHeight="1" x14ac:dyDescent="0.25">
      <c r="A131" s="13">
        <v>45447</v>
      </c>
      <c r="B131" s="51" t="s">
        <v>4607</v>
      </c>
      <c r="J131" s="28"/>
      <c r="K131" s="28"/>
      <c r="U131"/>
    </row>
    <row r="132" spans="1:21" ht="16.8" customHeight="1" x14ac:dyDescent="0.25">
      <c r="A132" s="13">
        <v>45446</v>
      </c>
      <c r="B132" s="51" t="s">
        <v>4606</v>
      </c>
      <c r="J132" s="28"/>
      <c r="K132" s="28"/>
      <c r="U132"/>
    </row>
    <row r="133" spans="1:21" ht="16.8" customHeight="1" x14ac:dyDescent="0.25">
      <c r="A133" s="13">
        <v>45443</v>
      </c>
      <c r="B133" s="51" t="s">
        <v>4603</v>
      </c>
      <c r="J133" s="28"/>
      <c r="K133" s="28"/>
      <c r="U133"/>
    </row>
    <row r="134" spans="1:21" ht="16.8" customHeight="1" x14ac:dyDescent="0.25">
      <c r="A134" s="13">
        <v>45442</v>
      </c>
      <c r="B134" s="51" t="s">
        <v>4600</v>
      </c>
      <c r="J134" s="28"/>
      <c r="K134" s="28"/>
      <c r="U134"/>
    </row>
    <row r="135" spans="1:21" ht="16.8" customHeight="1" x14ac:dyDescent="0.25">
      <c r="A135" s="13">
        <v>45441</v>
      </c>
      <c r="B135" s="51" t="s">
        <v>4599</v>
      </c>
      <c r="J135" s="28"/>
      <c r="K135" s="28"/>
      <c r="U135"/>
    </row>
    <row r="136" spans="1:21" ht="16.8" customHeight="1" x14ac:dyDescent="0.25">
      <c r="A136" s="13">
        <v>45440</v>
      </c>
      <c r="B136" s="51" t="s">
        <v>2008</v>
      </c>
      <c r="J136" s="28"/>
      <c r="K136" s="28"/>
      <c r="U136"/>
    </row>
    <row r="137" spans="1:21" ht="16.8" customHeight="1" x14ac:dyDescent="0.25">
      <c r="A137" s="13">
        <v>45439</v>
      </c>
      <c r="B137" s="51" t="s">
        <v>4595</v>
      </c>
      <c r="J137" s="28"/>
      <c r="K137" s="28"/>
      <c r="U137"/>
    </row>
    <row r="138" spans="1:21" ht="16.8" customHeight="1" x14ac:dyDescent="0.25">
      <c r="A138" s="13">
        <v>45436</v>
      </c>
      <c r="B138" s="51" t="s">
        <v>2008</v>
      </c>
      <c r="J138" s="28"/>
      <c r="K138" s="28"/>
      <c r="U138"/>
    </row>
    <row r="139" spans="1:21" ht="16.8" customHeight="1" x14ac:dyDescent="0.25">
      <c r="A139" s="13">
        <v>45435</v>
      </c>
      <c r="B139" s="51" t="s">
        <v>2008</v>
      </c>
      <c r="J139" s="28"/>
      <c r="K139" s="28"/>
      <c r="U139"/>
    </row>
    <row r="140" spans="1:21" ht="16.8" customHeight="1" x14ac:dyDescent="0.25">
      <c r="A140" s="13">
        <v>45434</v>
      </c>
      <c r="B140" s="51" t="s">
        <v>4587</v>
      </c>
      <c r="J140" s="28"/>
      <c r="K140" s="28"/>
      <c r="U140"/>
    </row>
    <row r="141" spans="1:21" ht="16.8" customHeight="1" x14ac:dyDescent="0.25">
      <c r="A141" s="13">
        <v>45433</v>
      </c>
      <c r="B141" s="51" t="s">
        <v>4570</v>
      </c>
      <c r="J141" s="28"/>
      <c r="K141" s="28"/>
      <c r="U141"/>
    </row>
    <row r="142" spans="1:21" ht="16.8" customHeight="1" x14ac:dyDescent="0.25">
      <c r="A142" s="13">
        <v>45432</v>
      </c>
      <c r="B142" s="51" t="s">
        <v>4567</v>
      </c>
      <c r="J142" s="28"/>
      <c r="K142" s="28"/>
      <c r="U142"/>
    </row>
    <row r="143" spans="1:21" ht="16.8" customHeight="1" x14ac:dyDescent="0.25">
      <c r="A143" s="13">
        <v>45429</v>
      </c>
      <c r="B143" s="51" t="s">
        <v>4563</v>
      </c>
      <c r="J143" s="28"/>
      <c r="K143" s="28"/>
      <c r="U143"/>
    </row>
    <row r="144" spans="1:21" ht="16.8" customHeight="1" x14ac:dyDescent="0.25">
      <c r="A144" s="13">
        <v>45428</v>
      </c>
      <c r="B144" s="51" t="s">
        <v>4557</v>
      </c>
      <c r="J144" s="28"/>
      <c r="K144" s="28"/>
      <c r="U144"/>
    </row>
    <row r="145" spans="1:21" ht="16.8" customHeight="1" x14ac:dyDescent="0.25">
      <c r="A145" s="13">
        <v>45427</v>
      </c>
      <c r="B145" s="51" t="s">
        <v>4551</v>
      </c>
      <c r="J145" s="28"/>
      <c r="K145" s="28"/>
      <c r="U145"/>
    </row>
    <row r="146" spans="1:21" ht="16.8" customHeight="1" x14ac:dyDescent="0.25">
      <c r="A146" s="13">
        <v>45426</v>
      </c>
      <c r="B146" s="51" t="s">
        <v>4506</v>
      </c>
      <c r="J146" s="28"/>
      <c r="K146" s="28"/>
      <c r="U146"/>
    </row>
    <row r="147" spans="1:21" ht="16.8" customHeight="1" x14ac:dyDescent="0.25">
      <c r="A147" s="13">
        <v>45425</v>
      </c>
      <c r="B147" s="51" t="s">
        <v>4504</v>
      </c>
      <c r="J147" s="28"/>
      <c r="K147" s="28"/>
      <c r="U147"/>
    </row>
    <row r="148" spans="1:21" ht="16.8" customHeight="1" x14ac:dyDescent="0.25">
      <c r="A148" s="13">
        <v>45422</v>
      </c>
      <c r="B148" s="51" t="s">
        <v>4501</v>
      </c>
      <c r="J148" s="28"/>
      <c r="K148" s="28"/>
      <c r="U148"/>
    </row>
    <row r="149" spans="1:21" ht="16.8" customHeight="1" x14ac:dyDescent="0.25">
      <c r="A149" s="13">
        <v>45421</v>
      </c>
      <c r="B149" s="51" t="s">
        <v>4498</v>
      </c>
      <c r="J149" s="28"/>
      <c r="K149" s="28"/>
      <c r="U149"/>
    </row>
    <row r="150" spans="1:21" ht="16.8" customHeight="1" x14ac:dyDescent="0.25">
      <c r="A150" s="13">
        <v>45420</v>
      </c>
      <c r="B150" s="51" t="s">
        <v>4495</v>
      </c>
      <c r="J150" s="28"/>
      <c r="K150" s="28"/>
      <c r="U150"/>
    </row>
    <row r="151" spans="1:21" ht="16.8" customHeight="1" x14ac:dyDescent="0.25">
      <c r="A151" s="13">
        <v>45419</v>
      </c>
      <c r="B151" s="51" t="s">
        <v>4491</v>
      </c>
      <c r="J151" s="28"/>
      <c r="K151" s="28"/>
      <c r="U151"/>
    </row>
    <row r="152" spans="1:21" ht="16.8" customHeight="1" x14ac:dyDescent="0.25">
      <c r="A152" s="13">
        <v>45418</v>
      </c>
      <c r="B152" s="51" t="s">
        <v>4488</v>
      </c>
      <c r="J152" s="28"/>
      <c r="K152" s="28"/>
      <c r="U152"/>
    </row>
    <row r="153" spans="1:21" ht="16.8" customHeight="1" x14ac:dyDescent="0.25">
      <c r="A153" s="13">
        <v>45412</v>
      </c>
      <c r="B153" s="51" t="s">
        <v>4479</v>
      </c>
      <c r="J153" s="28"/>
      <c r="K153" s="28"/>
      <c r="U153"/>
    </row>
    <row r="154" spans="1:21" ht="16.8" customHeight="1" x14ac:dyDescent="0.25">
      <c r="A154" s="13">
        <v>45411</v>
      </c>
      <c r="B154" s="51" t="s">
        <v>4480</v>
      </c>
      <c r="J154" s="28"/>
      <c r="K154" s="28"/>
      <c r="U154"/>
    </row>
    <row r="155" spans="1:21" ht="16.8" customHeight="1" x14ac:dyDescent="0.25">
      <c r="A155" s="13">
        <v>45408</v>
      </c>
      <c r="B155" s="51" t="s">
        <v>4454</v>
      </c>
      <c r="J155" s="28"/>
      <c r="K155" s="28"/>
      <c r="U155"/>
    </row>
    <row r="156" spans="1:21" ht="16.8" customHeight="1" x14ac:dyDescent="0.25">
      <c r="A156" s="13">
        <v>45407</v>
      </c>
      <c r="B156" s="51" t="s">
        <v>4451</v>
      </c>
      <c r="J156" s="28"/>
      <c r="K156" s="28"/>
      <c r="U156"/>
    </row>
    <row r="157" spans="1:21" ht="16.8" customHeight="1" x14ac:dyDescent="0.25">
      <c r="A157" s="13">
        <v>45406</v>
      </c>
      <c r="B157" s="51" t="s">
        <v>4446</v>
      </c>
      <c r="J157" s="28"/>
      <c r="K157" s="28"/>
      <c r="U157"/>
    </row>
    <row r="158" spans="1:21" ht="16.8" customHeight="1" x14ac:dyDescent="0.25">
      <c r="A158" s="13">
        <v>45405</v>
      </c>
      <c r="B158" s="51" t="s">
        <v>4435</v>
      </c>
      <c r="J158" s="28"/>
      <c r="K158" s="28"/>
      <c r="U158"/>
    </row>
    <row r="159" spans="1:21" ht="16.8" customHeight="1" x14ac:dyDescent="0.25">
      <c r="A159" s="13">
        <v>45404</v>
      </c>
      <c r="B159" s="51" t="s">
        <v>4431</v>
      </c>
      <c r="J159" s="28"/>
      <c r="K159" s="28"/>
      <c r="U159"/>
    </row>
    <row r="160" spans="1:21" ht="16.8" customHeight="1" x14ac:dyDescent="0.25">
      <c r="A160" s="13">
        <v>45401</v>
      </c>
      <c r="B160" s="51" t="s">
        <v>4425</v>
      </c>
      <c r="J160" s="28"/>
      <c r="K160" s="28"/>
      <c r="U160"/>
    </row>
    <row r="161" spans="1:21" ht="16.8" customHeight="1" x14ac:dyDescent="0.25">
      <c r="A161" s="13">
        <v>45400</v>
      </c>
      <c r="B161" s="51" t="s">
        <v>4398</v>
      </c>
      <c r="J161" s="28"/>
      <c r="K161" s="28"/>
      <c r="U161"/>
    </row>
    <row r="162" spans="1:21" ht="16.8" customHeight="1" x14ac:dyDescent="0.25">
      <c r="A162" s="13">
        <v>45399</v>
      </c>
      <c r="B162" s="51" t="s">
        <v>4404</v>
      </c>
      <c r="J162" s="28"/>
      <c r="K162" s="28"/>
      <c r="U162"/>
    </row>
    <row r="163" spans="1:21" ht="16.8" customHeight="1" x14ac:dyDescent="0.25">
      <c r="A163" s="13">
        <v>45398</v>
      </c>
      <c r="B163" s="51" t="s">
        <v>4398</v>
      </c>
      <c r="J163" s="28"/>
      <c r="K163" s="28"/>
      <c r="U163"/>
    </row>
    <row r="164" spans="1:21" ht="16.8" customHeight="1" x14ac:dyDescent="0.25">
      <c r="A164" s="13">
        <v>45397</v>
      </c>
      <c r="B164" s="51" t="s">
        <v>4395</v>
      </c>
      <c r="J164" s="28"/>
      <c r="K164" s="28"/>
      <c r="U164"/>
    </row>
    <row r="165" spans="1:21" ht="16.8" customHeight="1" x14ac:dyDescent="0.25">
      <c r="A165" s="13">
        <v>45394</v>
      </c>
      <c r="B165" s="51" t="s">
        <v>4394</v>
      </c>
      <c r="J165" s="28"/>
      <c r="K165" s="28"/>
      <c r="U165"/>
    </row>
    <row r="166" spans="1:21" ht="16.8" customHeight="1" x14ac:dyDescent="0.25">
      <c r="A166" s="13">
        <v>45393</v>
      </c>
      <c r="B166" s="51" t="s">
        <v>4390</v>
      </c>
      <c r="J166" s="28"/>
      <c r="K166" s="28"/>
      <c r="U166"/>
    </row>
    <row r="167" spans="1:21" ht="16.8" customHeight="1" x14ac:dyDescent="0.25">
      <c r="A167" s="13">
        <v>45392</v>
      </c>
      <c r="B167" s="51" t="s">
        <v>4386</v>
      </c>
      <c r="J167" s="28"/>
      <c r="K167" s="28"/>
      <c r="U167"/>
    </row>
    <row r="168" spans="1:21" ht="16.8" customHeight="1" x14ac:dyDescent="0.25">
      <c r="A168" s="13">
        <v>45391</v>
      </c>
      <c r="B168" s="51" t="s">
        <v>4377</v>
      </c>
      <c r="J168" s="28"/>
      <c r="K168" s="28"/>
      <c r="U168"/>
    </row>
    <row r="169" spans="1:21" ht="16.8" customHeight="1" x14ac:dyDescent="0.25">
      <c r="A169" s="13">
        <v>45390</v>
      </c>
      <c r="B169" s="51" t="s">
        <v>4373</v>
      </c>
      <c r="J169" s="28"/>
      <c r="K169" s="28"/>
      <c r="U169"/>
    </row>
    <row r="170" spans="1:21" ht="16.8" customHeight="1" x14ac:dyDescent="0.25">
      <c r="A170" s="13">
        <v>45385</v>
      </c>
      <c r="B170" s="51" t="s">
        <v>4371</v>
      </c>
      <c r="J170" s="28"/>
      <c r="K170" s="28"/>
      <c r="U170"/>
    </row>
    <row r="171" spans="1:21" ht="16.8" customHeight="1" x14ac:dyDescent="0.25">
      <c r="A171" s="13">
        <v>45384</v>
      </c>
      <c r="B171" s="51" t="s">
        <v>4364</v>
      </c>
      <c r="J171" s="28"/>
      <c r="K171" s="28"/>
      <c r="U171"/>
    </row>
    <row r="172" spans="1:21" ht="16.8" customHeight="1" x14ac:dyDescent="0.25">
      <c r="A172" s="13">
        <v>45383</v>
      </c>
      <c r="B172" s="51" t="s">
        <v>4359</v>
      </c>
      <c r="J172" s="28"/>
      <c r="K172" s="28"/>
      <c r="U172"/>
    </row>
    <row r="173" spans="1:21" ht="16.8" customHeight="1" x14ac:dyDescent="0.25">
      <c r="A173" s="13">
        <v>45380</v>
      </c>
      <c r="B173" s="51" t="s">
        <v>4357</v>
      </c>
      <c r="J173" s="28"/>
      <c r="K173" s="28"/>
      <c r="U173"/>
    </row>
    <row r="174" spans="1:21" ht="16.8" customHeight="1" x14ac:dyDescent="0.25">
      <c r="A174" s="13">
        <v>45379</v>
      </c>
      <c r="B174" s="51" t="s">
        <v>4355</v>
      </c>
      <c r="J174" s="28"/>
      <c r="K174" s="28"/>
      <c r="U174"/>
    </row>
    <row r="175" spans="1:21" ht="16.8" customHeight="1" x14ac:dyDescent="0.25">
      <c r="A175" s="13">
        <v>45378</v>
      </c>
      <c r="B175" s="51" t="s">
        <v>4351</v>
      </c>
      <c r="J175" s="28"/>
      <c r="K175" s="28"/>
      <c r="U175"/>
    </row>
    <row r="176" spans="1:21" ht="16.8" customHeight="1" x14ac:dyDescent="0.25">
      <c r="A176" s="13">
        <v>45377</v>
      </c>
      <c r="B176" s="51" t="s">
        <v>4358</v>
      </c>
      <c r="J176" s="28"/>
      <c r="K176" s="28"/>
      <c r="U176"/>
    </row>
    <row r="177" spans="1:21" ht="16.8" customHeight="1" x14ac:dyDescent="0.25">
      <c r="A177" s="13">
        <v>45376</v>
      </c>
      <c r="B177" s="51" t="s">
        <v>4347</v>
      </c>
      <c r="J177" s="28"/>
      <c r="K177" s="28"/>
      <c r="U177"/>
    </row>
    <row r="178" spans="1:21" ht="16.8" customHeight="1" x14ac:dyDescent="0.25">
      <c r="A178" s="13">
        <v>45373</v>
      </c>
      <c r="B178" s="51" t="s">
        <v>4339</v>
      </c>
      <c r="J178" s="28"/>
      <c r="K178" s="28"/>
      <c r="U178"/>
    </row>
    <row r="179" spans="1:21" ht="16.8" customHeight="1" x14ac:dyDescent="0.25">
      <c r="A179" s="13">
        <v>45372</v>
      </c>
      <c r="B179" s="51" t="s">
        <v>4338</v>
      </c>
      <c r="J179" s="28"/>
      <c r="K179" s="28"/>
      <c r="U179"/>
    </row>
    <row r="180" spans="1:21" ht="16.8" customHeight="1" x14ac:dyDescent="0.25">
      <c r="A180" s="13">
        <v>45371</v>
      </c>
      <c r="B180" s="51" t="s">
        <v>4335</v>
      </c>
      <c r="J180" s="28"/>
      <c r="K180" s="28"/>
      <c r="U180"/>
    </row>
    <row r="181" spans="1:21" ht="16.8" customHeight="1" x14ac:dyDescent="0.25">
      <c r="A181" s="13">
        <v>45370</v>
      </c>
      <c r="B181" s="51" t="s">
        <v>4326</v>
      </c>
      <c r="J181" s="28"/>
      <c r="K181" s="28"/>
      <c r="U181"/>
    </row>
    <row r="182" spans="1:21" ht="16.8" customHeight="1" x14ac:dyDescent="0.25">
      <c r="A182" s="13">
        <v>45369</v>
      </c>
      <c r="B182" s="51" t="s">
        <v>4322</v>
      </c>
      <c r="J182" s="28"/>
      <c r="K182" s="28"/>
      <c r="U182"/>
    </row>
    <row r="183" spans="1:21" ht="16.8" customHeight="1" x14ac:dyDescent="0.25">
      <c r="A183" s="13">
        <v>45366</v>
      </c>
      <c r="B183" s="51" t="s">
        <v>3640</v>
      </c>
      <c r="J183" s="28"/>
      <c r="K183" s="28"/>
      <c r="U183"/>
    </row>
    <row r="184" spans="1:21" ht="16.8" customHeight="1" x14ac:dyDescent="0.25">
      <c r="A184" s="13">
        <v>45365</v>
      </c>
      <c r="B184" s="51" t="s">
        <v>3639</v>
      </c>
      <c r="J184" s="28"/>
      <c r="K184" s="28"/>
      <c r="U184"/>
    </row>
    <row r="185" spans="1:21" ht="16.8" customHeight="1" x14ac:dyDescent="0.25">
      <c r="A185" s="13">
        <v>45364</v>
      </c>
      <c r="B185" s="51" t="s">
        <v>3636</v>
      </c>
      <c r="J185" s="28"/>
      <c r="K185" s="28"/>
      <c r="U185"/>
    </row>
    <row r="186" spans="1:21" ht="16.8" customHeight="1" x14ac:dyDescent="0.25">
      <c r="A186" s="13">
        <v>45363</v>
      </c>
      <c r="B186" s="51" t="s">
        <v>3634</v>
      </c>
      <c r="J186" s="28"/>
      <c r="K186" s="28"/>
      <c r="U186"/>
    </row>
    <row r="187" spans="1:21" ht="16.8" customHeight="1" x14ac:dyDescent="0.25">
      <c r="A187" s="13">
        <v>45362</v>
      </c>
      <c r="B187" s="51" t="s">
        <v>3632</v>
      </c>
      <c r="J187" s="28"/>
      <c r="K187" s="28"/>
      <c r="U187"/>
    </row>
    <row r="188" spans="1:21" ht="16.8" customHeight="1" x14ac:dyDescent="0.25">
      <c r="A188" s="13">
        <v>45359</v>
      </c>
      <c r="B188" s="51" t="s">
        <v>2930</v>
      </c>
      <c r="K188" s="28"/>
      <c r="U188"/>
    </row>
    <row r="189" spans="1:21" ht="16.8" customHeight="1" x14ac:dyDescent="0.25">
      <c r="A189" s="13">
        <v>45358</v>
      </c>
      <c r="B189" s="51" t="s">
        <v>2929</v>
      </c>
      <c r="K189" s="28"/>
      <c r="U189"/>
    </row>
    <row r="190" spans="1:21" ht="16.8" customHeight="1" x14ac:dyDescent="0.25">
      <c r="A190" s="13">
        <v>45357</v>
      </c>
      <c r="B190" s="51" t="s">
        <v>2927</v>
      </c>
      <c r="K190" s="28"/>
      <c r="U190"/>
    </row>
    <row r="191" spans="1:21" ht="16.8" customHeight="1" x14ac:dyDescent="0.25">
      <c r="A191" s="13">
        <v>45356</v>
      </c>
      <c r="B191" s="51" t="s">
        <v>2919</v>
      </c>
      <c r="J191" s="51"/>
      <c r="K191" s="28"/>
      <c r="U191"/>
    </row>
    <row r="192" spans="1:21" ht="16.8" customHeight="1" x14ac:dyDescent="0.25">
      <c r="A192" s="13">
        <v>45355</v>
      </c>
      <c r="B192" s="51" t="s">
        <v>2917</v>
      </c>
      <c r="J192" s="28"/>
      <c r="K192" s="28"/>
      <c r="U192"/>
    </row>
    <row r="193" spans="1:21" ht="16.8" customHeight="1" x14ac:dyDescent="0.25">
      <c r="A193" s="13">
        <v>45352</v>
      </c>
      <c r="B193" s="51" t="s">
        <v>2916</v>
      </c>
      <c r="J193" s="28"/>
      <c r="K193" s="28"/>
      <c r="U193"/>
    </row>
    <row r="194" spans="1:21" ht="16.8" customHeight="1" x14ac:dyDescent="0.25">
      <c r="A194" s="13">
        <v>45351</v>
      </c>
      <c r="B194" s="51" t="s">
        <v>2904</v>
      </c>
      <c r="J194" s="28"/>
      <c r="K194" s="28"/>
      <c r="U194"/>
    </row>
    <row r="195" spans="1:21" ht="16.8" customHeight="1" x14ac:dyDescent="0.25">
      <c r="A195" s="13">
        <v>45350</v>
      </c>
      <c r="B195" s="51" t="s">
        <v>2900</v>
      </c>
      <c r="J195" s="28"/>
      <c r="K195" s="28"/>
      <c r="U195"/>
    </row>
    <row r="196" spans="1:21" ht="16.8" customHeight="1" x14ac:dyDescent="0.25">
      <c r="A196" s="13">
        <v>45349</v>
      </c>
      <c r="B196" s="51" t="s">
        <v>2896</v>
      </c>
      <c r="J196" s="28"/>
      <c r="K196" s="28"/>
      <c r="U196"/>
    </row>
    <row r="197" spans="1:21" ht="16.8" customHeight="1" x14ac:dyDescent="0.25">
      <c r="A197" s="13">
        <v>45348</v>
      </c>
      <c r="B197" s="51" t="s">
        <v>2892</v>
      </c>
      <c r="J197" s="28"/>
      <c r="K197" s="28"/>
      <c r="U197"/>
    </row>
    <row r="198" spans="1:21" ht="16.8" customHeight="1" x14ac:dyDescent="0.25">
      <c r="A198" s="13">
        <v>45345</v>
      </c>
      <c r="B198" s="51" t="s">
        <v>2890</v>
      </c>
      <c r="J198" s="28"/>
      <c r="K198" s="28"/>
      <c r="U198"/>
    </row>
    <row r="199" spans="1:21" ht="16.8" customHeight="1" x14ac:dyDescent="0.25">
      <c r="A199" s="13">
        <v>45344</v>
      </c>
      <c r="B199" s="51" t="s">
        <v>2889</v>
      </c>
      <c r="J199" s="28"/>
      <c r="K199" s="28"/>
      <c r="U199"/>
    </row>
    <row r="200" spans="1:21" ht="16.8" customHeight="1" x14ac:dyDescent="0.25">
      <c r="A200" s="13">
        <v>45343</v>
      </c>
      <c r="B200" s="51" t="s">
        <v>2885</v>
      </c>
      <c r="J200" s="28"/>
      <c r="K200" s="28"/>
      <c r="U200"/>
    </row>
    <row r="201" spans="1:21" ht="16.8" customHeight="1" x14ac:dyDescent="0.25">
      <c r="A201" s="13">
        <v>45342</v>
      </c>
      <c r="B201" s="51" t="s">
        <v>2525</v>
      </c>
      <c r="J201" s="28"/>
      <c r="K201" s="28"/>
      <c r="U201"/>
    </row>
    <row r="202" spans="1:21" ht="16.8" customHeight="1" x14ac:dyDescent="0.25">
      <c r="A202" s="13">
        <v>45341</v>
      </c>
      <c r="B202" s="51" t="s">
        <v>2853</v>
      </c>
      <c r="J202" s="28"/>
      <c r="K202" s="28"/>
      <c r="U202"/>
    </row>
    <row r="203" spans="1:21" ht="16.8" customHeight="1" x14ac:dyDescent="0.25">
      <c r="A203" s="13">
        <v>45330</v>
      </c>
      <c r="B203" s="51" t="s">
        <v>2814</v>
      </c>
      <c r="J203" s="28"/>
      <c r="K203" s="28"/>
      <c r="U203"/>
    </row>
    <row r="204" spans="1:21" ht="16.8" customHeight="1" x14ac:dyDescent="0.25">
      <c r="A204" s="13">
        <v>45329</v>
      </c>
      <c r="B204" s="51" t="s">
        <v>2849</v>
      </c>
      <c r="J204" s="28"/>
      <c r="K204" s="28"/>
      <c r="U204"/>
    </row>
    <row r="205" spans="1:21" ht="16.8" customHeight="1" x14ac:dyDescent="0.25">
      <c r="A205" s="13">
        <v>45328</v>
      </c>
      <c r="B205" s="51" t="s">
        <v>2816</v>
      </c>
      <c r="J205" s="28"/>
      <c r="K205" s="28"/>
      <c r="U205"/>
    </row>
    <row r="206" spans="1:21" ht="16.8" customHeight="1" x14ac:dyDescent="0.25">
      <c r="A206" s="13">
        <v>45327</v>
      </c>
      <c r="B206" s="51" t="s">
        <v>2814</v>
      </c>
      <c r="J206" s="28"/>
      <c r="K206" s="28"/>
      <c r="U206"/>
    </row>
    <row r="207" spans="1:21" ht="16.8" customHeight="1" x14ac:dyDescent="0.25">
      <c r="A207" s="13">
        <v>45324</v>
      </c>
      <c r="B207" s="51" t="s">
        <v>2812</v>
      </c>
      <c r="J207" s="28"/>
      <c r="K207" s="28"/>
      <c r="U207"/>
    </row>
    <row r="208" spans="1:21" ht="16.8" customHeight="1" x14ac:dyDescent="0.25">
      <c r="A208" s="13">
        <v>45323</v>
      </c>
      <c r="B208" s="51" t="s">
        <v>2810</v>
      </c>
      <c r="J208" s="28"/>
      <c r="K208" s="28"/>
      <c r="U208"/>
    </row>
    <row r="209" spans="1:21" ht="16.8" customHeight="1" x14ac:dyDescent="0.25">
      <c r="A209" s="13">
        <v>45322</v>
      </c>
      <c r="B209" s="51" t="s">
        <v>2809</v>
      </c>
      <c r="J209" s="28"/>
      <c r="K209" s="28"/>
      <c r="U209"/>
    </row>
    <row r="210" spans="1:21" ht="16.8" customHeight="1" x14ac:dyDescent="0.25">
      <c r="A210" s="13">
        <v>45321</v>
      </c>
      <c r="B210" s="51" t="s">
        <v>2804</v>
      </c>
      <c r="J210" s="28"/>
      <c r="K210" s="28"/>
      <c r="U210"/>
    </row>
    <row r="211" spans="1:21" ht="16.8" customHeight="1" x14ac:dyDescent="0.25">
      <c r="A211" s="13">
        <v>45320</v>
      </c>
      <c r="B211" s="51" t="s">
        <v>2800</v>
      </c>
      <c r="J211" s="28"/>
      <c r="K211" s="28"/>
      <c r="U211"/>
    </row>
    <row r="212" spans="1:21" ht="16.8" customHeight="1" x14ac:dyDescent="0.25">
      <c r="A212" s="13">
        <v>45317</v>
      </c>
      <c r="B212" s="51" t="s">
        <v>2799</v>
      </c>
      <c r="J212" s="28"/>
      <c r="K212" s="28"/>
      <c r="U212"/>
    </row>
    <row r="213" spans="1:21" ht="16.8" customHeight="1" x14ac:dyDescent="0.25">
      <c r="A213" s="13">
        <v>45316</v>
      </c>
      <c r="B213" s="51" t="s">
        <v>2790</v>
      </c>
      <c r="J213" s="28"/>
      <c r="K213" s="28"/>
      <c r="U213"/>
    </row>
    <row r="214" spans="1:21" ht="16.8" customHeight="1" x14ac:dyDescent="0.25">
      <c r="A214" s="13">
        <v>45315</v>
      </c>
      <c r="B214" s="51" t="s">
        <v>2787</v>
      </c>
      <c r="J214" s="28"/>
      <c r="K214" s="28"/>
      <c r="U214"/>
    </row>
    <row r="215" spans="1:21" ht="16.8" customHeight="1" x14ac:dyDescent="0.25">
      <c r="A215" s="13">
        <v>45314</v>
      </c>
      <c r="B215" s="51" t="s">
        <v>2784</v>
      </c>
      <c r="J215" s="28"/>
      <c r="K215" s="28"/>
      <c r="U215"/>
    </row>
    <row r="216" spans="1:21" ht="16.8" customHeight="1" x14ac:dyDescent="0.25">
      <c r="A216" s="13">
        <v>45313</v>
      </c>
      <c r="B216" s="51" t="s">
        <v>2779</v>
      </c>
      <c r="J216" s="28"/>
      <c r="K216" s="28"/>
      <c r="U216"/>
    </row>
    <row r="217" spans="1:21" ht="16.8" customHeight="1" x14ac:dyDescent="0.25">
      <c r="A217" s="13">
        <v>45310</v>
      </c>
      <c r="B217" s="51" t="s">
        <v>2776</v>
      </c>
      <c r="J217" s="28"/>
      <c r="K217" s="28"/>
      <c r="U217"/>
    </row>
    <row r="218" spans="1:21" ht="16.8" customHeight="1" x14ac:dyDescent="0.25">
      <c r="A218" s="13">
        <v>45309</v>
      </c>
      <c r="B218" s="51" t="s">
        <v>2770</v>
      </c>
      <c r="J218" s="28"/>
      <c r="K218" s="28"/>
      <c r="U218"/>
    </row>
    <row r="219" spans="1:21" ht="16.8" customHeight="1" x14ac:dyDescent="0.25">
      <c r="A219" s="13">
        <v>45308</v>
      </c>
      <c r="B219" s="51" t="s">
        <v>2768</v>
      </c>
      <c r="J219" s="28"/>
      <c r="K219" s="28"/>
      <c r="U219"/>
    </row>
    <row r="220" spans="1:21" ht="16.8" customHeight="1" x14ac:dyDescent="0.25">
      <c r="A220" s="13">
        <v>45307</v>
      </c>
      <c r="B220" s="51" t="s">
        <v>2764</v>
      </c>
      <c r="J220" s="28"/>
      <c r="K220" s="28"/>
      <c r="U220"/>
    </row>
    <row r="221" spans="1:21" ht="16.8" customHeight="1" x14ac:dyDescent="0.25">
      <c r="A221" s="13">
        <v>45306</v>
      </c>
      <c r="B221" s="51" t="s">
        <v>2763</v>
      </c>
      <c r="J221" s="28"/>
      <c r="K221" s="28"/>
      <c r="U221"/>
    </row>
    <row r="222" spans="1:21" ht="16.8" customHeight="1" x14ac:dyDescent="0.25">
      <c r="A222" s="13">
        <v>45303</v>
      </c>
      <c r="B222" s="51" t="s">
        <v>2762</v>
      </c>
      <c r="J222" s="28"/>
      <c r="K222" s="28"/>
      <c r="U222"/>
    </row>
    <row r="223" spans="1:21" ht="16.8" customHeight="1" x14ac:dyDescent="0.25">
      <c r="A223" s="13">
        <v>45302</v>
      </c>
      <c r="B223" s="51" t="s">
        <v>2761</v>
      </c>
      <c r="J223" s="28"/>
      <c r="K223" s="28"/>
      <c r="U223"/>
    </row>
    <row r="224" spans="1:21" ht="16.8" customHeight="1" x14ac:dyDescent="0.25">
      <c r="A224" s="13">
        <v>45301</v>
      </c>
      <c r="B224" s="51" t="s">
        <v>2760</v>
      </c>
      <c r="J224" s="28"/>
      <c r="K224" s="28"/>
      <c r="U224"/>
    </row>
    <row r="225" spans="1:21" ht="16.8" customHeight="1" x14ac:dyDescent="0.25">
      <c r="A225" s="13">
        <v>45300</v>
      </c>
      <c r="B225" s="51" t="s">
        <v>2759</v>
      </c>
      <c r="J225" s="28"/>
      <c r="K225" s="28"/>
      <c r="U225"/>
    </row>
    <row r="226" spans="1:21" ht="16.8" customHeight="1" x14ac:dyDescent="0.25">
      <c r="A226" s="13">
        <v>45299</v>
      </c>
      <c r="B226" s="51" t="s">
        <v>2752</v>
      </c>
      <c r="J226" s="28"/>
      <c r="K226" s="28"/>
      <c r="U226"/>
    </row>
    <row r="227" spans="1:21" ht="16.8" customHeight="1" x14ac:dyDescent="0.25">
      <c r="A227" s="13">
        <v>45296</v>
      </c>
      <c r="B227" s="51" t="s">
        <v>2752</v>
      </c>
      <c r="J227" s="28"/>
      <c r="K227" s="28"/>
      <c r="U227"/>
    </row>
    <row r="228" spans="1:21" ht="16.8" customHeight="1" x14ac:dyDescent="0.25">
      <c r="A228" s="13">
        <v>45295</v>
      </c>
      <c r="B228" s="51" t="s">
        <v>2750</v>
      </c>
      <c r="J228" s="28"/>
      <c r="K228" s="28"/>
      <c r="U228"/>
    </row>
    <row r="229" spans="1:21" ht="16.8" customHeight="1" x14ac:dyDescent="0.25">
      <c r="A229" s="13">
        <v>45294</v>
      </c>
      <c r="B229" s="51" t="s">
        <v>2749</v>
      </c>
      <c r="J229" s="28"/>
      <c r="K229" s="28"/>
      <c r="U229"/>
    </row>
    <row r="230" spans="1:21" ht="16.8" customHeight="1" x14ac:dyDescent="0.25">
      <c r="A230" s="13">
        <v>45293</v>
      </c>
      <c r="B230" s="51" t="s">
        <v>2744</v>
      </c>
      <c r="J230" s="28"/>
      <c r="K230" s="28"/>
      <c r="U230"/>
    </row>
    <row r="231" spans="1:21" ht="16.8" customHeight="1" x14ac:dyDescent="0.25">
      <c r="A231" s="13">
        <v>45289</v>
      </c>
      <c r="B231" s="51" t="s">
        <v>2739</v>
      </c>
      <c r="J231" s="28"/>
      <c r="K231" s="28"/>
      <c r="U231"/>
    </row>
    <row r="232" spans="1:21" ht="16.8" customHeight="1" x14ac:dyDescent="0.25">
      <c r="A232" s="13">
        <v>45288</v>
      </c>
      <c r="B232" s="51" t="s">
        <v>2736</v>
      </c>
      <c r="J232" s="28"/>
      <c r="K232" s="28"/>
      <c r="U232"/>
    </row>
    <row r="233" spans="1:21" ht="16.8" customHeight="1" x14ac:dyDescent="0.25">
      <c r="A233" s="13">
        <v>45287</v>
      </c>
      <c r="B233" s="51" t="s">
        <v>2735</v>
      </c>
      <c r="J233" s="28"/>
      <c r="K233" s="28"/>
      <c r="U233"/>
    </row>
    <row r="234" spans="1:21" ht="16.8" customHeight="1" x14ac:dyDescent="0.25">
      <c r="A234" s="13">
        <v>45286</v>
      </c>
      <c r="B234" s="51" t="s">
        <v>2732</v>
      </c>
      <c r="J234" s="28"/>
      <c r="K234" s="28"/>
      <c r="U234"/>
    </row>
    <row r="235" spans="1:21" ht="16.8" customHeight="1" x14ac:dyDescent="0.25">
      <c r="A235" s="13">
        <v>45285</v>
      </c>
      <c r="B235" s="51" t="s">
        <v>2730</v>
      </c>
      <c r="J235" s="28"/>
      <c r="K235" s="28"/>
      <c r="U235"/>
    </row>
    <row r="236" spans="1:21" ht="16.8" customHeight="1" x14ac:dyDescent="0.25">
      <c r="A236" s="13">
        <v>45282</v>
      </c>
      <c r="B236" s="51" t="s">
        <v>2728</v>
      </c>
      <c r="J236" s="28"/>
      <c r="K236" s="28"/>
      <c r="U236"/>
    </row>
    <row r="237" spans="1:21" ht="16.8" customHeight="1" x14ac:dyDescent="0.25">
      <c r="A237" s="13">
        <v>45281</v>
      </c>
      <c r="B237" s="51" t="s">
        <v>2726</v>
      </c>
      <c r="J237" s="28"/>
      <c r="K237" s="28"/>
      <c r="U237"/>
    </row>
    <row r="238" spans="1:21" ht="16.8" customHeight="1" x14ac:dyDescent="0.25">
      <c r="A238" s="13">
        <v>45280</v>
      </c>
      <c r="B238" s="51" t="s">
        <v>2724</v>
      </c>
      <c r="J238" s="28"/>
      <c r="K238" s="28"/>
      <c r="U238"/>
    </row>
    <row r="239" spans="1:21" ht="16.8" customHeight="1" x14ac:dyDescent="0.25">
      <c r="A239" s="13">
        <v>45279</v>
      </c>
      <c r="B239" s="51" t="s">
        <v>2720</v>
      </c>
      <c r="J239" s="28"/>
      <c r="K239" s="28"/>
      <c r="U239"/>
    </row>
    <row r="240" spans="1:21" ht="16.8" customHeight="1" x14ac:dyDescent="0.25">
      <c r="A240" s="13">
        <v>45278</v>
      </c>
      <c r="B240" s="51" t="s">
        <v>2712</v>
      </c>
      <c r="J240" s="28"/>
      <c r="K240" s="28"/>
      <c r="U240"/>
    </row>
    <row r="241" spans="1:21" ht="16.8" customHeight="1" x14ac:dyDescent="0.25">
      <c r="A241" s="13">
        <v>45275</v>
      </c>
      <c r="B241" s="51" t="s">
        <v>2706</v>
      </c>
      <c r="J241" s="28"/>
      <c r="K241" s="28"/>
      <c r="U241"/>
    </row>
    <row r="242" spans="1:21" ht="16.8" customHeight="1" x14ac:dyDescent="0.25">
      <c r="A242" s="13">
        <v>45274</v>
      </c>
      <c r="B242" s="51" t="s">
        <v>2705</v>
      </c>
      <c r="J242" s="28"/>
      <c r="K242" s="28"/>
      <c r="U242"/>
    </row>
    <row r="243" spans="1:21" ht="16.8" customHeight="1" x14ac:dyDescent="0.25">
      <c r="A243" s="13">
        <v>45273</v>
      </c>
      <c r="B243" s="51" t="s">
        <v>2704</v>
      </c>
      <c r="J243" s="28"/>
      <c r="K243" s="28"/>
      <c r="U243"/>
    </row>
    <row r="244" spans="1:21" ht="16.8" customHeight="1" x14ac:dyDescent="0.25">
      <c r="A244" s="13">
        <v>45272</v>
      </c>
      <c r="B244" s="51" t="s">
        <v>2702</v>
      </c>
      <c r="J244" s="28"/>
      <c r="K244" s="28"/>
      <c r="U244"/>
    </row>
    <row r="245" spans="1:21" ht="16.8" customHeight="1" x14ac:dyDescent="0.25">
      <c r="A245" s="13">
        <v>45271</v>
      </c>
      <c r="B245" s="51" t="s">
        <v>2697</v>
      </c>
      <c r="J245" s="28"/>
      <c r="K245" s="28"/>
      <c r="U245"/>
    </row>
    <row r="246" spans="1:21" ht="16.8" customHeight="1" x14ac:dyDescent="0.25">
      <c r="A246" s="13">
        <v>45268</v>
      </c>
      <c r="B246" s="51" t="s">
        <v>2696</v>
      </c>
      <c r="J246" s="28"/>
      <c r="K246" s="28"/>
      <c r="U246"/>
    </row>
    <row r="247" spans="1:21" ht="16.8" customHeight="1" x14ac:dyDescent="0.25">
      <c r="A247" s="13">
        <v>45267</v>
      </c>
      <c r="B247" s="51" t="s">
        <v>2695</v>
      </c>
      <c r="J247" s="28"/>
      <c r="K247" s="28"/>
      <c r="U247"/>
    </row>
    <row r="248" spans="1:21" ht="16.8" customHeight="1" x14ac:dyDescent="0.25">
      <c r="A248" s="13">
        <v>45266</v>
      </c>
      <c r="B248" s="51" t="s">
        <v>2694</v>
      </c>
      <c r="J248" s="28"/>
      <c r="K248" s="28"/>
      <c r="U248"/>
    </row>
    <row r="249" spans="1:21" ht="16.8" customHeight="1" x14ac:dyDescent="0.25">
      <c r="A249" s="13">
        <v>45265</v>
      </c>
      <c r="B249" s="51" t="s">
        <v>2693</v>
      </c>
      <c r="J249" s="28"/>
      <c r="K249" s="28"/>
      <c r="U249"/>
    </row>
    <row r="250" spans="1:21" ht="16.8" customHeight="1" x14ac:dyDescent="0.25">
      <c r="A250" s="13">
        <v>45264</v>
      </c>
      <c r="B250" s="51" t="s">
        <v>2687</v>
      </c>
      <c r="J250" s="28"/>
      <c r="K250" s="28"/>
      <c r="U250"/>
    </row>
    <row r="251" spans="1:21" ht="16.8" customHeight="1" x14ac:dyDescent="0.25">
      <c r="A251" s="13">
        <v>45261</v>
      </c>
      <c r="B251" s="51" t="s">
        <v>2686</v>
      </c>
      <c r="J251" s="28"/>
      <c r="K251" s="28"/>
      <c r="U251"/>
    </row>
    <row r="252" spans="1:21" ht="16.8" customHeight="1" x14ac:dyDescent="0.25">
      <c r="A252" s="13">
        <v>45260</v>
      </c>
      <c r="B252" s="51" t="s">
        <v>2683</v>
      </c>
      <c r="J252" s="28"/>
      <c r="K252" s="28"/>
      <c r="U252"/>
    </row>
    <row r="253" spans="1:21" ht="16.8" customHeight="1" x14ac:dyDescent="0.25">
      <c r="A253" s="13">
        <v>45259</v>
      </c>
      <c r="B253" s="51" t="s">
        <v>2682</v>
      </c>
      <c r="J253" s="28"/>
      <c r="K253" s="28"/>
      <c r="U253"/>
    </row>
    <row r="254" spans="1:21" ht="16.8" customHeight="1" x14ac:dyDescent="0.25">
      <c r="A254" s="13">
        <v>45258</v>
      </c>
      <c r="B254" s="51" t="s">
        <v>2679</v>
      </c>
      <c r="J254" s="28"/>
      <c r="K254" s="28"/>
      <c r="U254"/>
    </row>
    <row r="255" spans="1:21" ht="16.8" customHeight="1" x14ac:dyDescent="0.25">
      <c r="A255" s="13">
        <v>45257</v>
      </c>
      <c r="B255" s="51" t="s">
        <v>2677</v>
      </c>
      <c r="J255" s="28"/>
      <c r="K255" s="28"/>
      <c r="U255"/>
    </row>
    <row r="256" spans="1:21" s="52" customFormat="1" ht="16.8" customHeight="1" x14ac:dyDescent="0.25">
      <c r="A256" s="13">
        <v>45254</v>
      </c>
      <c r="B256" s="51" t="s">
        <v>2676</v>
      </c>
    </row>
    <row r="257" spans="1:21" ht="16.8" customHeight="1" x14ac:dyDescent="0.25">
      <c r="A257" s="13">
        <v>45253</v>
      </c>
      <c r="B257" s="51" t="s">
        <v>2675</v>
      </c>
      <c r="J257" s="28"/>
      <c r="K257" s="28"/>
      <c r="U257"/>
    </row>
    <row r="258" spans="1:21" ht="16.8" customHeight="1" x14ac:dyDescent="0.25">
      <c r="A258" s="13">
        <v>45252</v>
      </c>
      <c r="B258" s="51" t="s">
        <v>2673</v>
      </c>
      <c r="J258" s="28"/>
      <c r="K258" s="28"/>
      <c r="U258"/>
    </row>
    <row r="259" spans="1:21" ht="16.8" customHeight="1" x14ac:dyDescent="0.25">
      <c r="A259" s="13">
        <v>45251</v>
      </c>
      <c r="B259" s="51" t="s">
        <v>2671</v>
      </c>
      <c r="J259" s="28"/>
      <c r="K259" s="28"/>
      <c r="U259"/>
    </row>
    <row r="260" spans="1:21" ht="16.8" customHeight="1" x14ac:dyDescent="0.25">
      <c r="A260" s="13">
        <v>45250</v>
      </c>
      <c r="B260" s="51" t="s">
        <v>2670</v>
      </c>
      <c r="J260" s="28"/>
      <c r="K260" s="28"/>
      <c r="U260"/>
    </row>
    <row r="261" spans="1:21" ht="16.8" customHeight="1" x14ac:dyDescent="0.25">
      <c r="A261" s="13">
        <v>45247</v>
      </c>
      <c r="B261" s="51" t="s">
        <v>2669</v>
      </c>
      <c r="J261" s="28"/>
      <c r="K261" s="28"/>
      <c r="U261"/>
    </row>
    <row r="262" spans="1:21" ht="16.8" customHeight="1" x14ac:dyDescent="0.25">
      <c r="A262" s="13">
        <v>45246</v>
      </c>
      <c r="B262" s="51" t="s">
        <v>2667</v>
      </c>
      <c r="J262" s="28"/>
      <c r="K262" s="28"/>
      <c r="U262"/>
    </row>
    <row r="263" spans="1:21" ht="16.8" customHeight="1" x14ac:dyDescent="0.25">
      <c r="A263" s="13">
        <v>45245</v>
      </c>
      <c r="B263" s="51" t="s">
        <v>2666</v>
      </c>
      <c r="J263" s="28"/>
      <c r="K263" s="28"/>
      <c r="U263"/>
    </row>
    <row r="264" spans="1:21" ht="16.8" customHeight="1" x14ac:dyDescent="0.25">
      <c r="A264" s="13">
        <v>45244</v>
      </c>
      <c r="B264" s="51" t="s">
        <v>2664</v>
      </c>
      <c r="J264" s="28"/>
      <c r="K264" s="28"/>
      <c r="U264"/>
    </row>
    <row r="265" spans="1:21" ht="16.8" customHeight="1" x14ac:dyDescent="0.25">
      <c r="A265" s="13">
        <v>45243</v>
      </c>
      <c r="B265" s="51" t="s">
        <v>2662</v>
      </c>
      <c r="J265" s="28"/>
      <c r="K265" s="28"/>
      <c r="U265"/>
    </row>
    <row r="266" spans="1:21" ht="16.2" customHeight="1" x14ac:dyDescent="0.25">
      <c r="A266" s="13">
        <v>45240</v>
      </c>
      <c r="B266" s="51" t="s">
        <v>2659</v>
      </c>
      <c r="J266" s="28"/>
      <c r="K266" s="28"/>
      <c r="U266"/>
    </row>
    <row r="267" spans="1:21" ht="16.8" customHeight="1" x14ac:dyDescent="0.25">
      <c r="A267" s="13">
        <v>45239</v>
      </c>
      <c r="B267" s="51" t="s">
        <v>2658</v>
      </c>
      <c r="J267" s="28"/>
      <c r="K267" s="28"/>
      <c r="U267"/>
    </row>
    <row r="268" spans="1:21" ht="16.8" customHeight="1" x14ac:dyDescent="0.25">
      <c r="A268" s="13">
        <v>45238</v>
      </c>
      <c r="B268" s="51" t="s">
        <v>2654</v>
      </c>
      <c r="J268" s="28"/>
      <c r="K268" s="28"/>
      <c r="U268"/>
    </row>
    <row r="269" spans="1:21" ht="16.8" customHeight="1" x14ac:dyDescent="0.25">
      <c r="A269" s="13">
        <v>45237</v>
      </c>
      <c r="B269" s="51" t="s">
        <v>2652</v>
      </c>
      <c r="J269" s="28"/>
      <c r="K269" s="28"/>
      <c r="U269"/>
    </row>
    <row r="270" spans="1:21" ht="16.8" customHeight="1" x14ac:dyDescent="0.25">
      <c r="A270" s="13">
        <v>45236</v>
      </c>
      <c r="B270" s="51" t="s">
        <v>2651</v>
      </c>
      <c r="J270" s="28"/>
      <c r="K270" s="28"/>
      <c r="U270"/>
    </row>
    <row r="271" spans="1:21" ht="16.8" customHeight="1" x14ac:dyDescent="0.25">
      <c r="A271" s="13">
        <v>45233</v>
      </c>
      <c r="B271" s="51" t="s">
        <v>2648</v>
      </c>
      <c r="J271" s="28"/>
      <c r="K271" s="28"/>
      <c r="U271"/>
    </row>
    <row r="272" spans="1:21" ht="16.8" customHeight="1" x14ac:dyDescent="0.25">
      <c r="A272" s="13">
        <v>45232</v>
      </c>
      <c r="B272" s="51" t="s">
        <v>2647</v>
      </c>
      <c r="J272" s="28"/>
      <c r="K272" s="28"/>
      <c r="U272"/>
    </row>
    <row r="273" spans="1:21" ht="16.8" customHeight="1" x14ac:dyDescent="0.25">
      <c r="A273" s="13">
        <v>45231</v>
      </c>
      <c r="B273" s="51" t="s">
        <v>2646</v>
      </c>
      <c r="J273" s="28"/>
      <c r="K273" s="28"/>
      <c r="U273"/>
    </row>
    <row r="274" spans="1:21" ht="16.8" customHeight="1" x14ac:dyDescent="0.25">
      <c r="A274" s="13">
        <v>45230</v>
      </c>
      <c r="B274" s="51" t="s">
        <v>2644</v>
      </c>
      <c r="J274" s="28"/>
      <c r="K274" s="28"/>
      <c r="U274"/>
    </row>
    <row r="275" spans="1:21" ht="16.8" customHeight="1" x14ac:dyDescent="0.25">
      <c r="A275" s="13">
        <v>45229</v>
      </c>
      <c r="B275" s="51" t="s">
        <v>2641</v>
      </c>
      <c r="J275" s="28"/>
      <c r="K275" s="28"/>
      <c r="U275"/>
    </row>
    <row r="276" spans="1:21" ht="16.8" customHeight="1" x14ac:dyDescent="0.25">
      <c r="A276" s="13">
        <v>45226</v>
      </c>
      <c r="B276" s="51" t="s">
        <v>2640</v>
      </c>
      <c r="J276" s="28"/>
      <c r="K276" s="28"/>
      <c r="U276"/>
    </row>
    <row r="277" spans="1:21" ht="16.8" customHeight="1" x14ac:dyDescent="0.25">
      <c r="A277" s="13">
        <v>45225</v>
      </c>
      <c r="B277" s="51" t="s">
        <v>2639</v>
      </c>
      <c r="J277" s="28"/>
      <c r="K277" s="28"/>
      <c r="U277"/>
    </row>
    <row r="278" spans="1:21" ht="16.8" customHeight="1" x14ac:dyDescent="0.25">
      <c r="A278" s="13">
        <v>45224</v>
      </c>
      <c r="B278" s="51" t="s">
        <v>2638</v>
      </c>
      <c r="J278" s="28"/>
      <c r="K278" s="28"/>
      <c r="U278"/>
    </row>
    <row r="279" spans="1:21" ht="16.8" customHeight="1" x14ac:dyDescent="0.25">
      <c r="A279" s="13">
        <v>45223</v>
      </c>
      <c r="B279" s="51" t="s">
        <v>2636</v>
      </c>
      <c r="J279" s="28"/>
      <c r="K279" s="28"/>
      <c r="U279"/>
    </row>
    <row r="280" spans="1:21" ht="16.8" customHeight="1" x14ac:dyDescent="0.25">
      <c r="A280" s="13">
        <v>45222</v>
      </c>
      <c r="B280" s="51" t="s">
        <v>2632</v>
      </c>
      <c r="J280" s="28"/>
      <c r="K280" s="28"/>
      <c r="U280"/>
    </row>
    <row r="281" spans="1:21" ht="16.8" customHeight="1" x14ac:dyDescent="0.25">
      <c r="A281" s="13">
        <v>45219</v>
      </c>
      <c r="B281" s="51" t="s">
        <v>2631</v>
      </c>
      <c r="J281" s="28"/>
      <c r="K281" s="28"/>
      <c r="U281"/>
    </row>
    <row r="282" spans="1:21" ht="16.8" customHeight="1" x14ac:dyDescent="0.25">
      <c r="A282" s="13">
        <v>45218</v>
      </c>
      <c r="B282" s="51" t="s">
        <v>2628</v>
      </c>
      <c r="J282" s="28"/>
      <c r="K282" s="28"/>
      <c r="U282"/>
    </row>
    <row r="283" spans="1:21" ht="16.8" customHeight="1" x14ac:dyDescent="0.25">
      <c r="A283" s="13">
        <v>45217</v>
      </c>
      <c r="B283" s="51" t="s">
        <v>2627</v>
      </c>
      <c r="J283" s="28"/>
      <c r="K283" s="28"/>
      <c r="U283"/>
    </row>
    <row r="284" spans="1:21" ht="16.8" customHeight="1" x14ac:dyDescent="0.25">
      <c r="A284" s="13">
        <v>45216</v>
      </c>
      <c r="B284" s="51" t="s">
        <v>2623</v>
      </c>
      <c r="J284" s="28"/>
      <c r="K284" s="28"/>
      <c r="U284"/>
    </row>
    <row r="285" spans="1:21" ht="16.8" customHeight="1" x14ac:dyDescent="0.25">
      <c r="A285" s="13">
        <v>45215</v>
      </c>
      <c r="B285" s="51" t="s">
        <v>2622</v>
      </c>
      <c r="J285" s="28"/>
      <c r="K285" s="28"/>
      <c r="U285"/>
    </row>
    <row r="286" spans="1:21" ht="16.8" customHeight="1" x14ac:dyDescent="0.25">
      <c r="A286" s="13">
        <v>45212</v>
      </c>
      <c r="B286" s="51" t="s">
        <v>2621</v>
      </c>
      <c r="J286" s="28"/>
      <c r="K286" s="28"/>
      <c r="U286"/>
    </row>
    <row r="287" spans="1:21" ht="16.8" customHeight="1" x14ac:dyDescent="0.25">
      <c r="A287" s="13">
        <v>45211</v>
      </c>
      <c r="B287" s="51" t="s">
        <v>2620</v>
      </c>
      <c r="J287" s="28"/>
      <c r="K287" s="28"/>
      <c r="U287"/>
    </row>
    <row r="288" spans="1:21" ht="16.8" customHeight="1" x14ac:dyDescent="0.25">
      <c r="A288" s="13">
        <v>45210</v>
      </c>
      <c r="B288" s="51" t="s">
        <v>2612</v>
      </c>
      <c r="J288" s="28"/>
      <c r="K288" s="28"/>
      <c r="U288"/>
    </row>
    <row r="289" spans="1:21" ht="16.8" customHeight="1" x14ac:dyDescent="0.25">
      <c r="A289" s="13">
        <v>45209</v>
      </c>
      <c r="B289" s="51" t="s">
        <v>2611</v>
      </c>
      <c r="J289" s="28"/>
      <c r="K289" s="28"/>
      <c r="U289"/>
    </row>
    <row r="290" spans="1:21" ht="16.8" customHeight="1" x14ac:dyDescent="0.25">
      <c r="A290" s="13">
        <v>45208</v>
      </c>
      <c r="B290" s="51" t="s">
        <v>2610</v>
      </c>
      <c r="J290" s="28"/>
      <c r="K290" s="28"/>
      <c r="U290"/>
    </row>
    <row r="291" spans="1:21" ht="16.8" customHeight="1" x14ac:dyDescent="0.25">
      <c r="A291" s="13">
        <v>45197</v>
      </c>
      <c r="B291" s="51" t="s">
        <v>2608</v>
      </c>
      <c r="J291" s="28"/>
      <c r="K291" s="28"/>
      <c r="U291"/>
    </row>
    <row r="292" spans="1:21" ht="16.8" customHeight="1" x14ac:dyDescent="0.25">
      <c r="A292" s="13">
        <v>45196</v>
      </c>
      <c r="B292" s="51" t="s">
        <v>2607</v>
      </c>
      <c r="J292" s="28"/>
      <c r="K292" s="28"/>
      <c r="U292"/>
    </row>
    <row r="293" spans="1:21" ht="16.8" customHeight="1" x14ac:dyDescent="0.25">
      <c r="A293" s="13">
        <v>45195</v>
      </c>
      <c r="B293" s="51" t="s">
        <v>2603</v>
      </c>
      <c r="J293" s="28"/>
      <c r="K293" s="28"/>
      <c r="U293"/>
    </row>
    <row r="294" spans="1:21" ht="16.8" customHeight="1" x14ac:dyDescent="0.25">
      <c r="A294" s="13">
        <v>45194</v>
      </c>
      <c r="B294" s="51" t="s">
        <v>2602</v>
      </c>
      <c r="J294" s="28"/>
      <c r="K294" s="28"/>
      <c r="U294"/>
    </row>
    <row r="295" spans="1:21" ht="16.8" customHeight="1" x14ac:dyDescent="0.25">
      <c r="A295" s="13">
        <v>45191</v>
      </c>
      <c r="B295" s="51" t="s">
        <v>2601</v>
      </c>
      <c r="J295" s="28"/>
      <c r="K295" s="28"/>
      <c r="U295"/>
    </row>
    <row r="296" spans="1:21" ht="16.8" customHeight="1" x14ac:dyDescent="0.25">
      <c r="A296" s="13">
        <v>45190</v>
      </c>
      <c r="B296" s="51" t="s">
        <v>2600</v>
      </c>
      <c r="J296" s="28"/>
      <c r="K296" s="28"/>
      <c r="U296"/>
    </row>
    <row r="297" spans="1:21" ht="16.8" customHeight="1" x14ac:dyDescent="0.25">
      <c r="A297" s="13">
        <v>45189</v>
      </c>
      <c r="B297" s="51" t="s">
        <v>2597</v>
      </c>
      <c r="J297" s="28"/>
      <c r="K297" s="28"/>
      <c r="U297"/>
    </row>
    <row r="298" spans="1:21" ht="16.8" customHeight="1" x14ac:dyDescent="0.25">
      <c r="A298" s="13">
        <v>45188</v>
      </c>
      <c r="B298" s="51" t="s">
        <v>2595</v>
      </c>
      <c r="J298" s="28"/>
      <c r="K298" s="28"/>
      <c r="U298"/>
    </row>
    <row r="299" spans="1:21" ht="16.8" customHeight="1" x14ac:dyDescent="0.25">
      <c r="A299" s="13">
        <v>45187</v>
      </c>
      <c r="B299" s="51" t="s">
        <v>2592</v>
      </c>
      <c r="J299" s="28"/>
      <c r="K299" s="28"/>
      <c r="U299"/>
    </row>
    <row r="300" spans="1:21" ht="16.8" customHeight="1" x14ac:dyDescent="0.25">
      <c r="A300" s="13">
        <v>45184</v>
      </c>
      <c r="B300" s="51" t="s">
        <v>2591</v>
      </c>
      <c r="J300" s="28"/>
      <c r="K300" s="28"/>
      <c r="U300"/>
    </row>
    <row r="301" spans="1:21" ht="16.8" customHeight="1" x14ac:dyDescent="0.25">
      <c r="A301" s="13">
        <v>45183</v>
      </c>
      <c r="B301" s="51" t="s">
        <v>2590</v>
      </c>
      <c r="J301" s="28"/>
      <c r="K301" s="28"/>
      <c r="U301"/>
    </row>
    <row r="302" spans="1:21" ht="16.8" customHeight="1" x14ac:dyDescent="0.25">
      <c r="A302" s="13">
        <v>45182</v>
      </c>
      <c r="B302" s="51" t="s">
        <v>2589</v>
      </c>
      <c r="J302" s="28"/>
      <c r="K302" s="28"/>
      <c r="U302"/>
    </row>
    <row r="303" spans="1:21" ht="16.8" customHeight="1" x14ac:dyDescent="0.25">
      <c r="A303" s="13">
        <v>45181</v>
      </c>
      <c r="B303" s="51" t="s">
        <v>2588</v>
      </c>
      <c r="J303" s="28"/>
      <c r="K303" s="28"/>
      <c r="U303"/>
    </row>
    <row r="304" spans="1:21" ht="16.8" customHeight="1" x14ac:dyDescent="0.25">
      <c r="A304" s="13">
        <v>45180</v>
      </c>
      <c r="B304" s="51" t="s">
        <v>2587</v>
      </c>
      <c r="J304" s="28"/>
      <c r="K304" s="28"/>
      <c r="U304"/>
    </row>
    <row r="305" spans="1:21" ht="16.8" customHeight="1" x14ac:dyDescent="0.25">
      <c r="A305" s="13">
        <v>45177</v>
      </c>
      <c r="B305" s="51" t="s">
        <v>2585</v>
      </c>
      <c r="J305" s="28"/>
      <c r="K305" s="28"/>
      <c r="U305"/>
    </row>
    <row r="306" spans="1:21" ht="16.8" customHeight="1" x14ac:dyDescent="0.25">
      <c r="A306" s="13">
        <v>45176</v>
      </c>
      <c r="B306" s="51" t="s">
        <v>2583</v>
      </c>
      <c r="J306" s="28"/>
      <c r="K306" s="28"/>
      <c r="U306"/>
    </row>
    <row r="307" spans="1:21" ht="16.8" customHeight="1" x14ac:dyDescent="0.25">
      <c r="A307" s="13">
        <v>45175</v>
      </c>
      <c r="B307" s="51" t="s">
        <v>2582</v>
      </c>
      <c r="J307" s="28"/>
      <c r="K307" s="28"/>
      <c r="U307"/>
    </row>
    <row r="308" spans="1:21" ht="16.8" customHeight="1" x14ac:dyDescent="0.25">
      <c r="A308" s="13">
        <v>45174</v>
      </c>
      <c r="B308" s="51" t="s">
        <v>2581</v>
      </c>
      <c r="J308" s="28"/>
      <c r="K308" s="28"/>
      <c r="U308"/>
    </row>
    <row r="309" spans="1:21" ht="16.8" customHeight="1" x14ac:dyDescent="0.25">
      <c r="A309" s="13">
        <v>45173</v>
      </c>
      <c r="B309" s="51" t="s">
        <v>2580</v>
      </c>
      <c r="J309" s="28"/>
      <c r="K309" s="28"/>
      <c r="U309"/>
    </row>
    <row r="310" spans="1:21" ht="16.8" customHeight="1" x14ac:dyDescent="0.25">
      <c r="A310" s="13">
        <v>45170</v>
      </c>
      <c r="B310" s="51" t="s">
        <v>2578</v>
      </c>
      <c r="J310" s="28"/>
      <c r="K310" s="28"/>
      <c r="U310"/>
    </row>
    <row r="311" spans="1:21" ht="16.8" customHeight="1" x14ac:dyDescent="0.25">
      <c r="A311" s="13">
        <v>45169</v>
      </c>
      <c r="B311" s="51" t="s">
        <v>2577</v>
      </c>
      <c r="J311" s="28"/>
      <c r="K311" s="28"/>
      <c r="U311"/>
    </row>
    <row r="312" spans="1:21" ht="16.8" customHeight="1" x14ac:dyDescent="0.25">
      <c r="A312" s="13">
        <v>45168</v>
      </c>
      <c r="B312" s="51" t="s">
        <v>2576</v>
      </c>
      <c r="J312" s="28"/>
      <c r="K312" s="28"/>
      <c r="U312"/>
    </row>
    <row r="313" spans="1:21" ht="16.8" customHeight="1" x14ac:dyDescent="0.25">
      <c r="A313" s="13">
        <v>45167</v>
      </c>
      <c r="B313" s="51" t="s">
        <v>2575</v>
      </c>
      <c r="J313" s="28"/>
      <c r="K313" s="28"/>
      <c r="U313"/>
    </row>
    <row r="314" spans="1:21" ht="16.8" customHeight="1" x14ac:dyDescent="0.25">
      <c r="A314" s="13">
        <v>45166</v>
      </c>
      <c r="B314" s="51" t="s">
        <v>2572</v>
      </c>
      <c r="J314" s="28"/>
      <c r="K314" s="28"/>
      <c r="U314"/>
    </row>
    <row r="315" spans="1:21" ht="16.8" customHeight="1" x14ac:dyDescent="0.25">
      <c r="A315" s="13">
        <v>45163</v>
      </c>
      <c r="B315" s="51" t="s">
        <v>2574</v>
      </c>
      <c r="J315" s="28"/>
      <c r="K315" s="28"/>
      <c r="U315"/>
    </row>
    <row r="316" spans="1:21" ht="16.8" customHeight="1" x14ac:dyDescent="0.25">
      <c r="A316" s="13">
        <v>45162</v>
      </c>
      <c r="B316" s="51" t="s">
        <v>2571</v>
      </c>
      <c r="J316" s="28"/>
      <c r="K316" s="28"/>
      <c r="U316"/>
    </row>
    <row r="317" spans="1:21" ht="16.8" customHeight="1" x14ac:dyDescent="0.25">
      <c r="A317" s="13">
        <v>45161</v>
      </c>
      <c r="B317" s="51" t="s">
        <v>2569</v>
      </c>
      <c r="J317" s="28"/>
      <c r="K317" s="28"/>
      <c r="U317"/>
    </row>
    <row r="318" spans="1:21" ht="16.8" customHeight="1" x14ac:dyDescent="0.25">
      <c r="A318" s="13">
        <v>45160</v>
      </c>
      <c r="B318" s="51" t="s">
        <v>2568</v>
      </c>
      <c r="J318" s="28"/>
      <c r="K318" s="28"/>
      <c r="U318"/>
    </row>
    <row r="319" spans="1:21" ht="16.8" customHeight="1" x14ac:dyDescent="0.25">
      <c r="A319" s="13">
        <v>45159</v>
      </c>
      <c r="B319" s="51" t="s">
        <v>2567</v>
      </c>
      <c r="J319" s="28"/>
      <c r="K319" s="28"/>
      <c r="U319"/>
    </row>
    <row r="320" spans="1:21" ht="16.8" customHeight="1" x14ac:dyDescent="0.25">
      <c r="A320" s="13">
        <v>45156</v>
      </c>
      <c r="B320" s="51" t="s">
        <v>2566</v>
      </c>
      <c r="J320" s="28"/>
      <c r="K320" s="28"/>
      <c r="U320"/>
    </row>
    <row r="321" spans="1:21" ht="16.8" customHeight="1" x14ac:dyDescent="0.25">
      <c r="A321" s="13">
        <v>45155</v>
      </c>
      <c r="B321" s="51" t="s">
        <v>2565</v>
      </c>
      <c r="J321" s="28"/>
      <c r="K321" s="28"/>
      <c r="U321"/>
    </row>
    <row r="322" spans="1:21" ht="16.8" customHeight="1" x14ac:dyDescent="0.25">
      <c r="A322" s="13">
        <v>45154</v>
      </c>
      <c r="B322" s="51" t="s">
        <v>2564</v>
      </c>
      <c r="J322" s="28"/>
      <c r="K322" s="28"/>
      <c r="U322"/>
    </row>
    <row r="323" spans="1:21" ht="16.8" customHeight="1" x14ac:dyDescent="0.25">
      <c r="A323" s="13">
        <v>45153</v>
      </c>
      <c r="B323" s="51" t="s">
        <v>2561</v>
      </c>
      <c r="J323" s="28"/>
      <c r="K323" s="28"/>
      <c r="U323"/>
    </row>
    <row r="324" spans="1:21" ht="16.8" customHeight="1" x14ac:dyDescent="0.25">
      <c r="A324" s="13">
        <v>45152</v>
      </c>
      <c r="B324" s="51" t="s">
        <v>2560</v>
      </c>
      <c r="J324" s="28"/>
      <c r="K324" s="28"/>
      <c r="U324"/>
    </row>
    <row r="325" spans="1:21" ht="16.8" customHeight="1" x14ac:dyDescent="0.25">
      <c r="A325" s="13">
        <v>45149</v>
      </c>
      <c r="B325" s="51" t="s">
        <v>2558</v>
      </c>
      <c r="J325" s="28"/>
      <c r="K325" s="28"/>
      <c r="U325"/>
    </row>
    <row r="326" spans="1:21" ht="16.8" customHeight="1" x14ac:dyDescent="0.25">
      <c r="A326" s="13">
        <v>45148</v>
      </c>
      <c r="B326" s="51" t="s">
        <v>2556</v>
      </c>
      <c r="J326" s="28"/>
      <c r="K326" s="28"/>
      <c r="U326"/>
    </row>
    <row r="327" spans="1:21" ht="16.8" customHeight="1" x14ac:dyDescent="0.25">
      <c r="A327" s="13">
        <v>45147</v>
      </c>
      <c r="B327" s="51" t="s">
        <v>2554</v>
      </c>
      <c r="J327" s="28"/>
      <c r="K327" s="28"/>
      <c r="U327"/>
    </row>
    <row r="328" spans="1:21" ht="16.8" customHeight="1" x14ac:dyDescent="0.25">
      <c r="A328" s="13">
        <v>45146</v>
      </c>
      <c r="B328" s="51" t="s">
        <v>2553</v>
      </c>
      <c r="J328" s="28"/>
      <c r="K328" s="28"/>
      <c r="U328"/>
    </row>
    <row r="329" spans="1:21" ht="16.8" customHeight="1" x14ac:dyDescent="0.25">
      <c r="A329" s="13">
        <v>45145</v>
      </c>
      <c r="B329" s="51" t="s">
        <v>2552</v>
      </c>
      <c r="J329" s="28"/>
      <c r="K329" s="28"/>
      <c r="U329"/>
    </row>
    <row r="330" spans="1:21" ht="16.8" customHeight="1" x14ac:dyDescent="0.25">
      <c r="A330" s="13">
        <v>45142</v>
      </c>
      <c r="B330" s="51" t="s">
        <v>2551</v>
      </c>
      <c r="J330" s="28"/>
      <c r="K330" s="28"/>
      <c r="U330"/>
    </row>
    <row r="331" spans="1:21" ht="16.8" customHeight="1" x14ac:dyDescent="0.25">
      <c r="A331" s="13">
        <v>45141</v>
      </c>
      <c r="B331" s="51" t="s">
        <v>2549</v>
      </c>
      <c r="J331" s="28"/>
      <c r="K331" s="28"/>
      <c r="U331"/>
    </row>
    <row r="332" spans="1:21" ht="16.8" customHeight="1" x14ac:dyDescent="0.25">
      <c r="A332" s="13">
        <v>45140</v>
      </c>
      <c r="B332" s="51" t="s">
        <v>2547</v>
      </c>
      <c r="J332" s="28"/>
      <c r="K332" s="28"/>
      <c r="U332"/>
    </row>
    <row r="333" spans="1:21" ht="16.8" customHeight="1" x14ac:dyDescent="0.25">
      <c r="A333" s="13">
        <v>45139</v>
      </c>
      <c r="B333" s="51" t="s">
        <v>2545</v>
      </c>
      <c r="J333" s="28"/>
      <c r="K333" s="28"/>
      <c r="U333"/>
    </row>
    <row r="334" spans="1:21" ht="16.8" customHeight="1" x14ac:dyDescent="0.25">
      <c r="A334" s="13">
        <v>45138</v>
      </c>
      <c r="B334" s="51" t="s">
        <v>2544</v>
      </c>
      <c r="J334" s="28"/>
      <c r="K334" s="28"/>
      <c r="U334"/>
    </row>
    <row r="335" spans="1:21" ht="16.8" customHeight="1" x14ac:dyDescent="0.25">
      <c r="A335" s="13">
        <v>45135</v>
      </c>
      <c r="B335" s="51" t="s">
        <v>2542</v>
      </c>
      <c r="J335" s="28"/>
      <c r="K335" s="28"/>
      <c r="U335"/>
    </row>
    <row r="336" spans="1:21" ht="16.8" customHeight="1" x14ac:dyDescent="0.25">
      <c r="A336" s="13">
        <v>45134</v>
      </c>
      <c r="B336" s="51" t="s">
        <v>2541</v>
      </c>
      <c r="J336" s="28"/>
      <c r="K336" s="28"/>
      <c r="U336"/>
    </row>
    <row r="337" spans="1:21" ht="16.8" customHeight="1" x14ac:dyDescent="0.25">
      <c r="A337" s="13">
        <v>45133</v>
      </c>
      <c r="B337" s="51" t="s">
        <v>2540</v>
      </c>
      <c r="J337" s="28"/>
      <c r="K337" s="28"/>
      <c r="U337"/>
    </row>
    <row r="338" spans="1:21" ht="16.8" customHeight="1" x14ac:dyDescent="0.25">
      <c r="A338" s="13">
        <v>45132</v>
      </c>
      <c r="B338" s="51" t="s">
        <v>2539</v>
      </c>
      <c r="J338" s="28"/>
      <c r="K338" s="28"/>
      <c r="U338"/>
    </row>
    <row r="339" spans="1:21" ht="16.8" customHeight="1" x14ac:dyDescent="0.25">
      <c r="A339" s="13">
        <v>45131</v>
      </c>
      <c r="B339" s="51" t="s">
        <v>2538</v>
      </c>
      <c r="J339" s="28"/>
      <c r="K339" s="28"/>
      <c r="U339"/>
    </row>
    <row r="340" spans="1:21" ht="16.8" customHeight="1" x14ac:dyDescent="0.25">
      <c r="A340" s="13">
        <v>45128</v>
      </c>
      <c r="B340" s="51" t="s">
        <v>2537</v>
      </c>
      <c r="J340" s="28"/>
      <c r="K340" s="28"/>
      <c r="U340"/>
    </row>
    <row r="341" spans="1:21" ht="16.8" customHeight="1" x14ac:dyDescent="0.25">
      <c r="A341" s="13">
        <v>45127</v>
      </c>
      <c r="B341" s="51" t="s">
        <v>2536</v>
      </c>
      <c r="J341" s="28"/>
      <c r="K341" s="28"/>
      <c r="U341"/>
    </row>
    <row r="342" spans="1:21" ht="16.8" customHeight="1" x14ac:dyDescent="0.25">
      <c r="A342" s="13">
        <v>45126</v>
      </c>
      <c r="B342" s="51" t="s">
        <v>2534</v>
      </c>
      <c r="J342" s="28"/>
      <c r="K342" s="28"/>
      <c r="U342"/>
    </row>
    <row r="343" spans="1:21" ht="16.8" customHeight="1" x14ac:dyDescent="0.25">
      <c r="A343" s="13">
        <v>45125</v>
      </c>
      <c r="B343" s="51" t="s">
        <v>2532</v>
      </c>
      <c r="J343" s="28"/>
      <c r="K343" s="28"/>
      <c r="U343"/>
    </row>
    <row r="344" spans="1:21" ht="16.8" customHeight="1" x14ac:dyDescent="0.25">
      <c r="A344" s="13">
        <v>45124</v>
      </c>
      <c r="B344" s="51" t="s">
        <v>2531</v>
      </c>
      <c r="J344" s="28"/>
      <c r="K344" s="28"/>
      <c r="U344"/>
    </row>
    <row r="345" spans="1:21" ht="16.8" customHeight="1" x14ac:dyDescent="0.25">
      <c r="A345" s="13">
        <v>45121</v>
      </c>
      <c r="B345" s="51" t="s">
        <v>2530</v>
      </c>
      <c r="J345" s="28"/>
      <c r="K345" s="28"/>
      <c r="U345"/>
    </row>
    <row r="346" spans="1:21" ht="16.8" customHeight="1" x14ac:dyDescent="0.25">
      <c r="A346" s="13">
        <v>45120</v>
      </c>
      <c r="B346" s="51" t="s">
        <v>2529</v>
      </c>
      <c r="J346" s="28"/>
      <c r="K346" s="28"/>
      <c r="U346"/>
    </row>
    <row r="347" spans="1:21" ht="15" customHeight="1" x14ac:dyDescent="0.25">
      <c r="A347" s="13">
        <v>45119</v>
      </c>
      <c r="B347" s="51" t="s">
        <v>2528</v>
      </c>
      <c r="J347" s="28"/>
      <c r="K347" s="28"/>
      <c r="U347"/>
    </row>
    <row r="348" spans="1:21" s="52" customFormat="1" ht="16.8" customHeight="1" x14ac:dyDescent="0.25">
      <c r="A348" s="13">
        <v>45118</v>
      </c>
      <c r="B348" s="51" t="s">
        <v>2525</v>
      </c>
    </row>
    <row r="349" spans="1:21" ht="16.8" customHeight="1" x14ac:dyDescent="0.25">
      <c r="A349" s="13">
        <v>45117</v>
      </c>
      <c r="B349" s="51" t="s">
        <v>2524</v>
      </c>
      <c r="J349" s="28"/>
      <c r="K349" s="28"/>
      <c r="U349"/>
    </row>
    <row r="350" spans="1:21" ht="16.8" customHeight="1" x14ac:dyDescent="0.25">
      <c r="A350" s="13">
        <v>45114</v>
      </c>
      <c r="B350" s="51" t="s">
        <v>2523</v>
      </c>
      <c r="J350" s="28"/>
      <c r="K350" s="28"/>
      <c r="U350"/>
    </row>
    <row r="351" spans="1:21" ht="16.8" customHeight="1" x14ac:dyDescent="0.25">
      <c r="A351" s="13">
        <v>45113</v>
      </c>
      <c r="B351" s="51" t="s">
        <v>2521</v>
      </c>
      <c r="J351" s="28"/>
      <c r="K351" s="28"/>
      <c r="U351"/>
    </row>
    <row r="352" spans="1:21" ht="16.8" customHeight="1" x14ac:dyDescent="0.25">
      <c r="A352" s="13">
        <v>45112</v>
      </c>
      <c r="B352" s="51" t="s">
        <v>2519</v>
      </c>
      <c r="J352" s="28"/>
      <c r="K352" s="28"/>
      <c r="U352"/>
    </row>
    <row r="353" spans="1:21" ht="16.8" customHeight="1" x14ac:dyDescent="0.25">
      <c r="A353" s="13">
        <v>45111</v>
      </c>
      <c r="B353" s="51" t="s">
        <v>2518</v>
      </c>
      <c r="J353" s="28"/>
      <c r="K353" s="28"/>
      <c r="U353"/>
    </row>
    <row r="354" spans="1:21" ht="16.8" customHeight="1" x14ac:dyDescent="0.25">
      <c r="A354" s="13">
        <v>45110</v>
      </c>
      <c r="B354" s="51" t="s">
        <v>2517</v>
      </c>
      <c r="J354" s="28"/>
      <c r="K354" s="28"/>
      <c r="U354"/>
    </row>
    <row r="355" spans="1:21" ht="16.8" customHeight="1" x14ac:dyDescent="0.25">
      <c r="A355" s="13">
        <v>45107</v>
      </c>
      <c r="B355" s="51" t="s">
        <v>2516</v>
      </c>
      <c r="J355" s="28"/>
      <c r="K355" s="28"/>
      <c r="U355"/>
    </row>
    <row r="356" spans="1:21" ht="16.8" customHeight="1" x14ac:dyDescent="0.25">
      <c r="A356" s="13">
        <v>45106</v>
      </c>
      <c r="B356" s="51" t="s">
        <v>2515</v>
      </c>
      <c r="J356" s="28"/>
      <c r="K356" s="28"/>
      <c r="U356"/>
    </row>
    <row r="357" spans="1:21" ht="16.8" customHeight="1" x14ac:dyDescent="0.25">
      <c r="A357" s="13">
        <v>45105</v>
      </c>
      <c r="B357" s="51" t="s">
        <v>2513</v>
      </c>
      <c r="J357" s="28"/>
      <c r="K357" s="28"/>
      <c r="U357"/>
    </row>
    <row r="358" spans="1:21" ht="16.8" customHeight="1" x14ac:dyDescent="0.25">
      <c r="A358" s="13">
        <v>45104</v>
      </c>
      <c r="B358" s="51" t="s">
        <v>2511</v>
      </c>
      <c r="J358" s="28"/>
      <c r="K358" s="28"/>
      <c r="U358"/>
    </row>
    <row r="359" spans="1:21" ht="15.6" customHeight="1" x14ac:dyDescent="0.25">
      <c r="A359" s="13">
        <v>45103</v>
      </c>
      <c r="B359" s="51" t="s">
        <v>2509</v>
      </c>
      <c r="J359" s="28"/>
      <c r="K359" s="28"/>
      <c r="U359"/>
    </row>
    <row r="360" spans="1:21" ht="16.8" customHeight="1" x14ac:dyDescent="0.25">
      <c r="A360" s="13">
        <v>45098</v>
      </c>
      <c r="B360" s="51" t="s">
        <v>2507</v>
      </c>
      <c r="J360" s="28"/>
      <c r="K360" s="28"/>
      <c r="U360"/>
    </row>
    <row r="361" spans="1:21" ht="16.8" customHeight="1" x14ac:dyDescent="0.25">
      <c r="A361" s="13">
        <v>45097</v>
      </c>
      <c r="B361" s="51" t="s">
        <v>2505</v>
      </c>
      <c r="J361" s="28"/>
      <c r="K361" s="28"/>
      <c r="U361"/>
    </row>
    <row r="362" spans="1:21" ht="16.8" customHeight="1" x14ac:dyDescent="0.25">
      <c r="A362" s="13">
        <v>45096</v>
      </c>
      <c r="B362" s="51" t="s">
        <v>2504</v>
      </c>
      <c r="J362" s="28"/>
      <c r="K362" s="28"/>
      <c r="U362"/>
    </row>
    <row r="363" spans="1:21" ht="16.8" customHeight="1" x14ac:dyDescent="0.25">
      <c r="A363" s="13">
        <v>45093</v>
      </c>
      <c r="B363" s="51" t="s">
        <v>2503</v>
      </c>
      <c r="J363" s="28"/>
      <c r="K363" s="28"/>
      <c r="U363"/>
    </row>
    <row r="364" spans="1:21" ht="16.8" customHeight="1" x14ac:dyDescent="0.25">
      <c r="A364" s="13">
        <v>45092</v>
      </c>
      <c r="B364" s="51" t="s">
        <v>2501</v>
      </c>
      <c r="J364" s="28"/>
      <c r="K364" s="28"/>
      <c r="U364"/>
    </row>
    <row r="365" spans="1:21" ht="16.8" customHeight="1" x14ac:dyDescent="0.25">
      <c r="A365" s="13">
        <v>45091</v>
      </c>
      <c r="B365" s="51" t="s">
        <v>2500</v>
      </c>
      <c r="J365" s="28"/>
      <c r="K365" s="28"/>
      <c r="U365"/>
    </row>
    <row r="366" spans="1:21" ht="16.8" customHeight="1" x14ac:dyDescent="0.25">
      <c r="A366" s="13">
        <v>45090</v>
      </c>
      <c r="B366" s="51" t="s">
        <v>2499</v>
      </c>
      <c r="J366" s="28"/>
      <c r="K366" s="28"/>
      <c r="U366"/>
    </row>
    <row r="367" spans="1:21" ht="16.8" customHeight="1" x14ac:dyDescent="0.25">
      <c r="A367" s="13">
        <v>45089</v>
      </c>
      <c r="B367" s="51" t="s">
        <v>2497</v>
      </c>
      <c r="J367" s="28"/>
      <c r="K367" s="28"/>
      <c r="U367"/>
    </row>
    <row r="368" spans="1:21" ht="16.8" customHeight="1" x14ac:dyDescent="0.25">
      <c r="A368" s="13">
        <v>45086</v>
      </c>
      <c r="B368" s="51" t="s">
        <v>2496</v>
      </c>
      <c r="J368" s="28"/>
      <c r="K368" s="28"/>
      <c r="U368"/>
    </row>
    <row r="369" spans="1:21" ht="16.8" customHeight="1" x14ac:dyDescent="0.25">
      <c r="A369" s="13">
        <v>45085</v>
      </c>
      <c r="B369" s="51" t="s">
        <v>2495</v>
      </c>
      <c r="J369" s="28"/>
      <c r="K369" s="28"/>
      <c r="U369"/>
    </row>
    <row r="370" spans="1:21" ht="16.8" customHeight="1" x14ac:dyDescent="0.25">
      <c r="A370" s="13">
        <v>45084</v>
      </c>
      <c r="B370" s="51" t="s">
        <v>2494</v>
      </c>
      <c r="J370" s="28"/>
      <c r="K370" s="28"/>
      <c r="U370"/>
    </row>
    <row r="371" spans="1:21" ht="16.8" customHeight="1" x14ac:dyDescent="0.25">
      <c r="A371" s="13">
        <v>45083</v>
      </c>
      <c r="B371" s="51" t="s">
        <v>2493</v>
      </c>
      <c r="J371" s="28"/>
      <c r="K371" s="28"/>
      <c r="U371"/>
    </row>
    <row r="372" spans="1:21" ht="16.8" customHeight="1" x14ac:dyDescent="0.25">
      <c r="A372" s="13">
        <v>45082</v>
      </c>
      <c r="B372" s="51" t="s">
        <v>2492</v>
      </c>
      <c r="J372" s="28"/>
      <c r="K372" s="28"/>
      <c r="U372"/>
    </row>
    <row r="373" spans="1:21" ht="16.8" customHeight="1" x14ac:dyDescent="0.25">
      <c r="A373" s="13">
        <v>45079</v>
      </c>
      <c r="B373" s="51" t="s">
        <v>2491</v>
      </c>
      <c r="J373" s="28"/>
      <c r="K373" s="28"/>
      <c r="U373"/>
    </row>
    <row r="374" spans="1:21" ht="16.8" customHeight="1" x14ac:dyDescent="0.25">
      <c r="A374" s="13">
        <v>45078</v>
      </c>
      <c r="B374" s="51" t="s">
        <v>2490</v>
      </c>
      <c r="J374" s="28"/>
      <c r="K374" s="28"/>
      <c r="U374"/>
    </row>
    <row r="375" spans="1:21" ht="16.8" customHeight="1" x14ac:dyDescent="0.25">
      <c r="A375" s="13">
        <v>45077</v>
      </c>
      <c r="B375" s="51" t="s">
        <v>2489</v>
      </c>
      <c r="J375" s="28"/>
      <c r="K375" s="28"/>
      <c r="U375"/>
    </row>
    <row r="376" spans="1:21" ht="16.8" customHeight="1" x14ac:dyDescent="0.25">
      <c r="A376" s="13">
        <v>45076</v>
      </c>
      <c r="B376" s="51" t="s">
        <v>2486</v>
      </c>
      <c r="J376" s="28"/>
      <c r="K376" s="28"/>
      <c r="U376"/>
    </row>
    <row r="377" spans="1:21" ht="16.8" customHeight="1" x14ac:dyDescent="0.25">
      <c r="A377" s="13">
        <v>45075</v>
      </c>
      <c r="B377" s="51" t="s">
        <v>2485</v>
      </c>
      <c r="J377" s="28"/>
      <c r="K377" s="28"/>
      <c r="U377"/>
    </row>
    <row r="378" spans="1:21" ht="16.8" customHeight="1" x14ac:dyDescent="0.25">
      <c r="A378" s="13">
        <v>45072</v>
      </c>
      <c r="B378" s="51" t="s">
        <v>2482</v>
      </c>
      <c r="J378" s="28"/>
      <c r="K378" s="28"/>
      <c r="U378"/>
    </row>
    <row r="379" spans="1:21" ht="16.8" customHeight="1" x14ac:dyDescent="0.25">
      <c r="A379" s="13">
        <v>45071</v>
      </c>
      <c r="B379" s="51" t="s">
        <v>2479</v>
      </c>
      <c r="J379" s="28"/>
      <c r="K379" s="28"/>
      <c r="U379"/>
    </row>
    <row r="380" spans="1:21" ht="16.8" customHeight="1" x14ac:dyDescent="0.25">
      <c r="A380" s="13">
        <v>45070</v>
      </c>
      <c r="B380" s="51" t="s">
        <v>2478</v>
      </c>
      <c r="J380" s="28"/>
      <c r="K380" s="28"/>
      <c r="U380"/>
    </row>
    <row r="381" spans="1:21" ht="16.8" customHeight="1" x14ac:dyDescent="0.25">
      <c r="A381" s="13">
        <v>45069</v>
      </c>
      <c r="B381" s="51" t="s">
        <v>2475</v>
      </c>
      <c r="J381" s="28"/>
      <c r="K381" s="28"/>
      <c r="U381"/>
    </row>
    <row r="382" spans="1:21" ht="16.8" customHeight="1" x14ac:dyDescent="0.25">
      <c r="A382" s="13">
        <v>45068</v>
      </c>
      <c r="B382" s="51" t="s">
        <v>2474</v>
      </c>
      <c r="J382" s="28"/>
      <c r="K382" s="28"/>
      <c r="U382"/>
    </row>
    <row r="383" spans="1:21" ht="16.8" customHeight="1" x14ac:dyDescent="0.25">
      <c r="A383" s="13">
        <v>45065</v>
      </c>
      <c r="B383" s="51" t="s">
        <v>2472</v>
      </c>
      <c r="J383" s="28"/>
      <c r="K383" s="28"/>
      <c r="U383"/>
    </row>
    <row r="384" spans="1:21" ht="16.8" customHeight="1" x14ac:dyDescent="0.25">
      <c r="A384" s="13">
        <v>45064</v>
      </c>
      <c r="B384" s="51" t="s">
        <v>2470</v>
      </c>
      <c r="J384" s="28"/>
      <c r="K384" s="28"/>
      <c r="U384"/>
    </row>
    <row r="385" spans="1:21" ht="16.8" customHeight="1" x14ac:dyDescent="0.25">
      <c r="A385" s="13">
        <v>45063</v>
      </c>
      <c r="B385" s="51" t="s">
        <v>2469</v>
      </c>
      <c r="J385" s="28"/>
      <c r="K385" s="28"/>
      <c r="U385"/>
    </row>
    <row r="386" spans="1:21" ht="16.8" customHeight="1" x14ac:dyDescent="0.25">
      <c r="A386" s="13">
        <v>45062</v>
      </c>
      <c r="B386" s="51" t="s">
        <v>2468</v>
      </c>
      <c r="J386" s="28"/>
      <c r="K386" s="28"/>
      <c r="U386"/>
    </row>
    <row r="387" spans="1:21" ht="16.8" customHeight="1" x14ac:dyDescent="0.25">
      <c r="A387" s="13">
        <v>45061</v>
      </c>
      <c r="B387" s="51" t="s">
        <v>2466</v>
      </c>
      <c r="J387" s="28"/>
      <c r="K387" s="28"/>
      <c r="U387"/>
    </row>
    <row r="388" spans="1:21" ht="16.8" customHeight="1" x14ac:dyDescent="0.25">
      <c r="A388" s="13">
        <v>45058</v>
      </c>
      <c r="B388" s="51" t="s">
        <v>2465</v>
      </c>
      <c r="J388" s="28"/>
      <c r="K388" s="28"/>
      <c r="U388"/>
    </row>
    <row r="389" spans="1:21" ht="16.8" customHeight="1" x14ac:dyDescent="0.25">
      <c r="A389" s="13">
        <v>45057</v>
      </c>
      <c r="B389" s="51" t="s">
        <v>2464</v>
      </c>
      <c r="J389" s="28"/>
      <c r="K389" s="28"/>
      <c r="U389"/>
    </row>
    <row r="390" spans="1:21" ht="16.8" customHeight="1" x14ac:dyDescent="0.25">
      <c r="A390" s="13">
        <v>45056</v>
      </c>
      <c r="B390" s="51" t="s">
        <v>2463</v>
      </c>
      <c r="J390" s="28"/>
      <c r="K390" s="28"/>
      <c r="U390"/>
    </row>
    <row r="391" spans="1:21" ht="16.8" customHeight="1" x14ac:dyDescent="0.25">
      <c r="A391" s="13">
        <v>45055</v>
      </c>
      <c r="B391" s="51" t="s">
        <v>2462</v>
      </c>
      <c r="J391" s="28"/>
      <c r="K391" s="28"/>
      <c r="U391"/>
    </row>
    <row r="392" spans="1:21" ht="16.8" customHeight="1" x14ac:dyDescent="0.25">
      <c r="A392" s="13">
        <v>45054</v>
      </c>
      <c r="B392" s="51" t="s">
        <v>2456</v>
      </c>
      <c r="J392" s="28"/>
      <c r="K392" s="28"/>
      <c r="U392"/>
    </row>
    <row r="393" spans="1:21" ht="16.8" customHeight="1" x14ac:dyDescent="0.25">
      <c r="A393" s="13">
        <v>45051</v>
      </c>
      <c r="B393" s="51" t="s">
        <v>2455</v>
      </c>
      <c r="J393" s="28"/>
      <c r="K393" s="28"/>
      <c r="U393"/>
    </row>
    <row r="394" spans="1:21" ht="16.8" customHeight="1" x14ac:dyDescent="0.25">
      <c r="A394" s="13">
        <v>45050</v>
      </c>
      <c r="B394" s="51" t="s">
        <v>2453</v>
      </c>
      <c r="J394" s="28"/>
      <c r="K394" s="28"/>
      <c r="U394"/>
    </row>
    <row r="395" spans="1:21" ht="16.8" customHeight="1" x14ac:dyDescent="0.25">
      <c r="A395" s="13">
        <v>45044</v>
      </c>
      <c r="B395" s="51" t="s">
        <v>2451</v>
      </c>
      <c r="J395" s="28"/>
      <c r="K395" s="28"/>
      <c r="U395"/>
    </row>
    <row r="396" spans="1:21" ht="16.8" customHeight="1" x14ac:dyDescent="0.25">
      <c r="A396" s="13">
        <v>45043</v>
      </c>
      <c r="B396" s="51" t="s">
        <v>2450</v>
      </c>
      <c r="J396" s="28"/>
      <c r="K396" s="28"/>
      <c r="U396"/>
    </row>
    <row r="397" spans="1:21" ht="16.8" customHeight="1" x14ac:dyDescent="0.25">
      <c r="A397" s="13">
        <v>45042</v>
      </c>
      <c r="B397" s="51" t="s">
        <v>2449</v>
      </c>
      <c r="J397" s="28"/>
      <c r="K397" s="28"/>
      <c r="U397"/>
    </row>
    <row r="398" spans="1:21" ht="16.8" customHeight="1" x14ac:dyDescent="0.25">
      <c r="A398" s="13">
        <v>45041</v>
      </c>
      <c r="B398" s="51" t="s">
        <v>2445</v>
      </c>
      <c r="J398" s="28"/>
      <c r="K398" s="28"/>
      <c r="U398"/>
    </row>
    <row r="399" spans="1:21" ht="16.8" customHeight="1" x14ac:dyDescent="0.25">
      <c r="A399" s="13">
        <v>45040</v>
      </c>
      <c r="B399" s="51" t="s">
        <v>2444</v>
      </c>
      <c r="J399" s="28"/>
      <c r="K399" s="28"/>
      <c r="U399"/>
    </row>
    <row r="400" spans="1:21" ht="16.8" customHeight="1" x14ac:dyDescent="0.25">
      <c r="A400" s="13">
        <v>45037</v>
      </c>
      <c r="B400" s="51" t="s">
        <v>2442</v>
      </c>
      <c r="J400" s="28"/>
      <c r="K400" s="28"/>
      <c r="U400"/>
    </row>
    <row r="401" spans="1:21" ht="16.8" customHeight="1" x14ac:dyDescent="0.25">
      <c r="A401" s="13">
        <v>45036</v>
      </c>
      <c r="B401" s="51" t="s">
        <v>2441</v>
      </c>
      <c r="J401" s="28"/>
      <c r="K401" s="28"/>
      <c r="U401"/>
    </row>
    <row r="402" spans="1:21" ht="16.8" customHeight="1" x14ac:dyDescent="0.25">
      <c r="A402" s="13">
        <v>45035</v>
      </c>
      <c r="B402" s="51" t="s">
        <v>2440</v>
      </c>
      <c r="J402" s="28"/>
      <c r="K402" s="28"/>
      <c r="U402"/>
    </row>
    <row r="403" spans="1:21" ht="16.8" customHeight="1" x14ac:dyDescent="0.25">
      <c r="A403" s="13">
        <v>45034</v>
      </c>
      <c r="B403" s="51" t="s">
        <v>2437</v>
      </c>
      <c r="J403" s="28"/>
      <c r="K403" s="28"/>
      <c r="U403"/>
    </row>
    <row r="404" spans="1:21" ht="16.8" customHeight="1" x14ac:dyDescent="0.25">
      <c r="A404" s="13">
        <v>45033</v>
      </c>
      <c r="B404" s="51" t="s">
        <v>2435</v>
      </c>
      <c r="J404" s="28"/>
      <c r="K404" s="28"/>
      <c r="U404"/>
    </row>
    <row r="405" spans="1:21" ht="16.8" customHeight="1" x14ac:dyDescent="0.25">
      <c r="A405" s="13">
        <v>45030</v>
      </c>
      <c r="B405" s="51" t="s">
        <v>2432</v>
      </c>
      <c r="J405" s="28"/>
      <c r="K405" s="28"/>
      <c r="U405"/>
    </row>
    <row r="406" spans="1:21" ht="16.8" customHeight="1" x14ac:dyDescent="0.25">
      <c r="A406" s="13">
        <v>45029</v>
      </c>
      <c r="B406" s="51" t="s">
        <v>2430</v>
      </c>
      <c r="J406" s="28"/>
      <c r="K406" s="28"/>
      <c r="U406"/>
    </row>
    <row r="407" spans="1:21" ht="16.8" customHeight="1" x14ac:dyDescent="0.25">
      <c r="A407" s="13">
        <v>45028</v>
      </c>
      <c r="B407" s="51" t="s">
        <v>2428</v>
      </c>
      <c r="J407" s="28"/>
      <c r="K407" s="28"/>
      <c r="U407"/>
    </row>
    <row r="408" spans="1:21" ht="16.8" customHeight="1" x14ac:dyDescent="0.25">
      <c r="A408" s="13">
        <v>45027</v>
      </c>
      <c r="B408" s="51" t="s">
        <v>2427</v>
      </c>
      <c r="J408" s="28"/>
      <c r="K408" s="28"/>
      <c r="U408"/>
    </row>
    <row r="409" spans="1:21" ht="16.8" customHeight="1" x14ac:dyDescent="0.25">
      <c r="A409" s="13">
        <v>45026</v>
      </c>
      <c r="B409" s="51" t="s">
        <v>2426</v>
      </c>
      <c r="J409" s="28"/>
      <c r="K409" s="28"/>
      <c r="U409"/>
    </row>
    <row r="410" spans="1:21" ht="16.8" customHeight="1" x14ac:dyDescent="0.25">
      <c r="A410" s="13">
        <v>45023</v>
      </c>
      <c r="B410" s="51" t="s">
        <v>2423</v>
      </c>
      <c r="J410" s="28"/>
      <c r="K410" s="28"/>
      <c r="U410"/>
    </row>
    <row r="411" spans="1:21" ht="16.8" customHeight="1" x14ac:dyDescent="0.25">
      <c r="A411" s="13">
        <v>45022</v>
      </c>
      <c r="B411" s="51" t="s">
        <v>2424</v>
      </c>
      <c r="J411" s="28"/>
      <c r="K411" s="28"/>
      <c r="U411"/>
    </row>
    <row r="412" spans="1:21" ht="16.8" customHeight="1" x14ac:dyDescent="0.25">
      <c r="A412" s="13">
        <v>45020</v>
      </c>
      <c r="B412" s="51" t="s">
        <v>2399</v>
      </c>
      <c r="J412" s="28"/>
      <c r="K412" s="28"/>
      <c r="U412"/>
    </row>
    <row r="413" spans="1:21" ht="16.8" customHeight="1" x14ac:dyDescent="0.25">
      <c r="A413" s="13">
        <v>45019</v>
      </c>
      <c r="B413" s="51" t="s">
        <v>2396</v>
      </c>
      <c r="J413" s="28"/>
      <c r="K413" s="28"/>
      <c r="U413"/>
    </row>
    <row r="414" spans="1:21" s="52" customFormat="1" ht="16.8" customHeight="1" x14ac:dyDescent="0.25">
      <c r="A414" s="13">
        <v>45016</v>
      </c>
      <c r="B414" s="51" t="s">
        <v>2395</v>
      </c>
    </row>
    <row r="415" spans="1:21" ht="16.8" customHeight="1" x14ac:dyDescent="0.25">
      <c r="A415" s="13">
        <v>45015</v>
      </c>
      <c r="B415" s="51" t="s">
        <v>2394</v>
      </c>
      <c r="J415" s="28"/>
      <c r="K415" s="28"/>
      <c r="U415"/>
    </row>
    <row r="416" spans="1:21" ht="16.8" customHeight="1" x14ac:dyDescent="0.25">
      <c r="A416" s="13">
        <v>45014</v>
      </c>
      <c r="B416" s="51" t="s">
        <v>2393</v>
      </c>
      <c r="J416" s="28"/>
      <c r="K416" s="28"/>
      <c r="U416"/>
    </row>
    <row r="417" spans="1:21" ht="16.8" customHeight="1" x14ac:dyDescent="0.25">
      <c r="A417" s="13">
        <v>45013</v>
      </c>
      <c r="B417" s="51" t="s">
        <v>2392</v>
      </c>
      <c r="J417" s="28"/>
      <c r="K417" s="28"/>
      <c r="U417"/>
    </row>
    <row r="418" spans="1:21" ht="16.8" customHeight="1" x14ac:dyDescent="0.25">
      <c r="A418" s="13">
        <v>45012</v>
      </c>
      <c r="B418" s="51" t="s">
        <v>2391</v>
      </c>
      <c r="J418" s="28"/>
      <c r="K418" s="28"/>
      <c r="U418"/>
    </row>
    <row r="419" spans="1:21" ht="16.8" customHeight="1" x14ac:dyDescent="0.25">
      <c r="A419" s="13">
        <v>45009</v>
      </c>
      <c r="B419" s="51" t="s">
        <v>2390</v>
      </c>
      <c r="J419" s="28"/>
      <c r="K419" s="28"/>
      <c r="U419"/>
    </row>
    <row r="420" spans="1:21" ht="16.8" customHeight="1" x14ac:dyDescent="0.25">
      <c r="A420" s="13">
        <v>45008</v>
      </c>
      <c r="B420" s="51" t="s">
        <v>2389</v>
      </c>
      <c r="J420" s="28"/>
      <c r="K420" s="28"/>
      <c r="U420"/>
    </row>
    <row r="421" spans="1:21" ht="16.8" customHeight="1" x14ac:dyDescent="0.25">
      <c r="A421" s="13">
        <v>45007</v>
      </c>
      <c r="B421" s="51" t="s">
        <v>2388</v>
      </c>
      <c r="J421" s="28"/>
      <c r="K421" s="28"/>
      <c r="U421"/>
    </row>
    <row r="422" spans="1:21" ht="16.8" customHeight="1" x14ac:dyDescent="0.25">
      <c r="A422" s="13">
        <v>45006</v>
      </c>
      <c r="B422" s="51" t="s">
        <v>2387</v>
      </c>
      <c r="J422" s="28"/>
      <c r="K422" s="28"/>
      <c r="U422"/>
    </row>
    <row r="423" spans="1:21" ht="16.8" customHeight="1" x14ac:dyDescent="0.25">
      <c r="A423" s="13">
        <v>45005</v>
      </c>
      <c r="B423" s="51" t="s">
        <v>2386</v>
      </c>
      <c r="J423" s="28"/>
      <c r="K423" s="28"/>
      <c r="U423"/>
    </row>
    <row r="424" spans="1:21" ht="16.8" customHeight="1" x14ac:dyDescent="0.25">
      <c r="A424" s="13">
        <v>45002</v>
      </c>
      <c r="B424" s="51" t="s">
        <v>2385</v>
      </c>
      <c r="J424" s="28"/>
      <c r="K424" s="28"/>
      <c r="U424"/>
    </row>
    <row r="425" spans="1:21" ht="16.8" customHeight="1" x14ac:dyDescent="0.25">
      <c r="A425" s="13">
        <v>45001</v>
      </c>
      <c r="B425" s="51" t="s">
        <v>2384</v>
      </c>
      <c r="J425" s="28"/>
      <c r="K425" s="28"/>
      <c r="U425"/>
    </row>
    <row r="426" spans="1:21" ht="16.8" customHeight="1" x14ac:dyDescent="0.25">
      <c r="A426" s="13">
        <v>45000</v>
      </c>
      <c r="B426" s="51" t="s">
        <v>2383</v>
      </c>
      <c r="J426" s="28"/>
      <c r="K426" s="28"/>
      <c r="U426"/>
    </row>
    <row r="427" spans="1:21" ht="16.8" customHeight="1" x14ac:dyDescent="0.25">
      <c r="A427" s="13">
        <v>44999</v>
      </c>
      <c r="B427" s="51" t="s">
        <v>2382</v>
      </c>
      <c r="J427" s="28"/>
      <c r="K427" s="28"/>
      <c r="U427"/>
    </row>
    <row r="428" spans="1:21" ht="16.8" customHeight="1" x14ac:dyDescent="0.25">
      <c r="A428" s="13">
        <v>44998</v>
      </c>
      <c r="B428" s="51" t="s">
        <v>2352</v>
      </c>
      <c r="J428" s="28"/>
      <c r="K428" s="28"/>
      <c r="U428"/>
    </row>
    <row r="429" spans="1:21" ht="16.8" customHeight="1" x14ac:dyDescent="0.25">
      <c r="A429" s="13">
        <v>44995</v>
      </c>
      <c r="B429" s="51" t="s">
        <v>2351</v>
      </c>
      <c r="J429" s="28"/>
      <c r="K429" s="28"/>
      <c r="U429"/>
    </row>
    <row r="430" spans="1:21" ht="16.8" customHeight="1" x14ac:dyDescent="0.25">
      <c r="A430" s="13">
        <v>44994</v>
      </c>
      <c r="B430" s="51" t="s">
        <v>2350</v>
      </c>
      <c r="J430" s="28"/>
      <c r="K430" s="28"/>
      <c r="U430"/>
    </row>
    <row r="431" spans="1:21" ht="16.8" customHeight="1" x14ac:dyDescent="0.25">
      <c r="A431" s="13">
        <v>44993</v>
      </c>
      <c r="B431" s="51" t="s">
        <v>2349</v>
      </c>
      <c r="J431" s="28"/>
      <c r="K431" s="28"/>
      <c r="U431"/>
    </row>
    <row r="432" spans="1:21" ht="16.8" customHeight="1" x14ac:dyDescent="0.25">
      <c r="A432" s="13">
        <v>44992</v>
      </c>
      <c r="B432" s="51" t="s">
        <v>2346</v>
      </c>
      <c r="J432" s="28"/>
      <c r="K432" s="28"/>
      <c r="U432"/>
    </row>
    <row r="433" spans="1:21" ht="16.8" customHeight="1" x14ac:dyDescent="0.25">
      <c r="A433" s="13">
        <v>44991</v>
      </c>
      <c r="B433" s="51" t="s">
        <v>2344</v>
      </c>
      <c r="J433" s="28"/>
      <c r="K433" s="28"/>
      <c r="U433"/>
    </row>
    <row r="434" spans="1:21" ht="16.8" customHeight="1" x14ac:dyDescent="0.25">
      <c r="A434" s="13">
        <v>44988</v>
      </c>
      <c r="B434" s="51" t="s">
        <v>2343</v>
      </c>
      <c r="J434" s="28"/>
      <c r="K434" s="28"/>
      <c r="U434"/>
    </row>
    <row r="435" spans="1:21" ht="16.8" customHeight="1" x14ac:dyDescent="0.25">
      <c r="A435" s="13">
        <v>44987</v>
      </c>
      <c r="B435" s="51" t="s">
        <v>2342</v>
      </c>
      <c r="J435" s="28"/>
      <c r="K435" s="28"/>
      <c r="U435"/>
    </row>
    <row r="436" spans="1:21" ht="16.8" customHeight="1" x14ac:dyDescent="0.25">
      <c r="A436" s="13">
        <v>44986</v>
      </c>
      <c r="B436" s="51" t="s">
        <v>2340</v>
      </c>
      <c r="J436" s="28"/>
      <c r="K436" s="28"/>
      <c r="U436"/>
    </row>
    <row r="437" spans="1:21" ht="16.8" customHeight="1" x14ac:dyDescent="0.25">
      <c r="A437" s="13">
        <v>44985</v>
      </c>
      <c r="B437" s="51" t="s">
        <v>2339</v>
      </c>
      <c r="J437" s="28"/>
      <c r="K437" s="28"/>
      <c r="U437"/>
    </row>
    <row r="438" spans="1:21" ht="16.8" customHeight="1" x14ac:dyDescent="0.25">
      <c r="A438" s="13">
        <v>44984</v>
      </c>
      <c r="B438" s="51" t="s">
        <v>2337</v>
      </c>
      <c r="J438" s="28"/>
      <c r="K438" s="28"/>
      <c r="U438"/>
    </row>
    <row r="439" spans="1:21" ht="16.8" customHeight="1" x14ac:dyDescent="0.25">
      <c r="A439" s="13">
        <v>44981</v>
      </c>
      <c r="B439" s="51" t="s">
        <v>2334</v>
      </c>
      <c r="J439" s="28"/>
      <c r="K439" s="28"/>
      <c r="U439"/>
    </row>
    <row r="440" spans="1:21" ht="16.8" customHeight="1" x14ac:dyDescent="0.25">
      <c r="A440" s="13">
        <v>44980</v>
      </c>
      <c r="B440" s="51" t="s">
        <v>2333</v>
      </c>
      <c r="J440" s="28"/>
      <c r="K440" s="28"/>
      <c r="U440"/>
    </row>
    <row r="441" spans="1:21" ht="16.8" customHeight="1" x14ac:dyDescent="0.25">
      <c r="A441" s="13">
        <v>44979</v>
      </c>
      <c r="B441" s="51" t="s">
        <v>2327</v>
      </c>
      <c r="J441" s="28"/>
      <c r="K441" s="28"/>
      <c r="U441"/>
    </row>
    <row r="442" spans="1:21" ht="16.8" customHeight="1" x14ac:dyDescent="0.25">
      <c r="A442" s="13">
        <v>44978</v>
      </c>
      <c r="B442" s="51" t="s">
        <v>2326</v>
      </c>
      <c r="J442" s="28"/>
      <c r="K442" s="28"/>
      <c r="U442"/>
    </row>
    <row r="443" spans="1:21" ht="16.8" customHeight="1" x14ac:dyDescent="0.25">
      <c r="A443" s="13">
        <v>44977</v>
      </c>
      <c r="B443" s="51" t="s">
        <v>2048</v>
      </c>
      <c r="J443" s="28"/>
      <c r="K443" s="28"/>
      <c r="U443"/>
    </row>
    <row r="444" spans="1:21" ht="16.8" customHeight="1" x14ac:dyDescent="0.25">
      <c r="A444" s="13">
        <v>44974</v>
      </c>
      <c r="B444" s="51" t="s">
        <v>2047</v>
      </c>
      <c r="J444" s="28"/>
      <c r="K444" s="28"/>
      <c r="U444"/>
    </row>
    <row r="445" spans="1:21" s="52" customFormat="1" ht="16.8" customHeight="1" x14ac:dyDescent="0.25">
      <c r="A445" s="13">
        <v>44973</v>
      </c>
      <c r="B445" s="51" t="s">
        <v>2046</v>
      </c>
    </row>
    <row r="446" spans="1:21" ht="16.8" customHeight="1" x14ac:dyDescent="0.25">
      <c r="A446" s="13">
        <v>44972</v>
      </c>
      <c r="B446" s="51" t="s">
        <v>2045</v>
      </c>
      <c r="J446" s="28"/>
      <c r="K446" s="28"/>
      <c r="U446"/>
    </row>
    <row r="447" spans="1:21" s="52" customFormat="1" ht="16.8" customHeight="1" x14ac:dyDescent="0.25">
      <c r="A447" s="13">
        <v>44971</v>
      </c>
      <c r="B447" s="51" t="s">
        <v>2042</v>
      </c>
    </row>
    <row r="448" spans="1:21" ht="16.8" customHeight="1" x14ac:dyDescent="0.25">
      <c r="A448" s="13">
        <v>44970</v>
      </c>
      <c r="B448" s="51" t="s">
        <v>2040</v>
      </c>
      <c r="J448" s="28"/>
      <c r="K448" s="28"/>
      <c r="U448"/>
    </row>
    <row r="449" spans="1:21" ht="16.8" customHeight="1" x14ac:dyDescent="0.25">
      <c r="A449" s="13">
        <v>44967</v>
      </c>
      <c r="B449" s="51" t="s">
        <v>2033</v>
      </c>
      <c r="J449" s="28"/>
      <c r="K449" s="28"/>
      <c r="U449"/>
    </row>
    <row r="450" spans="1:21" ht="16.8" customHeight="1" x14ac:dyDescent="0.25">
      <c r="A450" s="13">
        <v>44966</v>
      </c>
      <c r="B450" s="51" t="s">
        <v>2032</v>
      </c>
      <c r="J450" s="28"/>
      <c r="K450" s="28"/>
      <c r="U450"/>
    </row>
    <row r="451" spans="1:21" ht="16.8" customHeight="1" x14ac:dyDescent="0.25">
      <c r="A451" s="13">
        <v>44965</v>
      </c>
      <c r="B451" s="51" t="s">
        <v>2031</v>
      </c>
      <c r="J451" s="28"/>
      <c r="K451" s="28"/>
      <c r="U451"/>
    </row>
    <row r="452" spans="1:21" ht="16.8" customHeight="1" x14ac:dyDescent="0.25">
      <c r="A452" s="13">
        <v>44964</v>
      </c>
      <c r="B452" s="51" t="s">
        <v>2030</v>
      </c>
      <c r="J452" s="28"/>
      <c r="K452" s="28"/>
      <c r="U452"/>
    </row>
    <row r="453" spans="1:21" ht="16.8" customHeight="1" x14ac:dyDescent="0.25">
      <c r="A453" s="13">
        <v>44963</v>
      </c>
      <c r="B453" s="51" t="s">
        <v>2029</v>
      </c>
      <c r="J453" s="28"/>
      <c r="K453" s="28"/>
      <c r="U453"/>
    </row>
    <row r="454" spans="1:21" ht="16.8" customHeight="1" x14ac:dyDescent="0.25">
      <c r="A454" s="13">
        <v>44960</v>
      </c>
      <c r="B454" s="51" t="s">
        <v>2028</v>
      </c>
      <c r="J454" s="28"/>
      <c r="K454" s="28"/>
      <c r="U454"/>
    </row>
    <row r="455" spans="1:21" ht="16.8" customHeight="1" x14ac:dyDescent="0.25">
      <c r="A455" s="13">
        <v>44959</v>
      </c>
      <c r="B455" s="51" t="s">
        <v>2027</v>
      </c>
      <c r="J455" s="28"/>
      <c r="K455" s="28"/>
      <c r="U455"/>
    </row>
    <row r="456" spans="1:21" ht="16.8" customHeight="1" x14ac:dyDescent="0.25">
      <c r="A456" s="13">
        <v>44958</v>
      </c>
      <c r="B456" s="51" t="s">
        <v>2026</v>
      </c>
      <c r="J456" s="28"/>
      <c r="K456" s="28"/>
      <c r="U456"/>
    </row>
    <row r="457" spans="1:21" ht="16.8" customHeight="1" x14ac:dyDescent="0.25">
      <c r="A457" s="13">
        <v>44957</v>
      </c>
      <c r="B457" s="51" t="s">
        <v>2020</v>
      </c>
      <c r="J457" s="28"/>
      <c r="K457" s="28"/>
      <c r="U457"/>
    </row>
    <row r="458" spans="1:21" ht="16.8" customHeight="1" x14ac:dyDescent="0.25">
      <c r="A458" s="13">
        <v>44956</v>
      </c>
      <c r="B458" s="51" t="s">
        <v>2013</v>
      </c>
      <c r="J458" s="28"/>
      <c r="K458" s="28"/>
      <c r="U458"/>
    </row>
    <row r="459" spans="1:21" ht="16.8" customHeight="1" x14ac:dyDescent="0.25">
      <c r="A459" s="13">
        <v>44946</v>
      </c>
      <c r="B459" s="51" t="s">
        <v>2012</v>
      </c>
      <c r="J459" s="28"/>
      <c r="K459" s="28"/>
      <c r="U459"/>
    </row>
    <row r="460" spans="1:21" ht="16.8" customHeight="1" x14ac:dyDescent="0.25">
      <c r="A460" s="13">
        <v>44945</v>
      </c>
      <c r="B460" s="51" t="s">
        <v>2011</v>
      </c>
      <c r="J460" s="28"/>
      <c r="K460" s="28"/>
      <c r="U460"/>
    </row>
    <row r="461" spans="1:21" ht="16.8" customHeight="1" x14ac:dyDescent="0.25">
      <c r="A461" s="13">
        <v>44944</v>
      </c>
      <c r="B461" s="51" t="s">
        <v>2010</v>
      </c>
      <c r="J461" s="28"/>
      <c r="K461" s="28"/>
      <c r="U461"/>
    </row>
    <row r="462" spans="1:21" ht="16.8" customHeight="1" x14ac:dyDescent="0.25">
      <c r="A462" s="13">
        <v>44943</v>
      </c>
      <c r="B462" s="51" t="s">
        <v>2008</v>
      </c>
      <c r="J462" s="28"/>
      <c r="K462" s="28"/>
      <c r="U462"/>
    </row>
    <row r="463" spans="1:21" ht="16.8" customHeight="1" x14ac:dyDescent="0.25">
      <c r="A463" s="13">
        <v>44942</v>
      </c>
      <c r="B463" s="51" t="s">
        <v>2007</v>
      </c>
      <c r="J463" s="28"/>
      <c r="K463" s="28"/>
      <c r="U463"/>
    </row>
    <row r="464" spans="1:21" ht="16.8" customHeight="1" x14ac:dyDescent="0.25">
      <c r="A464" s="13">
        <v>44939</v>
      </c>
      <c r="B464" s="51" t="s">
        <v>2006</v>
      </c>
      <c r="J464" s="28"/>
      <c r="K464" s="28"/>
      <c r="U464"/>
    </row>
    <row r="465" spans="1:21" ht="16.8" customHeight="1" x14ac:dyDescent="0.25">
      <c r="A465" s="13">
        <v>44938</v>
      </c>
      <c r="B465" s="51" t="s">
        <v>2005</v>
      </c>
      <c r="J465" s="28"/>
      <c r="K465" s="28"/>
      <c r="U465"/>
    </row>
    <row r="466" spans="1:21" ht="16.8" customHeight="1" x14ac:dyDescent="0.25">
      <c r="A466" s="13">
        <v>44937</v>
      </c>
      <c r="B466" s="51" t="s">
        <v>2003</v>
      </c>
      <c r="J466" s="28"/>
      <c r="K466" s="28"/>
      <c r="U466"/>
    </row>
    <row r="467" spans="1:21" ht="16.8" customHeight="1" x14ac:dyDescent="0.25">
      <c r="A467" s="13">
        <v>44936</v>
      </c>
      <c r="B467" s="51" t="s">
        <v>2000</v>
      </c>
      <c r="J467" s="28"/>
      <c r="K467" s="28"/>
      <c r="U467"/>
    </row>
    <row r="468" spans="1:21" ht="16.8" customHeight="1" x14ac:dyDescent="0.25">
      <c r="A468" s="13">
        <v>44935</v>
      </c>
      <c r="B468" s="51" t="s">
        <v>1997</v>
      </c>
      <c r="J468" s="28"/>
      <c r="K468" s="28"/>
      <c r="U468"/>
    </row>
    <row r="469" spans="1:21" ht="16.8" customHeight="1" x14ac:dyDescent="0.25">
      <c r="A469" s="13">
        <v>44932</v>
      </c>
      <c r="B469" s="51" t="s">
        <v>1996</v>
      </c>
      <c r="J469" s="28"/>
      <c r="K469" s="28"/>
      <c r="U469"/>
    </row>
    <row r="470" spans="1:21" ht="16.8" customHeight="1" x14ac:dyDescent="0.25">
      <c r="A470" s="13">
        <v>44931</v>
      </c>
      <c r="B470" s="51" t="s">
        <v>1993</v>
      </c>
      <c r="J470" s="28"/>
      <c r="K470" s="28"/>
      <c r="U470"/>
    </row>
    <row r="471" spans="1:21" ht="16.8" customHeight="1" x14ac:dyDescent="0.25">
      <c r="A471" s="13">
        <v>44930</v>
      </c>
      <c r="B471" s="51" t="s">
        <v>1990</v>
      </c>
      <c r="J471" s="28"/>
      <c r="K471" s="28"/>
      <c r="U471"/>
    </row>
    <row r="472" spans="1:21" ht="16.8" customHeight="1" x14ac:dyDescent="0.25">
      <c r="A472" s="13">
        <v>44929</v>
      </c>
      <c r="B472" s="51" t="s">
        <v>1989</v>
      </c>
      <c r="J472" s="28"/>
      <c r="K472" s="28"/>
      <c r="U472"/>
    </row>
    <row r="473" spans="1:21" ht="16.8" customHeight="1" x14ac:dyDescent="0.25">
      <c r="A473" s="13">
        <v>44925</v>
      </c>
      <c r="B473" s="51" t="s">
        <v>1983</v>
      </c>
      <c r="J473" s="28"/>
      <c r="K473" s="28"/>
      <c r="U473"/>
    </row>
    <row r="474" spans="1:21" ht="16.8" customHeight="1" x14ac:dyDescent="0.25">
      <c r="A474" s="13">
        <v>44924</v>
      </c>
      <c r="B474" s="51" t="s">
        <v>1982</v>
      </c>
      <c r="J474" s="28"/>
      <c r="K474" s="28"/>
      <c r="U474"/>
    </row>
    <row r="475" spans="1:21" ht="16.8" customHeight="1" x14ac:dyDescent="0.25">
      <c r="A475" s="13">
        <v>44923</v>
      </c>
      <c r="B475" s="51" t="s">
        <v>1980</v>
      </c>
      <c r="J475" s="28"/>
      <c r="K475" s="28"/>
      <c r="U475"/>
    </row>
    <row r="476" spans="1:21" ht="16.8" customHeight="1" x14ac:dyDescent="0.25">
      <c r="A476" s="13">
        <v>44922</v>
      </c>
      <c r="B476" s="51" t="s">
        <v>1978</v>
      </c>
      <c r="J476" s="28"/>
      <c r="K476" s="28"/>
      <c r="U476"/>
    </row>
    <row r="477" spans="1:21" ht="16.8" customHeight="1" x14ac:dyDescent="0.25">
      <c r="A477" s="13">
        <v>44921</v>
      </c>
      <c r="B477" s="51" t="s">
        <v>1977</v>
      </c>
      <c r="J477" s="28"/>
      <c r="K477" s="28"/>
      <c r="U477"/>
    </row>
    <row r="478" spans="1:21" ht="16.8" customHeight="1" x14ac:dyDescent="0.25">
      <c r="A478" s="13">
        <v>44918</v>
      </c>
      <c r="B478" s="51" t="s">
        <v>1974</v>
      </c>
      <c r="J478" s="28"/>
      <c r="K478" s="28"/>
      <c r="U478"/>
    </row>
    <row r="479" spans="1:21" ht="16.8" customHeight="1" x14ac:dyDescent="0.25">
      <c r="A479" s="13">
        <v>44917</v>
      </c>
      <c r="B479" s="51" t="s">
        <v>1973</v>
      </c>
      <c r="J479" s="28"/>
      <c r="K479" s="28"/>
      <c r="U479"/>
    </row>
    <row r="480" spans="1:21" ht="16.8" customHeight="1" x14ac:dyDescent="0.25">
      <c r="A480" s="13">
        <v>44916</v>
      </c>
      <c r="B480" s="51" t="s">
        <v>1972</v>
      </c>
      <c r="J480" s="28"/>
      <c r="K480" s="28"/>
      <c r="U480"/>
    </row>
    <row r="481" spans="1:21" ht="16.8" customHeight="1" x14ac:dyDescent="0.25">
      <c r="A481" s="13">
        <v>44915</v>
      </c>
      <c r="B481" s="51" t="s">
        <v>1970</v>
      </c>
      <c r="J481" s="28"/>
      <c r="K481" s="28"/>
      <c r="U481"/>
    </row>
    <row r="482" spans="1:21" ht="16.8" customHeight="1" x14ac:dyDescent="0.25">
      <c r="A482" s="13">
        <v>44914</v>
      </c>
      <c r="B482" s="51" t="s">
        <v>1967</v>
      </c>
      <c r="J482" s="28"/>
      <c r="K482" s="28"/>
      <c r="U482"/>
    </row>
    <row r="483" spans="1:21" ht="16.8" customHeight="1" x14ac:dyDescent="0.25">
      <c r="A483" s="13">
        <v>44911</v>
      </c>
      <c r="B483" s="51" t="s">
        <v>1966</v>
      </c>
      <c r="J483" s="28"/>
      <c r="K483" s="28"/>
      <c r="U483"/>
    </row>
    <row r="484" spans="1:21" ht="16.8" customHeight="1" x14ac:dyDescent="0.25">
      <c r="A484" s="13">
        <v>44910</v>
      </c>
      <c r="B484" s="51" t="s">
        <v>1963</v>
      </c>
      <c r="J484" s="28"/>
      <c r="K484" s="28"/>
      <c r="U484"/>
    </row>
    <row r="485" spans="1:21" ht="16.8" customHeight="1" x14ac:dyDescent="0.25">
      <c r="A485" s="13">
        <v>44909</v>
      </c>
      <c r="B485" s="51" t="s">
        <v>1960</v>
      </c>
      <c r="J485" s="28"/>
      <c r="K485" s="28"/>
      <c r="U485"/>
    </row>
    <row r="486" spans="1:21" ht="16.8" customHeight="1" x14ac:dyDescent="0.25">
      <c r="A486" s="13">
        <v>44908</v>
      </c>
      <c r="B486" s="51" t="s">
        <v>1958</v>
      </c>
      <c r="J486" s="28"/>
      <c r="K486" s="28"/>
      <c r="U486"/>
    </row>
    <row r="487" spans="1:21" ht="16.8" customHeight="1" x14ac:dyDescent="0.25">
      <c r="A487" s="13">
        <v>44907</v>
      </c>
      <c r="B487" s="51" t="s">
        <v>1956</v>
      </c>
      <c r="J487" s="28"/>
      <c r="K487" s="28"/>
      <c r="U487"/>
    </row>
    <row r="488" spans="1:21" ht="16.8" customHeight="1" x14ac:dyDescent="0.25">
      <c r="A488" s="13">
        <v>44904</v>
      </c>
      <c r="B488" s="51" t="s">
        <v>1954</v>
      </c>
      <c r="J488" s="28"/>
      <c r="K488" s="28"/>
      <c r="U488"/>
    </row>
    <row r="489" spans="1:21" ht="16.8" customHeight="1" x14ac:dyDescent="0.25">
      <c r="A489" s="13">
        <v>44903</v>
      </c>
      <c r="B489" s="51" t="s">
        <v>1953</v>
      </c>
      <c r="J489" s="28"/>
      <c r="K489" s="28"/>
      <c r="U489"/>
    </row>
    <row r="490" spans="1:21" ht="16.8" customHeight="1" x14ac:dyDescent="0.25">
      <c r="A490" s="13">
        <v>44902</v>
      </c>
      <c r="B490" s="51" t="s">
        <v>1952</v>
      </c>
      <c r="J490" s="28"/>
      <c r="K490" s="28"/>
      <c r="U490"/>
    </row>
    <row r="491" spans="1:21" ht="16.8" customHeight="1" x14ac:dyDescent="0.25">
      <c r="A491" s="13">
        <v>44901</v>
      </c>
      <c r="B491" s="51" t="s">
        <v>1951</v>
      </c>
      <c r="J491" s="28"/>
      <c r="K491" s="28"/>
      <c r="U491"/>
    </row>
    <row r="492" spans="1:21" ht="16.8" customHeight="1" x14ac:dyDescent="0.25">
      <c r="A492" s="13">
        <v>44900</v>
      </c>
      <c r="B492" s="51" t="s">
        <v>1949</v>
      </c>
      <c r="J492" s="28"/>
      <c r="K492" s="28"/>
      <c r="U492"/>
    </row>
    <row r="493" spans="1:21" ht="16.8" customHeight="1" x14ac:dyDescent="0.25">
      <c r="A493" s="13">
        <v>44897</v>
      </c>
      <c r="B493" s="51" t="s">
        <v>1948</v>
      </c>
      <c r="J493" s="28"/>
      <c r="K493" s="28"/>
      <c r="U493"/>
    </row>
    <row r="494" spans="1:21" ht="16.8" customHeight="1" x14ac:dyDescent="0.25">
      <c r="A494" s="13">
        <v>44896</v>
      </c>
      <c r="B494" s="51" t="s">
        <v>1947</v>
      </c>
      <c r="J494" s="28"/>
      <c r="K494" s="28"/>
      <c r="U494"/>
    </row>
    <row r="495" spans="1:21" ht="16.8" customHeight="1" x14ac:dyDescent="0.25">
      <c r="A495" s="13">
        <v>44895</v>
      </c>
      <c r="B495" s="51" t="s">
        <v>1943</v>
      </c>
      <c r="J495" s="28"/>
      <c r="K495" s="28"/>
      <c r="U495"/>
    </row>
    <row r="496" spans="1:21" ht="16.8" customHeight="1" x14ac:dyDescent="0.25">
      <c r="A496" s="13">
        <v>44894</v>
      </c>
      <c r="B496" s="51" t="s">
        <v>1941</v>
      </c>
      <c r="J496" s="28"/>
      <c r="K496" s="28"/>
      <c r="U496"/>
    </row>
    <row r="497" spans="1:21" ht="16.8" customHeight="1" x14ac:dyDescent="0.25">
      <c r="A497" s="13">
        <v>44893</v>
      </c>
      <c r="B497" s="51" t="s">
        <v>1939</v>
      </c>
      <c r="J497" s="28"/>
      <c r="K497" s="28"/>
      <c r="U497"/>
    </row>
    <row r="498" spans="1:21" ht="16.8" customHeight="1" x14ac:dyDescent="0.25">
      <c r="A498" s="13">
        <v>44890</v>
      </c>
      <c r="B498" s="51" t="s">
        <v>1938</v>
      </c>
      <c r="J498" s="28"/>
      <c r="K498" s="28"/>
      <c r="U498"/>
    </row>
    <row r="499" spans="1:21" ht="16.8" customHeight="1" x14ac:dyDescent="0.25">
      <c r="A499" s="13">
        <v>44889</v>
      </c>
      <c r="B499" s="51" t="s">
        <v>1937</v>
      </c>
      <c r="J499" s="28"/>
      <c r="K499" s="28"/>
      <c r="U499"/>
    </row>
    <row r="500" spans="1:21" ht="16.8" customHeight="1" x14ac:dyDescent="0.25">
      <c r="A500" s="13">
        <v>44888</v>
      </c>
      <c r="B500" s="51" t="s">
        <v>1936</v>
      </c>
      <c r="J500" s="28"/>
      <c r="K500" s="28"/>
      <c r="U500"/>
    </row>
    <row r="501" spans="1:21" ht="16.8" customHeight="1" x14ac:dyDescent="0.25">
      <c r="A501" s="13">
        <v>44887</v>
      </c>
      <c r="B501" s="51" t="s">
        <v>1928</v>
      </c>
      <c r="J501" s="28"/>
      <c r="K501" s="28"/>
      <c r="U501"/>
    </row>
    <row r="502" spans="1:21" ht="16.8" customHeight="1" x14ac:dyDescent="0.25">
      <c r="A502" s="13">
        <v>44886</v>
      </c>
      <c r="B502" s="51" t="s">
        <v>1927</v>
      </c>
      <c r="J502" s="28"/>
      <c r="K502" s="28"/>
      <c r="U502"/>
    </row>
    <row r="503" spans="1:21" ht="16.8" customHeight="1" x14ac:dyDescent="0.25">
      <c r="A503" s="13">
        <v>44883</v>
      </c>
      <c r="B503" s="51" t="s">
        <v>1926</v>
      </c>
      <c r="J503" s="28"/>
      <c r="K503" s="28"/>
      <c r="U503"/>
    </row>
    <row r="504" spans="1:21" ht="16.8" customHeight="1" x14ac:dyDescent="0.25">
      <c r="A504" s="13">
        <v>44882</v>
      </c>
      <c r="B504" s="51" t="s">
        <v>1925</v>
      </c>
      <c r="J504" s="28"/>
      <c r="K504" s="28"/>
      <c r="U504"/>
    </row>
    <row r="505" spans="1:21" ht="16.8" customHeight="1" x14ac:dyDescent="0.25">
      <c r="A505" s="13">
        <v>44881</v>
      </c>
      <c r="B505" s="51" t="s">
        <v>1924</v>
      </c>
      <c r="J505" s="28"/>
      <c r="K505" s="28"/>
      <c r="U505"/>
    </row>
    <row r="506" spans="1:21" ht="16.8" customHeight="1" x14ac:dyDescent="0.25">
      <c r="A506" s="13">
        <v>44880</v>
      </c>
      <c r="B506" s="51" t="s">
        <v>1921</v>
      </c>
      <c r="J506" s="28"/>
      <c r="K506" s="28"/>
      <c r="U506"/>
    </row>
    <row r="507" spans="1:21" ht="16.8" customHeight="1" x14ac:dyDescent="0.25">
      <c r="A507" s="13">
        <v>44879</v>
      </c>
      <c r="B507" s="51" t="s">
        <v>1920</v>
      </c>
      <c r="J507" s="28"/>
      <c r="K507" s="28"/>
      <c r="U507"/>
    </row>
    <row r="508" spans="1:21" ht="16.8" customHeight="1" x14ac:dyDescent="0.25">
      <c r="A508" s="13">
        <v>44876</v>
      </c>
      <c r="B508" s="51" t="s">
        <v>1919</v>
      </c>
      <c r="J508" s="28"/>
      <c r="K508" s="28"/>
      <c r="U508"/>
    </row>
    <row r="509" spans="1:21" ht="16.8" customHeight="1" x14ac:dyDescent="0.25">
      <c r="A509" s="13">
        <v>44875</v>
      </c>
      <c r="B509" s="51" t="s">
        <v>1917</v>
      </c>
      <c r="J509" s="28"/>
      <c r="K509" s="28"/>
      <c r="U509"/>
    </row>
    <row r="510" spans="1:21" s="52" customFormat="1" ht="16.8" customHeight="1" x14ac:dyDescent="0.25">
      <c r="A510" s="13">
        <v>44874</v>
      </c>
      <c r="B510" s="51" t="s">
        <v>1916</v>
      </c>
    </row>
    <row r="511" spans="1:21" ht="16.8" customHeight="1" x14ac:dyDescent="0.25">
      <c r="A511" s="13">
        <v>44873</v>
      </c>
      <c r="B511" s="51" t="s">
        <v>1915</v>
      </c>
      <c r="J511" s="28"/>
      <c r="K511" s="28"/>
      <c r="U511"/>
    </row>
    <row r="512" spans="1:21" ht="16.8" customHeight="1" x14ac:dyDescent="0.25">
      <c r="A512" s="13">
        <v>44872</v>
      </c>
      <c r="B512" s="51" t="s">
        <v>1913</v>
      </c>
      <c r="J512" s="28"/>
      <c r="K512" s="28"/>
      <c r="U512"/>
    </row>
    <row r="513" spans="1:21" ht="16.8" customHeight="1" x14ac:dyDescent="0.25">
      <c r="A513" s="13">
        <v>44869</v>
      </c>
      <c r="B513" s="51" t="s">
        <v>1912</v>
      </c>
      <c r="J513" s="28"/>
      <c r="K513" s="28"/>
      <c r="U513"/>
    </row>
    <row r="514" spans="1:21" ht="16.8" customHeight="1" x14ac:dyDescent="0.25">
      <c r="A514" s="13">
        <v>44868</v>
      </c>
      <c r="B514" s="51" t="s">
        <v>1911</v>
      </c>
      <c r="J514" s="28"/>
      <c r="K514" s="28"/>
      <c r="U514"/>
    </row>
    <row r="515" spans="1:21" ht="16.8" customHeight="1" x14ac:dyDescent="0.25">
      <c r="A515" s="13">
        <v>44867</v>
      </c>
      <c r="B515" s="51" t="s">
        <v>1909</v>
      </c>
      <c r="J515" s="28"/>
      <c r="K515" s="28"/>
      <c r="U515"/>
    </row>
    <row r="516" spans="1:21" ht="16.8" customHeight="1" x14ac:dyDescent="0.25">
      <c r="A516" s="13">
        <v>44866</v>
      </c>
      <c r="B516" s="51" t="s">
        <v>1908</v>
      </c>
      <c r="J516" s="28"/>
      <c r="K516" s="28"/>
      <c r="U516"/>
    </row>
    <row r="517" spans="1:21" ht="16.8" customHeight="1" x14ac:dyDescent="0.25">
      <c r="A517" s="13">
        <v>44865</v>
      </c>
      <c r="B517" s="51" t="s">
        <v>1907</v>
      </c>
      <c r="J517" s="28"/>
      <c r="K517" s="28"/>
      <c r="U517"/>
    </row>
    <row r="518" spans="1:21" ht="16.8" customHeight="1" x14ac:dyDescent="0.25">
      <c r="A518" s="13">
        <v>44862</v>
      </c>
      <c r="B518" s="51" t="s">
        <v>1905</v>
      </c>
      <c r="J518" s="28"/>
      <c r="K518" s="28"/>
      <c r="U518"/>
    </row>
    <row r="519" spans="1:21" ht="16.8" customHeight="1" x14ac:dyDescent="0.25">
      <c r="A519" s="13">
        <v>44861</v>
      </c>
      <c r="B519" s="51" t="s">
        <v>1899</v>
      </c>
      <c r="J519" s="28"/>
      <c r="K519" s="28"/>
      <c r="U519"/>
    </row>
    <row r="520" spans="1:21" ht="16.8" customHeight="1" x14ac:dyDescent="0.25">
      <c r="A520" s="13">
        <v>44860</v>
      </c>
      <c r="B520" s="51" t="s">
        <v>1898</v>
      </c>
      <c r="J520" s="28"/>
      <c r="K520" s="28"/>
      <c r="U520"/>
    </row>
    <row r="521" spans="1:21" ht="16.8" customHeight="1" x14ac:dyDescent="0.25">
      <c r="A521" s="13">
        <v>44859</v>
      </c>
      <c r="B521" s="51" t="s">
        <v>1895</v>
      </c>
      <c r="J521" s="28"/>
      <c r="K521" s="28"/>
      <c r="U521"/>
    </row>
    <row r="522" spans="1:21" ht="16.8" customHeight="1" x14ac:dyDescent="0.25">
      <c r="A522" s="13">
        <v>44858</v>
      </c>
      <c r="B522" s="51" t="s">
        <v>1893</v>
      </c>
      <c r="J522" s="28"/>
      <c r="K522" s="28"/>
      <c r="U522"/>
    </row>
    <row r="523" spans="1:21" ht="16.8" customHeight="1" x14ac:dyDescent="0.25">
      <c r="A523" s="13">
        <v>44855</v>
      </c>
      <c r="B523" s="51" t="s">
        <v>1891</v>
      </c>
      <c r="J523" s="28"/>
      <c r="K523" s="28"/>
      <c r="U523"/>
    </row>
    <row r="524" spans="1:21" ht="16.8" customHeight="1" x14ac:dyDescent="0.25">
      <c r="A524" s="13">
        <v>44854</v>
      </c>
      <c r="B524" s="51" t="s">
        <v>1890</v>
      </c>
      <c r="J524" s="28"/>
      <c r="K524" s="28"/>
      <c r="U524"/>
    </row>
    <row r="525" spans="1:21" ht="16.8" customHeight="1" x14ac:dyDescent="0.25">
      <c r="A525" s="13">
        <v>44853</v>
      </c>
      <c r="B525" s="51" t="s">
        <v>1888</v>
      </c>
      <c r="J525" s="28"/>
      <c r="K525" s="28"/>
      <c r="U525"/>
    </row>
    <row r="526" spans="1:21" ht="16.8" customHeight="1" x14ac:dyDescent="0.25">
      <c r="A526" s="13">
        <v>44852</v>
      </c>
      <c r="B526" s="51" t="s">
        <v>1886</v>
      </c>
      <c r="J526" s="28"/>
      <c r="K526" s="28"/>
      <c r="U526"/>
    </row>
    <row r="527" spans="1:21" ht="16.8" customHeight="1" x14ac:dyDescent="0.25">
      <c r="A527" s="13">
        <v>44851</v>
      </c>
      <c r="B527" s="51" t="s">
        <v>1884</v>
      </c>
      <c r="J527" s="28"/>
      <c r="K527" s="28"/>
      <c r="U527"/>
    </row>
    <row r="528" spans="1:21" ht="16.8" customHeight="1" x14ac:dyDescent="0.25">
      <c r="A528" s="13">
        <v>44848</v>
      </c>
      <c r="B528" s="51" t="s">
        <v>1883</v>
      </c>
      <c r="J528" s="28"/>
      <c r="K528" s="28"/>
      <c r="U528"/>
    </row>
    <row r="529" spans="1:21" ht="16.8" customHeight="1" x14ac:dyDescent="0.25">
      <c r="A529" s="13">
        <v>44847</v>
      </c>
      <c r="B529" s="51" t="s">
        <v>1882</v>
      </c>
      <c r="J529" s="28"/>
      <c r="K529" s="28"/>
      <c r="U529"/>
    </row>
    <row r="530" spans="1:21" ht="16.8" customHeight="1" x14ac:dyDescent="0.25">
      <c r="A530" s="13">
        <v>44846</v>
      </c>
      <c r="B530" s="51" t="s">
        <v>1881</v>
      </c>
      <c r="J530" s="28"/>
      <c r="K530" s="28"/>
      <c r="U530"/>
    </row>
    <row r="531" spans="1:21" ht="15.6" customHeight="1" x14ac:dyDescent="0.25">
      <c r="A531" s="13">
        <v>44845</v>
      </c>
      <c r="B531" s="51" t="s">
        <v>1880</v>
      </c>
      <c r="J531" s="28"/>
      <c r="K531" s="28"/>
      <c r="U531"/>
    </row>
    <row r="532" spans="1:21" ht="16.8" customHeight="1" x14ac:dyDescent="0.25">
      <c r="A532" s="13">
        <v>44844</v>
      </c>
      <c r="B532" s="51" t="s">
        <v>1879</v>
      </c>
      <c r="J532" s="28"/>
      <c r="K532" s="28"/>
      <c r="U532"/>
    </row>
    <row r="533" spans="1:21" ht="16.8" customHeight="1" x14ac:dyDescent="0.25">
      <c r="A533" s="13">
        <v>44834</v>
      </c>
      <c r="B533" s="51" t="s">
        <v>1872</v>
      </c>
      <c r="J533" s="28"/>
      <c r="K533" s="28"/>
      <c r="U533"/>
    </row>
    <row r="534" spans="1:21" ht="16.8" customHeight="1" x14ac:dyDescent="0.25">
      <c r="A534" s="13">
        <v>44833</v>
      </c>
      <c r="B534" s="51" t="s">
        <v>1871</v>
      </c>
      <c r="J534" s="28"/>
      <c r="K534" s="28"/>
      <c r="U534"/>
    </row>
    <row r="535" spans="1:21" ht="16.8" customHeight="1" x14ac:dyDescent="0.25">
      <c r="A535" s="13">
        <v>44832</v>
      </c>
      <c r="B535" s="51" t="s">
        <v>1870</v>
      </c>
      <c r="J535" s="28"/>
      <c r="K535" s="28"/>
      <c r="U535"/>
    </row>
    <row r="536" spans="1:21" ht="16.8" customHeight="1" x14ac:dyDescent="0.25">
      <c r="A536" s="13">
        <v>44831</v>
      </c>
      <c r="B536" s="51" t="s">
        <v>1869</v>
      </c>
      <c r="J536" s="28"/>
      <c r="K536" s="28"/>
      <c r="U536"/>
    </row>
    <row r="537" spans="1:21" ht="16.8" customHeight="1" x14ac:dyDescent="0.25">
      <c r="A537" s="13">
        <v>44830</v>
      </c>
      <c r="B537" s="51" t="s">
        <v>1868</v>
      </c>
      <c r="J537" s="28"/>
      <c r="K537" s="28"/>
      <c r="U537"/>
    </row>
    <row r="538" spans="1:21" ht="16.8" customHeight="1" x14ac:dyDescent="0.25">
      <c r="A538" s="13">
        <v>44827</v>
      </c>
      <c r="B538" s="51" t="s">
        <v>1865</v>
      </c>
      <c r="J538" s="28"/>
      <c r="K538" s="28"/>
      <c r="U538"/>
    </row>
    <row r="539" spans="1:21" ht="16.8" customHeight="1" x14ac:dyDescent="0.25">
      <c r="A539" s="13">
        <v>44826</v>
      </c>
      <c r="B539" s="51" t="s">
        <v>1864</v>
      </c>
      <c r="J539" s="28"/>
      <c r="K539" s="28"/>
      <c r="U539"/>
    </row>
    <row r="540" spans="1:21" ht="16.8" customHeight="1" x14ac:dyDescent="0.25">
      <c r="A540" s="13">
        <v>44825</v>
      </c>
      <c r="B540" s="51" t="s">
        <v>1861</v>
      </c>
      <c r="J540" s="28"/>
      <c r="K540" s="28"/>
      <c r="U540"/>
    </row>
    <row r="541" spans="1:21" ht="16.8" customHeight="1" x14ac:dyDescent="0.25">
      <c r="A541" s="13">
        <v>44824</v>
      </c>
      <c r="B541" s="51" t="s">
        <v>1860</v>
      </c>
      <c r="J541" s="28"/>
      <c r="K541" s="28"/>
      <c r="U541"/>
    </row>
    <row r="542" spans="1:21" ht="16.8" customHeight="1" x14ac:dyDescent="0.25">
      <c r="A542" s="13">
        <v>44823</v>
      </c>
      <c r="B542" s="51" t="s">
        <v>1858</v>
      </c>
      <c r="J542" s="28"/>
      <c r="K542" s="28"/>
      <c r="U542"/>
    </row>
    <row r="543" spans="1:21" ht="16.8" customHeight="1" x14ac:dyDescent="0.25">
      <c r="A543" s="13">
        <v>44820</v>
      </c>
      <c r="B543" s="51" t="s">
        <v>1857</v>
      </c>
      <c r="J543" s="28"/>
      <c r="K543" s="28"/>
      <c r="U543"/>
    </row>
    <row r="544" spans="1:21" ht="16.8" customHeight="1" x14ac:dyDescent="0.25">
      <c r="A544" s="13">
        <v>44819</v>
      </c>
      <c r="B544" s="51" t="s">
        <v>1856</v>
      </c>
      <c r="J544" s="28"/>
      <c r="K544" s="28"/>
      <c r="U544"/>
    </row>
    <row r="545" spans="1:21" ht="16.8" customHeight="1" x14ac:dyDescent="0.25">
      <c r="A545" s="13">
        <v>44818</v>
      </c>
      <c r="B545" s="51" t="s">
        <v>1855</v>
      </c>
      <c r="J545" s="28"/>
      <c r="K545" s="28"/>
      <c r="U545"/>
    </row>
    <row r="546" spans="1:21" ht="15" customHeight="1" x14ac:dyDescent="0.25">
      <c r="A546" s="13">
        <v>44817</v>
      </c>
      <c r="B546" s="51" t="s">
        <v>1853</v>
      </c>
      <c r="J546" s="28"/>
      <c r="K546" s="28"/>
      <c r="U546"/>
    </row>
    <row r="547" spans="1:21" ht="15" customHeight="1" x14ac:dyDescent="0.25">
      <c r="A547" s="13">
        <v>44813</v>
      </c>
      <c r="B547" s="51" t="s">
        <v>1851</v>
      </c>
      <c r="J547" s="28"/>
      <c r="K547" s="28"/>
      <c r="U547"/>
    </row>
    <row r="548" spans="1:21" ht="15" customHeight="1" x14ac:dyDescent="0.25">
      <c r="A548" s="13">
        <v>44812</v>
      </c>
      <c r="B548" s="51" t="s">
        <v>1850</v>
      </c>
      <c r="J548" s="28"/>
      <c r="K548" s="28"/>
      <c r="U548"/>
    </row>
    <row r="549" spans="1:21" ht="15" customHeight="1" x14ac:dyDescent="0.25">
      <c r="A549" s="13">
        <v>44811</v>
      </c>
      <c r="B549" s="51" t="s">
        <v>1849</v>
      </c>
      <c r="J549" s="28"/>
      <c r="K549" s="28"/>
      <c r="U549"/>
    </row>
    <row r="550" spans="1:21" ht="15" customHeight="1" x14ac:dyDescent="0.25">
      <c r="A550" s="13">
        <v>44810</v>
      </c>
      <c r="B550" s="51" t="s">
        <v>1848</v>
      </c>
      <c r="J550" s="28"/>
      <c r="K550" s="28"/>
      <c r="U550"/>
    </row>
    <row r="551" spans="1:21" ht="15" customHeight="1" x14ac:dyDescent="0.25">
      <c r="A551" s="13">
        <v>44809</v>
      </c>
      <c r="B551" s="51" t="s">
        <v>1846</v>
      </c>
      <c r="J551" s="28"/>
      <c r="K551" s="28"/>
      <c r="U551"/>
    </row>
    <row r="552" spans="1:21" ht="15" customHeight="1" x14ac:dyDescent="0.25">
      <c r="A552" s="13">
        <v>44806</v>
      </c>
      <c r="B552" s="51" t="s">
        <v>1845</v>
      </c>
      <c r="J552" s="28"/>
      <c r="K552" s="28"/>
      <c r="U552"/>
    </row>
    <row r="553" spans="1:21" ht="15" customHeight="1" x14ac:dyDescent="0.25">
      <c r="A553" s="13">
        <v>44805</v>
      </c>
      <c r="B553" s="51" t="s">
        <v>1844</v>
      </c>
      <c r="J553" s="28"/>
      <c r="K553" s="28"/>
      <c r="U553"/>
    </row>
    <row r="554" spans="1:21" ht="15" customHeight="1" x14ac:dyDescent="0.25">
      <c r="A554" s="13">
        <v>44804</v>
      </c>
      <c r="B554" s="51" t="s">
        <v>1843</v>
      </c>
      <c r="J554" s="28"/>
      <c r="K554" s="28"/>
      <c r="U554"/>
    </row>
    <row r="555" spans="1:21" ht="15" customHeight="1" x14ac:dyDescent="0.25">
      <c r="A555" s="13">
        <v>44803</v>
      </c>
      <c r="B555" s="51" t="s">
        <v>1842</v>
      </c>
      <c r="J555" s="28"/>
      <c r="K555" s="28"/>
      <c r="U555"/>
    </row>
    <row r="556" spans="1:21" ht="15" customHeight="1" x14ac:dyDescent="0.25">
      <c r="A556" s="13">
        <v>44802</v>
      </c>
      <c r="B556" s="51" t="s">
        <v>1841</v>
      </c>
      <c r="J556" s="28"/>
      <c r="K556" s="28"/>
      <c r="U556"/>
    </row>
    <row r="557" spans="1:21" ht="15" customHeight="1" x14ac:dyDescent="0.25">
      <c r="A557" s="13">
        <v>44799</v>
      </c>
      <c r="B557" s="51" t="s">
        <v>1840</v>
      </c>
      <c r="J557" s="28"/>
      <c r="K557" s="28"/>
      <c r="U557"/>
    </row>
    <row r="558" spans="1:21" ht="15" customHeight="1" x14ac:dyDescent="0.25">
      <c r="A558" s="13">
        <v>44798</v>
      </c>
      <c r="B558" s="51" t="s">
        <v>1839</v>
      </c>
      <c r="J558" s="28"/>
      <c r="K558" s="28"/>
      <c r="U558"/>
    </row>
    <row r="559" spans="1:21" ht="15" customHeight="1" x14ac:dyDescent="0.25">
      <c r="A559" s="13">
        <v>44797</v>
      </c>
      <c r="B559" s="51" t="s">
        <v>1838</v>
      </c>
      <c r="J559" s="28"/>
      <c r="K559" s="28"/>
      <c r="U559"/>
    </row>
    <row r="560" spans="1:21" ht="15" customHeight="1" x14ac:dyDescent="0.25">
      <c r="A560" s="13">
        <v>44796</v>
      </c>
      <c r="B560" s="51" t="s">
        <v>1837</v>
      </c>
      <c r="J560" s="28"/>
      <c r="K560" s="28"/>
      <c r="U560"/>
    </row>
    <row r="561" spans="1:21" ht="15" customHeight="1" x14ac:dyDescent="0.25">
      <c r="A561" s="13">
        <v>44795</v>
      </c>
      <c r="B561" s="51" t="s">
        <v>1836</v>
      </c>
      <c r="J561" s="28"/>
      <c r="K561" s="28"/>
      <c r="U561"/>
    </row>
    <row r="562" spans="1:21" ht="15" customHeight="1" x14ac:dyDescent="0.25">
      <c r="A562" s="13">
        <v>44792</v>
      </c>
      <c r="B562" s="51" t="s">
        <v>1834</v>
      </c>
      <c r="J562" s="28"/>
      <c r="K562" s="28"/>
      <c r="U562"/>
    </row>
    <row r="563" spans="1:21" ht="15" customHeight="1" x14ac:dyDescent="0.25">
      <c r="A563" s="13">
        <v>44791</v>
      </c>
      <c r="B563" s="51" t="s">
        <v>1833</v>
      </c>
      <c r="J563" s="28"/>
      <c r="K563" s="28"/>
      <c r="U563"/>
    </row>
    <row r="564" spans="1:21" ht="15" customHeight="1" x14ac:dyDescent="0.25">
      <c r="A564" s="13">
        <v>44790</v>
      </c>
      <c r="B564" s="51" t="s">
        <v>1832</v>
      </c>
      <c r="J564" s="28"/>
      <c r="K564" s="28"/>
      <c r="U564"/>
    </row>
    <row r="565" spans="1:21" ht="15" customHeight="1" x14ac:dyDescent="0.25">
      <c r="A565" s="13">
        <v>44789</v>
      </c>
      <c r="B565" s="51" t="s">
        <v>1831</v>
      </c>
      <c r="J565" s="28"/>
      <c r="K565" s="28"/>
      <c r="U565"/>
    </row>
    <row r="566" spans="1:21" ht="15" customHeight="1" x14ac:dyDescent="0.25">
      <c r="A566" s="13">
        <v>44788</v>
      </c>
      <c r="B566" s="51" t="s">
        <v>1829</v>
      </c>
      <c r="J566" s="28"/>
      <c r="K566" s="28"/>
      <c r="U566"/>
    </row>
    <row r="567" spans="1:21" ht="15" customHeight="1" x14ac:dyDescent="0.25">
      <c r="A567" s="13">
        <v>44785</v>
      </c>
      <c r="B567" s="51" t="s">
        <v>1828</v>
      </c>
      <c r="J567" s="28"/>
      <c r="K567" s="28"/>
      <c r="U567"/>
    </row>
    <row r="568" spans="1:21" ht="15" customHeight="1" x14ac:dyDescent="0.25">
      <c r="A568" s="13">
        <v>44784</v>
      </c>
      <c r="B568" s="51" t="s">
        <v>1780</v>
      </c>
      <c r="J568" s="28"/>
      <c r="K568" s="28"/>
      <c r="U568"/>
    </row>
    <row r="569" spans="1:21" ht="15" customHeight="1" x14ac:dyDescent="0.25">
      <c r="A569" s="13">
        <v>44783</v>
      </c>
      <c r="B569" s="51" t="s">
        <v>1779</v>
      </c>
      <c r="J569" s="28"/>
      <c r="K569" s="28"/>
      <c r="U569"/>
    </row>
    <row r="570" spans="1:21" ht="15" customHeight="1" x14ac:dyDescent="0.25">
      <c r="A570" s="13">
        <v>44782</v>
      </c>
      <c r="B570" s="51" t="s">
        <v>1778</v>
      </c>
      <c r="J570" s="28"/>
      <c r="K570" s="28"/>
      <c r="U570"/>
    </row>
    <row r="571" spans="1:21" ht="15" customHeight="1" x14ac:dyDescent="0.25">
      <c r="A571" s="13">
        <v>44781</v>
      </c>
      <c r="B571" s="51" t="s">
        <v>1777</v>
      </c>
      <c r="J571" s="28"/>
      <c r="K571" s="28"/>
      <c r="U571"/>
    </row>
    <row r="572" spans="1:21" ht="15" customHeight="1" x14ac:dyDescent="0.25">
      <c r="A572" s="13">
        <v>44778</v>
      </c>
      <c r="B572" s="51" t="s">
        <v>1776</v>
      </c>
      <c r="J572" s="28"/>
      <c r="K572" s="28"/>
      <c r="U572"/>
    </row>
    <row r="573" spans="1:21" ht="15" customHeight="1" x14ac:dyDescent="0.25">
      <c r="A573" s="13">
        <v>44777</v>
      </c>
      <c r="B573" s="51" t="s">
        <v>1774</v>
      </c>
      <c r="J573" s="28"/>
      <c r="K573" s="28"/>
      <c r="U573"/>
    </row>
    <row r="574" spans="1:21" ht="15" customHeight="1" x14ac:dyDescent="0.25">
      <c r="A574" s="13">
        <v>44776</v>
      </c>
      <c r="B574" s="51" t="s">
        <v>1773</v>
      </c>
      <c r="J574" s="28"/>
      <c r="K574" s="28"/>
      <c r="U574"/>
    </row>
    <row r="575" spans="1:21" ht="15" customHeight="1" x14ac:dyDescent="0.25">
      <c r="A575" s="13">
        <v>44775</v>
      </c>
      <c r="B575" s="51" t="s">
        <v>1772</v>
      </c>
      <c r="J575" s="28"/>
      <c r="K575" s="28"/>
      <c r="U575"/>
    </row>
    <row r="576" spans="1:21" ht="15" customHeight="1" x14ac:dyDescent="0.25">
      <c r="A576" s="13">
        <v>44774</v>
      </c>
      <c r="B576" s="51" t="s">
        <v>1771</v>
      </c>
      <c r="J576" s="28"/>
      <c r="K576" s="28"/>
      <c r="U576"/>
    </row>
    <row r="577" spans="1:21" ht="15" customHeight="1" x14ac:dyDescent="0.25">
      <c r="A577" s="13">
        <v>44771</v>
      </c>
      <c r="B577" s="51" t="s">
        <v>1770</v>
      </c>
      <c r="J577" s="28"/>
      <c r="K577" s="28"/>
      <c r="U577"/>
    </row>
    <row r="578" spans="1:21" ht="15" customHeight="1" x14ac:dyDescent="0.25">
      <c r="A578" s="13">
        <v>44770</v>
      </c>
      <c r="B578" s="51" t="s">
        <v>1768</v>
      </c>
      <c r="J578" s="28"/>
      <c r="K578" s="28"/>
      <c r="U578"/>
    </row>
    <row r="579" spans="1:21" ht="15" customHeight="1" x14ac:dyDescent="0.25">
      <c r="A579" s="13">
        <v>44769</v>
      </c>
      <c r="B579" s="51" t="s">
        <v>1767</v>
      </c>
      <c r="J579" s="28"/>
      <c r="K579" s="28"/>
      <c r="U579"/>
    </row>
    <row r="580" spans="1:21" ht="15" customHeight="1" x14ac:dyDescent="0.25">
      <c r="A580" s="13">
        <v>44767</v>
      </c>
      <c r="B580" s="51" t="s">
        <v>1766</v>
      </c>
      <c r="J580" s="28"/>
      <c r="K580" s="28"/>
      <c r="U580"/>
    </row>
    <row r="581" spans="1:21" ht="15" customHeight="1" x14ac:dyDescent="0.25">
      <c r="A581" s="13">
        <v>44764</v>
      </c>
      <c r="B581" s="51" t="s">
        <v>1765</v>
      </c>
      <c r="J581" s="28"/>
      <c r="K581" s="28"/>
      <c r="U581"/>
    </row>
    <row r="582" spans="1:21" ht="15" customHeight="1" x14ac:dyDescent="0.25">
      <c r="A582" s="13">
        <v>44763</v>
      </c>
      <c r="B582" s="51" t="s">
        <v>1764</v>
      </c>
      <c r="J582" s="28"/>
      <c r="K582" s="28"/>
      <c r="U582"/>
    </row>
    <row r="583" spans="1:21" ht="15" customHeight="1" x14ac:dyDescent="0.25">
      <c r="A583" s="13">
        <v>44762</v>
      </c>
      <c r="B583" s="51" t="s">
        <v>1763</v>
      </c>
      <c r="J583" s="28"/>
      <c r="K583" s="28"/>
      <c r="U583"/>
    </row>
    <row r="584" spans="1:21" ht="15" customHeight="1" x14ac:dyDescent="0.25">
      <c r="A584" s="13">
        <v>44761</v>
      </c>
      <c r="B584" s="51" t="s">
        <v>1762</v>
      </c>
      <c r="J584" s="28"/>
      <c r="K584" s="28"/>
      <c r="U584"/>
    </row>
    <row r="585" spans="1:21" ht="15" customHeight="1" x14ac:dyDescent="0.25">
      <c r="A585" s="13">
        <v>44760</v>
      </c>
      <c r="B585" s="51" t="s">
        <v>1761</v>
      </c>
      <c r="J585" s="28"/>
      <c r="K585" s="28"/>
      <c r="U585"/>
    </row>
    <row r="586" spans="1:21" ht="15" customHeight="1" x14ac:dyDescent="0.25">
      <c r="A586" s="13">
        <v>44756</v>
      </c>
      <c r="B586" s="51" t="s">
        <v>1759</v>
      </c>
      <c r="J586" s="28"/>
      <c r="K586" s="28"/>
      <c r="U586"/>
    </row>
    <row r="587" spans="1:21" ht="15" customHeight="1" x14ac:dyDescent="0.25">
      <c r="A587" s="13">
        <v>44755</v>
      </c>
      <c r="B587" s="51" t="s">
        <v>1758</v>
      </c>
      <c r="J587" s="28"/>
      <c r="K587" s="28"/>
      <c r="U587"/>
    </row>
    <row r="588" spans="1:21" ht="15" customHeight="1" x14ac:dyDescent="0.25">
      <c r="A588" s="13">
        <v>44754</v>
      </c>
      <c r="B588" s="51" t="s">
        <v>1757</v>
      </c>
      <c r="J588" s="28"/>
      <c r="K588" s="28"/>
      <c r="U588"/>
    </row>
    <row r="589" spans="1:21" ht="15" customHeight="1" x14ac:dyDescent="0.25">
      <c r="A589" s="13">
        <v>44753</v>
      </c>
      <c r="B589" s="51" t="s">
        <v>1756</v>
      </c>
      <c r="J589" s="28"/>
      <c r="K589" s="28"/>
      <c r="U589"/>
    </row>
    <row r="590" spans="1:21" ht="15" customHeight="1" x14ac:dyDescent="0.25">
      <c r="A590" s="13">
        <v>44750</v>
      </c>
      <c r="B590" s="51" t="s">
        <v>1755</v>
      </c>
      <c r="J590" s="28"/>
      <c r="K590" s="28"/>
      <c r="U590"/>
    </row>
    <row r="591" spans="1:21" ht="15" customHeight="1" x14ac:dyDescent="0.25">
      <c r="A591" s="13">
        <v>44749</v>
      </c>
      <c r="B591" s="51" t="s">
        <v>1754</v>
      </c>
      <c r="J591" s="28"/>
      <c r="K591" s="28"/>
      <c r="U591"/>
    </row>
    <row r="592" spans="1:21" ht="15" customHeight="1" x14ac:dyDescent="0.25">
      <c r="A592" s="13">
        <v>44748</v>
      </c>
      <c r="B592" s="51" t="s">
        <v>1753</v>
      </c>
      <c r="J592" s="28"/>
      <c r="K592" s="28"/>
      <c r="U592"/>
    </row>
    <row r="593" spans="1:21" ht="15" customHeight="1" x14ac:dyDescent="0.25">
      <c r="A593" s="13">
        <v>44747</v>
      </c>
      <c r="B593" s="51" t="s">
        <v>1752</v>
      </c>
      <c r="J593" s="28"/>
      <c r="K593" s="28"/>
      <c r="U593"/>
    </row>
    <row r="594" spans="1:21" ht="15" customHeight="1" x14ac:dyDescent="0.25">
      <c r="A594" s="13">
        <v>44746</v>
      </c>
      <c r="B594" s="51" t="s">
        <v>1751</v>
      </c>
      <c r="J594" s="28"/>
      <c r="K594" s="28"/>
      <c r="U594"/>
    </row>
    <row r="595" spans="1:21" ht="15" customHeight="1" x14ac:dyDescent="0.25">
      <c r="A595" s="13">
        <v>44743</v>
      </c>
      <c r="B595" s="51" t="s">
        <v>1750</v>
      </c>
      <c r="J595" s="28"/>
      <c r="K595" s="28"/>
      <c r="U595"/>
    </row>
    <row r="596" spans="1:21" ht="15" customHeight="1" x14ac:dyDescent="0.25">
      <c r="A596" s="13">
        <v>44742</v>
      </c>
      <c r="B596" s="51" t="s">
        <v>1749</v>
      </c>
      <c r="J596" s="28"/>
      <c r="K596" s="28"/>
      <c r="U596"/>
    </row>
    <row r="597" spans="1:21" ht="15" customHeight="1" x14ac:dyDescent="0.25">
      <c r="A597" s="13">
        <v>44741</v>
      </c>
      <c r="B597" s="51" t="s">
        <v>1748</v>
      </c>
      <c r="J597" s="28"/>
      <c r="K597" s="28"/>
      <c r="U597"/>
    </row>
    <row r="598" spans="1:21" ht="15" customHeight="1" x14ac:dyDescent="0.25">
      <c r="A598" s="13">
        <v>44740</v>
      </c>
      <c r="B598" s="51" t="s">
        <v>1747</v>
      </c>
      <c r="J598" s="28"/>
      <c r="K598" s="28"/>
      <c r="U598"/>
    </row>
    <row r="599" spans="1:21" ht="15" customHeight="1" x14ac:dyDescent="0.25">
      <c r="A599" s="13">
        <v>44739</v>
      </c>
      <c r="B599" s="51" t="s">
        <v>1746</v>
      </c>
      <c r="J599" s="28"/>
      <c r="K599" s="28"/>
      <c r="U599"/>
    </row>
    <row r="600" spans="1:21" ht="15" customHeight="1" x14ac:dyDescent="0.25">
      <c r="A600" s="13">
        <v>44736</v>
      </c>
      <c r="B600" s="51" t="s">
        <v>1745</v>
      </c>
      <c r="J600" s="28"/>
      <c r="K600" s="28"/>
      <c r="U600"/>
    </row>
    <row r="601" spans="1:21" ht="15" customHeight="1" x14ac:dyDescent="0.25">
      <c r="A601" s="13">
        <v>44735</v>
      </c>
      <c r="B601" s="51" t="s">
        <v>1744</v>
      </c>
      <c r="J601" s="28"/>
      <c r="K601" s="28"/>
      <c r="U601"/>
    </row>
    <row r="602" spans="1:21" ht="15" customHeight="1" x14ac:dyDescent="0.25">
      <c r="A602" s="13">
        <v>44734</v>
      </c>
      <c r="B602" s="51" t="s">
        <v>1743</v>
      </c>
      <c r="J602" s="28"/>
      <c r="K602" s="28"/>
      <c r="U602"/>
    </row>
    <row r="603" spans="1:21" ht="15" customHeight="1" x14ac:dyDescent="0.25">
      <c r="A603" s="13">
        <v>44733</v>
      </c>
      <c r="B603" s="51" t="s">
        <v>1742</v>
      </c>
      <c r="J603" s="28"/>
      <c r="K603" s="28"/>
      <c r="U603"/>
    </row>
    <row r="604" spans="1:21" ht="15" customHeight="1" x14ac:dyDescent="0.25">
      <c r="A604" s="13">
        <v>44732</v>
      </c>
      <c r="B604" s="51" t="s">
        <v>1740</v>
      </c>
      <c r="J604" s="28"/>
      <c r="K604" s="28"/>
      <c r="U604"/>
    </row>
    <row r="605" spans="1:21" ht="15" customHeight="1" x14ac:dyDescent="0.25">
      <c r="A605" s="13">
        <v>44729</v>
      </c>
      <c r="B605" s="51" t="s">
        <v>1724</v>
      </c>
      <c r="J605" s="28"/>
      <c r="K605" s="28"/>
      <c r="U605"/>
    </row>
    <row r="606" spans="1:21" ht="15" customHeight="1" x14ac:dyDescent="0.25">
      <c r="A606" s="13">
        <v>44728</v>
      </c>
      <c r="B606" s="51" t="s">
        <v>1723</v>
      </c>
      <c r="J606" s="28"/>
      <c r="K606" s="28"/>
      <c r="U606"/>
    </row>
    <row r="607" spans="1:21" ht="15" customHeight="1" x14ac:dyDescent="0.25">
      <c r="A607" s="13">
        <v>44727</v>
      </c>
      <c r="B607" s="51" t="s">
        <v>1722</v>
      </c>
      <c r="J607" s="28"/>
      <c r="K607" s="28"/>
      <c r="U607"/>
    </row>
    <row r="608" spans="1:21" ht="15" customHeight="1" x14ac:dyDescent="0.25">
      <c r="A608" s="13">
        <v>44726</v>
      </c>
      <c r="B608" s="51" t="s">
        <v>1721</v>
      </c>
      <c r="J608" s="28"/>
      <c r="K608" s="28"/>
      <c r="U608"/>
    </row>
    <row r="609" spans="1:21" ht="15" customHeight="1" x14ac:dyDescent="0.25">
      <c r="A609" s="13">
        <v>44725</v>
      </c>
      <c r="B609" s="51" t="s">
        <v>1719</v>
      </c>
      <c r="J609" s="28"/>
      <c r="K609" s="28"/>
      <c r="U609"/>
    </row>
    <row r="610" spans="1:21" ht="15" customHeight="1" x14ac:dyDescent="0.25">
      <c r="A610" s="13">
        <v>44722</v>
      </c>
      <c r="B610" s="51" t="s">
        <v>1718</v>
      </c>
      <c r="J610" s="28"/>
      <c r="K610" s="28"/>
      <c r="U610"/>
    </row>
    <row r="611" spans="1:21" ht="15" customHeight="1" x14ac:dyDescent="0.25">
      <c r="A611" s="13">
        <v>44721</v>
      </c>
      <c r="B611" s="51" t="s">
        <v>1717</v>
      </c>
      <c r="J611" s="28"/>
      <c r="K611" s="28"/>
      <c r="U611"/>
    </row>
    <row r="612" spans="1:21" ht="15" customHeight="1" x14ac:dyDescent="0.25">
      <c r="A612" s="13">
        <v>44720</v>
      </c>
      <c r="B612" s="51" t="s">
        <v>1644</v>
      </c>
      <c r="J612" s="28"/>
      <c r="K612" s="28"/>
      <c r="U612"/>
    </row>
    <row r="613" spans="1:21" ht="15" customHeight="1" x14ac:dyDescent="0.25">
      <c r="A613" s="13">
        <v>44719</v>
      </c>
      <c r="B613" s="51" t="s">
        <v>1716</v>
      </c>
      <c r="J613" s="28"/>
      <c r="K613" s="28"/>
      <c r="U613"/>
    </row>
    <row r="614" spans="1:21" ht="15" customHeight="1" x14ac:dyDescent="0.25">
      <c r="A614" s="13">
        <v>44718</v>
      </c>
      <c r="B614" s="51" t="s">
        <v>1715</v>
      </c>
      <c r="J614" s="28"/>
      <c r="K614" s="28"/>
      <c r="U614"/>
    </row>
    <row r="615" spans="1:21" ht="15" customHeight="1" x14ac:dyDescent="0.25">
      <c r="A615" s="13">
        <v>44714</v>
      </c>
      <c r="B615" s="51" t="s">
        <v>1714</v>
      </c>
      <c r="J615" s="28"/>
      <c r="K615" s="28"/>
      <c r="U615"/>
    </row>
    <row r="616" spans="1:21" ht="15" customHeight="1" x14ac:dyDescent="0.25">
      <c r="A616" s="13">
        <v>44713</v>
      </c>
      <c r="B616" s="51" t="s">
        <v>1713</v>
      </c>
      <c r="J616" s="28"/>
      <c r="K616" s="28"/>
      <c r="U616"/>
    </row>
    <row r="617" spans="1:21" ht="15" customHeight="1" x14ac:dyDescent="0.25">
      <c r="A617" s="13">
        <v>44712</v>
      </c>
      <c r="B617" s="51" t="s">
        <v>1712</v>
      </c>
      <c r="J617" s="28"/>
      <c r="K617" s="28"/>
      <c r="U617"/>
    </row>
    <row r="618" spans="1:21" ht="15" customHeight="1" x14ac:dyDescent="0.25">
      <c r="A618" s="13">
        <v>44711</v>
      </c>
      <c r="B618" s="51" t="s">
        <v>1709</v>
      </c>
      <c r="J618" s="28"/>
      <c r="K618" s="28"/>
      <c r="U618"/>
    </row>
    <row r="619" spans="1:21" ht="15" customHeight="1" x14ac:dyDescent="0.25">
      <c r="A619" s="13">
        <v>44708</v>
      </c>
      <c r="B619" s="51" t="s">
        <v>1708</v>
      </c>
      <c r="J619" s="28"/>
      <c r="K619" s="28"/>
      <c r="U619"/>
    </row>
    <row r="620" spans="1:21" ht="15" customHeight="1" x14ac:dyDescent="0.25">
      <c r="A620" s="13">
        <v>44707</v>
      </c>
      <c r="B620" s="51" t="s">
        <v>1706</v>
      </c>
      <c r="J620" s="28"/>
      <c r="K620" s="28"/>
      <c r="U620"/>
    </row>
    <row r="621" spans="1:21" ht="15" customHeight="1" x14ac:dyDescent="0.25">
      <c r="A621" s="13">
        <v>44706</v>
      </c>
      <c r="B621" s="51" t="s">
        <v>1705</v>
      </c>
      <c r="J621" s="28"/>
      <c r="K621" s="28"/>
      <c r="U621"/>
    </row>
    <row r="622" spans="1:21" ht="15" customHeight="1" x14ac:dyDescent="0.25">
      <c r="A622" s="13">
        <v>44705</v>
      </c>
      <c r="B622" s="51" t="s">
        <v>1704</v>
      </c>
      <c r="J622" s="28"/>
      <c r="K622" s="28"/>
      <c r="U622"/>
    </row>
    <row r="623" spans="1:21" ht="15" customHeight="1" x14ac:dyDescent="0.25">
      <c r="A623" s="13">
        <v>44704</v>
      </c>
      <c r="B623" s="51" t="s">
        <v>1703</v>
      </c>
      <c r="J623" s="28"/>
      <c r="K623" s="28"/>
      <c r="U623"/>
    </row>
    <row r="624" spans="1:21" ht="15" customHeight="1" x14ac:dyDescent="0.25">
      <c r="A624" s="13">
        <v>44701</v>
      </c>
      <c r="B624" s="51" t="s">
        <v>1702</v>
      </c>
      <c r="J624" s="28"/>
      <c r="K624" s="28"/>
      <c r="U624"/>
    </row>
    <row r="625" spans="1:21" ht="15" customHeight="1" x14ac:dyDescent="0.25">
      <c r="A625" s="13">
        <v>44700</v>
      </c>
      <c r="B625" s="51" t="s">
        <v>1701</v>
      </c>
      <c r="J625" s="28"/>
      <c r="K625" s="28"/>
      <c r="U625"/>
    </row>
    <row r="626" spans="1:21" ht="15" customHeight="1" x14ac:dyDescent="0.25">
      <c r="A626" s="13">
        <v>44699</v>
      </c>
      <c r="B626" s="51" t="s">
        <v>1700</v>
      </c>
      <c r="J626" s="28"/>
      <c r="K626" s="28"/>
      <c r="U626"/>
    </row>
    <row r="627" spans="1:21" ht="15" customHeight="1" x14ac:dyDescent="0.25">
      <c r="A627" s="13">
        <v>44698</v>
      </c>
      <c r="B627" s="51" t="s">
        <v>1699</v>
      </c>
      <c r="J627" s="28"/>
      <c r="K627" s="28"/>
      <c r="U627"/>
    </row>
    <row r="628" spans="1:21" ht="15" customHeight="1" x14ac:dyDescent="0.25">
      <c r="A628" s="13">
        <v>44697</v>
      </c>
      <c r="B628" s="51" t="s">
        <v>1698</v>
      </c>
      <c r="J628" s="28"/>
      <c r="K628" s="28"/>
      <c r="U628"/>
    </row>
    <row r="629" spans="1:21" ht="15" customHeight="1" x14ac:dyDescent="0.25">
      <c r="A629" s="13">
        <v>44694</v>
      </c>
      <c r="B629" s="51" t="s">
        <v>1697</v>
      </c>
      <c r="J629" s="28"/>
      <c r="K629" s="28"/>
      <c r="U629"/>
    </row>
    <row r="630" spans="1:21" ht="15" customHeight="1" x14ac:dyDescent="0.25">
      <c r="A630" s="13">
        <v>44693</v>
      </c>
      <c r="B630" s="51" t="s">
        <v>1695</v>
      </c>
      <c r="J630" s="28"/>
      <c r="K630" s="28"/>
      <c r="U630"/>
    </row>
    <row r="631" spans="1:21" ht="15" customHeight="1" x14ac:dyDescent="0.25">
      <c r="A631" s="13">
        <v>44692</v>
      </c>
      <c r="B631" s="51" t="s">
        <v>1694</v>
      </c>
      <c r="J631" s="28"/>
      <c r="K631" s="28"/>
      <c r="U631"/>
    </row>
    <row r="632" spans="1:21" ht="15" customHeight="1" x14ac:dyDescent="0.25">
      <c r="A632" s="13">
        <v>44691</v>
      </c>
      <c r="B632" s="51" t="s">
        <v>1692</v>
      </c>
      <c r="J632" s="28"/>
      <c r="K632" s="28"/>
      <c r="U632"/>
    </row>
    <row r="633" spans="1:21" ht="15" customHeight="1" x14ac:dyDescent="0.25">
      <c r="A633" s="13">
        <v>44690</v>
      </c>
      <c r="B633" s="51" t="s">
        <v>1693</v>
      </c>
      <c r="J633" s="28"/>
      <c r="K633" s="28"/>
      <c r="U633"/>
    </row>
    <row r="634" spans="1:21" ht="15" customHeight="1" x14ac:dyDescent="0.25">
      <c r="A634" s="13">
        <v>44687</v>
      </c>
      <c r="B634" s="51" t="s">
        <v>1692</v>
      </c>
      <c r="J634" s="28"/>
      <c r="K634" s="28"/>
      <c r="U634"/>
    </row>
    <row r="635" spans="1:21" ht="15" customHeight="1" x14ac:dyDescent="0.25">
      <c r="A635" s="13">
        <v>44686</v>
      </c>
      <c r="B635" s="51" t="s">
        <v>1691</v>
      </c>
      <c r="J635" s="28"/>
      <c r="K635" s="28"/>
      <c r="U635"/>
    </row>
    <row r="636" spans="1:21" ht="15" customHeight="1" x14ac:dyDescent="0.25">
      <c r="A636" s="13">
        <v>44680</v>
      </c>
      <c r="B636" s="51" t="s">
        <v>1690</v>
      </c>
      <c r="J636" s="28"/>
      <c r="K636" s="28"/>
      <c r="U636"/>
    </row>
    <row r="637" spans="1:21" ht="15" customHeight="1" x14ac:dyDescent="0.25">
      <c r="A637" s="13">
        <v>44679</v>
      </c>
      <c r="B637" s="51" t="s">
        <v>1688</v>
      </c>
      <c r="J637" s="28"/>
      <c r="K637" s="28"/>
      <c r="U637"/>
    </row>
    <row r="638" spans="1:21" ht="15" customHeight="1" x14ac:dyDescent="0.25">
      <c r="A638" s="13">
        <v>44678</v>
      </c>
      <c r="B638" s="51" t="s">
        <v>1687</v>
      </c>
      <c r="J638" s="28"/>
      <c r="K638" s="28"/>
      <c r="U638"/>
    </row>
    <row r="639" spans="1:21" ht="15" customHeight="1" x14ac:dyDescent="0.25">
      <c r="A639" s="13">
        <v>44677</v>
      </c>
      <c r="B639" s="51" t="s">
        <v>1686</v>
      </c>
      <c r="J639" s="28"/>
      <c r="K639" s="28"/>
      <c r="U639"/>
    </row>
    <row r="640" spans="1:21" ht="15" customHeight="1" x14ac:dyDescent="0.25">
      <c r="A640" s="13">
        <v>44676</v>
      </c>
      <c r="B640" s="51" t="s">
        <v>1685</v>
      </c>
      <c r="J640" s="28"/>
      <c r="K640" s="28"/>
      <c r="U640"/>
    </row>
    <row r="641" spans="1:21" ht="15" customHeight="1" x14ac:dyDescent="0.25">
      <c r="A641" s="13">
        <v>44673</v>
      </c>
      <c r="B641" s="51" t="s">
        <v>1684</v>
      </c>
      <c r="J641" s="28"/>
      <c r="K641" s="28"/>
      <c r="U641"/>
    </row>
    <row r="642" spans="1:21" ht="15" customHeight="1" x14ac:dyDescent="0.25">
      <c r="A642" s="13">
        <v>44672</v>
      </c>
      <c r="B642" s="51" t="s">
        <v>1683</v>
      </c>
      <c r="J642" s="28"/>
      <c r="K642" s="28"/>
      <c r="U642"/>
    </row>
    <row r="643" spans="1:21" s="52" customFormat="1" ht="15" customHeight="1" x14ac:dyDescent="0.25">
      <c r="A643" s="13">
        <v>44671</v>
      </c>
      <c r="B643" s="51" t="s">
        <v>1676</v>
      </c>
    </row>
    <row r="644" spans="1:21" ht="15" customHeight="1" x14ac:dyDescent="0.25">
      <c r="A644" s="13">
        <v>44670</v>
      </c>
      <c r="B644" s="51" t="s">
        <v>1675</v>
      </c>
      <c r="J644" s="28"/>
      <c r="K644" s="28"/>
      <c r="U644"/>
    </row>
    <row r="645" spans="1:21" ht="15" customHeight="1" x14ac:dyDescent="0.25">
      <c r="A645" s="13">
        <v>44669</v>
      </c>
      <c r="B645" s="51" t="s">
        <v>1674</v>
      </c>
      <c r="J645" s="28"/>
      <c r="K645" s="28"/>
      <c r="U645"/>
    </row>
    <row r="646" spans="1:21" ht="15" customHeight="1" x14ac:dyDescent="0.25">
      <c r="A646" s="13">
        <v>44666</v>
      </c>
      <c r="B646" s="51" t="s">
        <v>1673</v>
      </c>
      <c r="J646" s="28"/>
      <c r="K646" s="28"/>
      <c r="U646"/>
    </row>
    <row r="647" spans="1:21" ht="15" customHeight="1" x14ac:dyDescent="0.25">
      <c r="A647" s="13">
        <v>44665</v>
      </c>
      <c r="B647" s="51" t="s">
        <v>1672</v>
      </c>
      <c r="J647" s="28"/>
      <c r="K647" s="28"/>
      <c r="U647"/>
    </row>
    <row r="648" spans="1:21" ht="15" customHeight="1" x14ac:dyDescent="0.25">
      <c r="A648" s="13">
        <v>44664</v>
      </c>
      <c r="B648" s="51" t="s">
        <v>1670</v>
      </c>
      <c r="J648" s="28"/>
      <c r="K648" s="28"/>
      <c r="U648"/>
    </row>
    <row r="649" spans="1:21" ht="15" customHeight="1" x14ac:dyDescent="0.25">
      <c r="A649" s="13">
        <v>44663</v>
      </c>
      <c r="B649" s="51" t="s">
        <v>1669</v>
      </c>
      <c r="J649" s="28"/>
      <c r="K649" s="28"/>
      <c r="U649"/>
    </row>
    <row r="650" spans="1:21" ht="15" customHeight="1" x14ac:dyDescent="0.25">
      <c r="A650" s="13">
        <v>44662</v>
      </c>
      <c r="B650" s="51" t="s">
        <v>1668</v>
      </c>
      <c r="J650" s="28"/>
      <c r="K650" s="28"/>
      <c r="U650"/>
    </row>
    <row r="651" spans="1:21" ht="15" customHeight="1" x14ac:dyDescent="0.25">
      <c r="A651" s="13">
        <v>44659</v>
      </c>
      <c r="B651" s="51" t="s">
        <v>1666</v>
      </c>
      <c r="J651" s="28"/>
      <c r="K651" s="28"/>
      <c r="U651"/>
    </row>
    <row r="652" spans="1:21" ht="15" customHeight="1" x14ac:dyDescent="0.25">
      <c r="A652" s="13">
        <v>44658</v>
      </c>
      <c r="B652" s="51" t="s">
        <v>1663</v>
      </c>
      <c r="J652" s="28"/>
      <c r="K652" s="28"/>
      <c r="U652"/>
    </row>
    <row r="653" spans="1:21" ht="15" customHeight="1" x14ac:dyDescent="0.25">
      <c r="A653" s="13">
        <v>44657</v>
      </c>
      <c r="B653" s="51" t="s">
        <v>1662</v>
      </c>
      <c r="J653" s="28"/>
      <c r="K653" s="28"/>
      <c r="U653"/>
    </row>
    <row r="654" spans="1:21" ht="15" customHeight="1" x14ac:dyDescent="0.25">
      <c r="A654" s="13">
        <v>44652</v>
      </c>
      <c r="B654" s="51" t="s">
        <v>1660</v>
      </c>
      <c r="J654" s="28"/>
      <c r="K654" s="28"/>
      <c r="U654"/>
    </row>
    <row r="655" spans="1:21" ht="15" customHeight="1" x14ac:dyDescent="0.25">
      <c r="A655" s="13">
        <v>44651</v>
      </c>
      <c r="B655" s="51" t="s">
        <v>1659</v>
      </c>
      <c r="J655" s="28"/>
      <c r="K655" s="28"/>
      <c r="U655"/>
    </row>
    <row r="656" spans="1:21" ht="15" customHeight="1" x14ac:dyDescent="0.25">
      <c r="A656" s="13">
        <v>44650</v>
      </c>
      <c r="B656" s="51" t="s">
        <v>1646</v>
      </c>
      <c r="J656" s="28"/>
      <c r="K656" s="28"/>
      <c r="U656"/>
    </row>
    <row r="657" spans="1:21" ht="15" customHeight="1" x14ac:dyDescent="0.25">
      <c r="A657" s="13">
        <v>44649</v>
      </c>
      <c r="B657" s="51" t="s">
        <v>1645</v>
      </c>
      <c r="J657" s="28"/>
      <c r="K657" s="28"/>
      <c r="U657"/>
    </row>
    <row r="658" spans="1:21" ht="15" customHeight="1" x14ac:dyDescent="0.25">
      <c r="A658" s="13">
        <v>44648</v>
      </c>
      <c r="B658" s="51" t="s">
        <v>1644</v>
      </c>
      <c r="J658" s="28"/>
      <c r="K658" s="28"/>
      <c r="U658"/>
    </row>
    <row r="659" spans="1:21" ht="15" customHeight="1" x14ac:dyDescent="0.25">
      <c r="A659" s="13">
        <v>44645</v>
      </c>
      <c r="B659" s="51" t="s">
        <v>1642</v>
      </c>
      <c r="J659" s="28"/>
      <c r="K659" s="28"/>
      <c r="U659"/>
    </row>
    <row r="660" spans="1:21" ht="15" customHeight="1" x14ac:dyDescent="0.25">
      <c r="A660" s="13">
        <v>44644</v>
      </c>
      <c r="B660" s="51" t="s">
        <v>1641</v>
      </c>
      <c r="J660" s="28"/>
      <c r="K660" s="28"/>
      <c r="U660"/>
    </row>
    <row r="661" spans="1:21" ht="15" customHeight="1" x14ac:dyDescent="0.25">
      <c r="A661" s="13">
        <v>44643</v>
      </c>
      <c r="B661" s="51" t="s">
        <v>1640</v>
      </c>
      <c r="J661" s="28"/>
      <c r="K661" s="28"/>
      <c r="U661"/>
    </row>
    <row r="662" spans="1:21" ht="15" customHeight="1" x14ac:dyDescent="0.25">
      <c r="A662" s="13">
        <v>44642</v>
      </c>
      <c r="B662" s="51" t="s">
        <v>1638</v>
      </c>
      <c r="J662" s="28"/>
      <c r="K662" s="28"/>
      <c r="U662"/>
    </row>
    <row r="663" spans="1:21" ht="15" customHeight="1" x14ac:dyDescent="0.25">
      <c r="A663" s="13">
        <v>44641</v>
      </c>
      <c r="B663" s="51" t="s">
        <v>1637</v>
      </c>
      <c r="J663" s="28"/>
      <c r="K663" s="28"/>
      <c r="U663"/>
    </row>
    <row r="664" spans="1:21" ht="15" customHeight="1" x14ac:dyDescent="0.25">
      <c r="A664" s="13">
        <v>44638</v>
      </c>
      <c r="B664" s="51" t="s">
        <v>1636</v>
      </c>
      <c r="J664" s="28"/>
      <c r="K664" s="28"/>
      <c r="U664"/>
    </row>
    <row r="665" spans="1:21" ht="15" customHeight="1" x14ac:dyDescent="0.25">
      <c r="A665" s="13">
        <v>44637</v>
      </c>
      <c r="B665" s="51" t="s">
        <v>1635</v>
      </c>
      <c r="J665" s="28"/>
      <c r="K665" s="28"/>
      <c r="U665"/>
    </row>
    <row r="666" spans="1:21" ht="15" customHeight="1" x14ac:dyDescent="0.25">
      <c r="A666" s="13">
        <v>44636</v>
      </c>
      <c r="B666" s="51" t="s">
        <v>1633</v>
      </c>
      <c r="J666" s="28"/>
      <c r="K666" s="28"/>
      <c r="U666"/>
    </row>
    <row r="667" spans="1:21" ht="15" customHeight="1" x14ac:dyDescent="0.25">
      <c r="A667" s="13">
        <v>44635</v>
      </c>
      <c r="B667" s="51" t="s">
        <v>1632</v>
      </c>
      <c r="J667" s="28"/>
      <c r="K667" s="28"/>
      <c r="U667"/>
    </row>
    <row r="668" spans="1:21" ht="15" customHeight="1" x14ac:dyDescent="0.25">
      <c r="A668" s="13">
        <v>44634</v>
      </c>
      <c r="B668" s="51" t="s">
        <v>1631</v>
      </c>
      <c r="J668" s="28"/>
      <c r="K668" s="28"/>
      <c r="U668"/>
    </row>
    <row r="669" spans="1:21" ht="15" customHeight="1" x14ac:dyDescent="0.25">
      <c r="A669" s="13">
        <v>44631</v>
      </c>
      <c r="B669" s="51" t="s">
        <v>1630</v>
      </c>
      <c r="J669" s="28"/>
      <c r="K669" s="28"/>
      <c r="U669"/>
    </row>
    <row r="670" spans="1:21" ht="15" customHeight="1" x14ac:dyDescent="0.25">
      <c r="A670" s="13">
        <v>44630</v>
      </c>
      <c r="B670" s="51" t="s">
        <v>1627</v>
      </c>
      <c r="J670" s="28"/>
      <c r="K670" s="28"/>
      <c r="U670"/>
    </row>
    <row r="671" spans="1:21" ht="15" customHeight="1" x14ac:dyDescent="0.25">
      <c r="A671" s="13">
        <v>44629</v>
      </c>
      <c r="B671" s="51" t="s">
        <v>1626</v>
      </c>
      <c r="J671" s="28"/>
      <c r="K671" s="28"/>
      <c r="U671"/>
    </row>
    <row r="672" spans="1:21" ht="15" customHeight="1" x14ac:dyDescent="0.25">
      <c r="A672" s="13">
        <v>44628</v>
      </c>
      <c r="B672" s="51" t="s">
        <v>1625</v>
      </c>
      <c r="J672" s="28"/>
      <c r="K672" s="28"/>
      <c r="U672"/>
    </row>
    <row r="673" spans="1:21" ht="15" customHeight="1" x14ac:dyDescent="0.25">
      <c r="A673" s="13">
        <v>44627</v>
      </c>
      <c r="B673" s="51" t="s">
        <v>1624</v>
      </c>
      <c r="J673" s="28"/>
      <c r="K673" s="28"/>
      <c r="U673"/>
    </row>
    <row r="674" spans="1:21" ht="15" customHeight="1" x14ac:dyDescent="0.25">
      <c r="A674" s="13">
        <v>44624</v>
      </c>
      <c r="B674" s="51" t="s">
        <v>1623</v>
      </c>
      <c r="J674" s="28"/>
      <c r="K674" s="28"/>
      <c r="U674"/>
    </row>
    <row r="675" spans="1:21" ht="15" customHeight="1" x14ac:dyDescent="0.25">
      <c r="A675" s="13">
        <v>44623</v>
      </c>
      <c r="B675" s="51" t="s">
        <v>1622</v>
      </c>
      <c r="J675" s="28"/>
      <c r="K675" s="28"/>
      <c r="U675"/>
    </row>
    <row r="676" spans="1:21" ht="15" customHeight="1" x14ac:dyDescent="0.25">
      <c r="A676" s="13">
        <v>44622</v>
      </c>
      <c r="B676" s="51" t="s">
        <v>1620</v>
      </c>
      <c r="J676" s="28"/>
      <c r="K676" s="28"/>
      <c r="U676"/>
    </row>
    <row r="677" spans="1:21" ht="15" customHeight="1" x14ac:dyDescent="0.25">
      <c r="A677" s="13">
        <v>44621</v>
      </c>
      <c r="B677" s="51" t="s">
        <v>1619</v>
      </c>
      <c r="J677" s="28"/>
      <c r="K677" s="28"/>
      <c r="U677"/>
    </row>
    <row r="678" spans="1:21" ht="15" customHeight="1" x14ac:dyDescent="0.25">
      <c r="A678" s="13">
        <v>44620</v>
      </c>
      <c r="B678" s="51" t="s">
        <v>1616</v>
      </c>
      <c r="J678" s="28"/>
      <c r="K678" s="28"/>
      <c r="U678"/>
    </row>
    <row r="679" spans="1:21" ht="15" customHeight="1" x14ac:dyDescent="0.25">
      <c r="A679" s="13">
        <v>44617</v>
      </c>
      <c r="B679" s="51" t="s">
        <v>1615</v>
      </c>
      <c r="J679" s="28"/>
      <c r="K679" s="28"/>
      <c r="U679"/>
    </row>
    <row r="680" spans="1:21" ht="15" customHeight="1" x14ac:dyDescent="0.25">
      <c r="A680" s="13">
        <v>44616</v>
      </c>
      <c r="B680" s="51" t="s">
        <v>1614</v>
      </c>
      <c r="U680"/>
    </row>
    <row r="681" spans="1:21" ht="15" customHeight="1" x14ac:dyDescent="0.25">
      <c r="A681" s="13">
        <v>44615</v>
      </c>
      <c r="B681" s="51" t="s">
        <v>1613</v>
      </c>
      <c r="U681"/>
    </row>
    <row r="682" spans="1:21" ht="15" customHeight="1" x14ac:dyDescent="0.25">
      <c r="A682" s="13">
        <v>44614</v>
      </c>
      <c r="B682" s="51" t="s">
        <v>1611</v>
      </c>
      <c r="U682"/>
    </row>
    <row r="683" spans="1:21" ht="15" customHeight="1" x14ac:dyDescent="0.25">
      <c r="A683" s="13">
        <v>44613</v>
      </c>
      <c r="B683" s="51" t="s">
        <v>1610</v>
      </c>
      <c r="U683"/>
    </row>
    <row r="684" spans="1:21" ht="15" customHeight="1" x14ac:dyDescent="0.25">
      <c r="A684" s="13">
        <v>44610</v>
      </c>
      <c r="B684" s="51" t="s">
        <v>1608</v>
      </c>
      <c r="U684"/>
    </row>
    <row r="685" spans="1:21" ht="15" customHeight="1" x14ac:dyDescent="0.25">
      <c r="A685" s="13">
        <v>44609</v>
      </c>
      <c r="B685" s="51" t="s">
        <v>1607</v>
      </c>
      <c r="U685"/>
    </row>
    <row r="686" spans="1:21" ht="15" customHeight="1" x14ac:dyDescent="0.25">
      <c r="A686" s="13">
        <v>44608</v>
      </c>
      <c r="B686" s="51" t="s">
        <v>1606</v>
      </c>
      <c r="U686"/>
    </row>
    <row r="687" spans="1:21" ht="15" customHeight="1" x14ac:dyDescent="0.25">
      <c r="A687" s="13">
        <v>44607</v>
      </c>
      <c r="B687" s="51" t="s">
        <v>1604</v>
      </c>
      <c r="U687"/>
    </row>
    <row r="688" spans="1:21" ht="15" customHeight="1" x14ac:dyDescent="0.25">
      <c r="A688" s="13">
        <v>44606</v>
      </c>
      <c r="B688" s="51" t="s">
        <v>1602</v>
      </c>
      <c r="U688"/>
    </row>
    <row r="689" spans="1:21" ht="15" customHeight="1" x14ac:dyDescent="0.25">
      <c r="A689" s="13">
        <v>44603</v>
      </c>
      <c r="B689" s="51" t="s">
        <v>1553</v>
      </c>
      <c r="U689"/>
    </row>
    <row r="690" spans="1:21" ht="15" customHeight="1" x14ac:dyDescent="0.25">
      <c r="A690" s="13">
        <v>44602</v>
      </c>
      <c r="B690" s="51" t="s">
        <v>1550</v>
      </c>
      <c r="U690"/>
    </row>
    <row r="691" spans="1:21" ht="15" customHeight="1" x14ac:dyDescent="0.25">
      <c r="A691" s="13">
        <v>44601</v>
      </c>
      <c r="B691" s="51" t="s">
        <v>1549</v>
      </c>
      <c r="U691"/>
    </row>
    <row r="692" spans="1:21" ht="15" customHeight="1" x14ac:dyDescent="0.25">
      <c r="A692" s="13">
        <v>44600</v>
      </c>
      <c r="B692" s="51" t="s">
        <v>1548</v>
      </c>
      <c r="U692"/>
    </row>
    <row r="693" spans="1:21" ht="15" customHeight="1" x14ac:dyDescent="0.25">
      <c r="A693" s="13">
        <v>44599</v>
      </c>
      <c r="B693" s="51" t="s">
        <v>1547</v>
      </c>
      <c r="U693"/>
    </row>
    <row r="694" spans="1:21" ht="15" customHeight="1" x14ac:dyDescent="0.25">
      <c r="A694" s="13">
        <v>44589</v>
      </c>
      <c r="B694" s="51" t="s">
        <v>1546</v>
      </c>
      <c r="U694"/>
    </row>
    <row r="695" spans="1:21" ht="15" customHeight="1" x14ac:dyDescent="0.25">
      <c r="A695" s="13">
        <v>44588</v>
      </c>
      <c r="B695" s="51" t="s">
        <v>1545</v>
      </c>
      <c r="U695"/>
    </row>
    <row r="696" spans="1:21" ht="15" customHeight="1" x14ac:dyDescent="0.25">
      <c r="A696" s="13">
        <v>44587</v>
      </c>
      <c r="B696" s="51" t="s">
        <v>1543</v>
      </c>
      <c r="U696"/>
    </row>
    <row r="697" spans="1:21" ht="15" customHeight="1" x14ac:dyDescent="0.25">
      <c r="A697" s="13">
        <v>44586</v>
      </c>
      <c r="B697" s="51" t="s">
        <v>1542</v>
      </c>
      <c r="U697"/>
    </row>
    <row r="698" spans="1:21" ht="15" customHeight="1" x14ac:dyDescent="0.25">
      <c r="A698" s="13">
        <v>44585</v>
      </c>
      <c r="B698" s="51" t="s">
        <v>1539</v>
      </c>
      <c r="U698"/>
    </row>
    <row r="699" spans="1:21" ht="15" customHeight="1" x14ac:dyDescent="0.25">
      <c r="A699" s="13">
        <v>44582</v>
      </c>
      <c r="B699" s="51" t="s">
        <v>1532</v>
      </c>
      <c r="U699"/>
    </row>
    <row r="700" spans="1:21" ht="15" customHeight="1" x14ac:dyDescent="0.25">
      <c r="A700" s="13">
        <v>44581</v>
      </c>
      <c r="B700" s="51" t="s">
        <v>1533</v>
      </c>
      <c r="U700"/>
    </row>
    <row r="701" spans="1:21" ht="15" customHeight="1" x14ac:dyDescent="0.25">
      <c r="A701" s="13">
        <v>44580</v>
      </c>
      <c r="B701" s="51" t="s">
        <v>1534</v>
      </c>
      <c r="U701"/>
    </row>
    <row r="702" spans="1:21" ht="15" customHeight="1" x14ac:dyDescent="0.25">
      <c r="A702" s="13">
        <v>44579</v>
      </c>
      <c r="B702" s="51" t="s">
        <v>1535</v>
      </c>
      <c r="U702"/>
    </row>
    <row r="703" spans="1:21" ht="15" customHeight="1" x14ac:dyDescent="0.25">
      <c r="A703" s="13">
        <v>44578</v>
      </c>
      <c r="B703" s="51" t="s">
        <v>1536</v>
      </c>
      <c r="U703"/>
    </row>
    <row r="704" spans="1:21" ht="15" customHeight="1" x14ac:dyDescent="0.25">
      <c r="A704" s="13">
        <v>44575</v>
      </c>
      <c r="B704" s="51" t="s">
        <v>1537</v>
      </c>
      <c r="U704"/>
    </row>
    <row r="705" spans="1:21" ht="15" customHeight="1" x14ac:dyDescent="0.25">
      <c r="A705" s="13">
        <v>44574</v>
      </c>
      <c r="B705" s="51" t="s">
        <v>1538</v>
      </c>
      <c r="U705"/>
    </row>
    <row r="706" spans="1:21" ht="15" customHeight="1" x14ac:dyDescent="0.25">
      <c r="A706" s="13">
        <v>44573</v>
      </c>
      <c r="B706" s="51" t="s">
        <v>1524</v>
      </c>
      <c r="U706"/>
    </row>
    <row r="707" spans="1:21" ht="15" customHeight="1" x14ac:dyDescent="0.25">
      <c r="A707" s="13">
        <v>44572</v>
      </c>
      <c r="B707" s="51" t="s">
        <v>1523</v>
      </c>
      <c r="U707"/>
    </row>
    <row r="708" spans="1:21" ht="15" customHeight="1" x14ac:dyDescent="0.25">
      <c r="A708" s="13">
        <v>44571</v>
      </c>
      <c r="B708" s="51" t="s">
        <v>1519</v>
      </c>
      <c r="U708"/>
    </row>
    <row r="709" spans="1:21" ht="15" customHeight="1" x14ac:dyDescent="0.25">
      <c r="A709" s="13">
        <v>44568</v>
      </c>
      <c r="B709" s="51" t="s">
        <v>1518</v>
      </c>
      <c r="U709"/>
    </row>
    <row r="710" spans="1:21" ht="15" customHeight="1" x14ac:dyDescent="0.25">
      <c r="A710" s="13">
        <v>44567</v>
      </c>
      <c r="B710" s="51" t="s">
        <v>1516</v>
      </c>
      <c r="U710"/>
    </row>
    <row r="711" spans="1:21" ht="15" customHeight="1" x14ac:dyDescent="0.25">
      <c r="A711" s="13">
        <v>44566</v>
      </c>
      <c r="B711" s="51" t="s">
        <v>1515</v>
      </c>
      <c r="U711"/>
    </row>
    <row r="712" spans="1:21" ht="15" customHeight="1" x14ac:dyDescent="0.25">
      <c r="A712" s="13">
        <v>44565</v>
      </c>
      <c r="B712" s="51" t="s">
        <v>1506</v>
      </c>
      <c r="U712"/>
    </row>
    <row r="713" spans="1:21" ht="15" customHeight="1" x14ac:dyDescent="0.25">
      <c r="A713" s="13">
        <v>44561</v>
      </c>
      <c r="B713" s="51" t="s">
        <v>1489</v>
      </c>
      <c r="U713"/>
    </row>
    <row r="714" spans="1:21" ht="15" customHeight="1" x14ac:dyDescent="0.25">
      <c r="A714" s="13">
        <v>44560</v>
      </c>
      <c r="B714" s="51" t="s">
        <v>1486</v>
      </c>
      <c r="U714"/>
    </row>
    <row r="715" spans="1:21" ht="15" customHeight="1" x14ac:dyDescent="0.25">
      <c r="A715" s="13">
        <v>44559</v>
      </c>
      <c r="B715" s="51" t="s">
        <v>1485</v>
      </c>
      <c r="U715"/>
    </row>
    <row r="716" spans="1:21" ht="15" customHeight="1" x14ac:dyDescent="0.25">
      <c r="A716" s="13">
        <v>44558</v>
      </c>
      <c r="B716" s="51" t="s">
        <v>1484</v>
      </c>
      <c r="U716"/>
    </row>
    <row r="717" spans="1:21" ht="15" customHeight="1" x14ac:dyDescent="0.25">
      <c r="A717" s="13">
        <v>44557</v>
      </c>
      <c r="B717" s="51" t="s">
        <v>1483</v>
      </c>
      <c r="U717"/>
    </row>
    <row r="718" spans="1:21" ht="15" customHeight="1" x14ac:dyDescent="0.25">
      <c r="A718" s="13">
        <v>44554</v>
      </c>
      <c r="B718" s="51" t="s">
        <v>1482</v>
      </c>
      <c r="U718"/>
    </row>
    <row r="719" spans="1:21" ht="15" customHeight="1" x14ac:dyDescent="0.25">
      <c r="A719" s="13">
        <v>44553</v>
      </c>
      <c r="B719" s="51" t="s">
        <v>1481</v>
      </c>
      <c r="U719"/>
    </row>
    <row r="720" spans="1:21" ht="15" customHeight="1" x14ac:dyDescent="0.25">
      <c r="A720" s="13">
        <v>44552</v>
      </c>
      <c r="B720" s="51" t="s">
        <v>1480</v>
      </c>
      <c r="U720"/>
    </row>
    <row r="721" spans="1:21" ht="15" customHeight="1" x14ac:dyDescent="0.25">
      <c r="A721" s="13">
        <v>44551</v>
      </c>
      <c r="B721" s="51" t="s">
        <v>1479</v>
      </c>
      <c r="U721"/>
    </row>
    <row r="722" spans="1:21" ht="15" customHeight="1" x14ac:dyDescent="0.25">
      <c r="A722" s="13">
        <v>44550</v>
      </c>
      <c r="B722" s="51" t="s">
        <v>1478</v>
      </c>
      <c r="U722"/>
    </row>
    <row r="723" spans="1:21" ht="15" customHeight="1" x14ac:dyDescent="0.25">
      <c r="A723" s="13">
        <v>44547</v>
      </c>
      <c r="B723" s="51" t="s">
        <v>1477</v>
      </c>
      <c r="U723"/>
    </row>
    <row r="724" spans="1:21" ht="15" customHeight="1" x14ac:dyDescent="0.25">
      <c r="A724" s="13">
        <v>44546</v>
      </c>
      <c r="B724" s="51" t="s">
        <v>1476</v>
      </c>
      <c r="U724"/>
    </row>
    <row r="725" spans="1:21" ht="15" customHeight="1" x14ac:dyDescent="0.25">
      <c r="A725" s="13">
        <v>44545</v>
      </c>
      <c r="B725" s="51" t="s">
        <v>1472</v>
      </c>
      <c r="U725"/>
    </row>
    <row r="726" spans="1:21" ht="15" customHeight="1" x14ac:dyDescent="0.25">
      <c r="A726" s="13">
        <v>44544</v>
      </c>
      <c r="B726" s="51" t="s">
        <v>1471</v>
      </c>
      <c r="U726"/>
    </row>
    <row r="727" spans="1:21" ht="15" customHeight="1" x14ac:dyDescent="0.25">
      <c r="A727" s="13">
        <v>44543</v>
      </c>
      <c r="B727" s="51" t="s">
        <v>1470</v>
      </c>
      <c r="U727"/>
    </row>
    <row r="728" spans="1:21" ht="15" customHeight="1" x14ac:dyDescent="0.25">
      <c r="A728" s="13">
        <v>44540</v>
      </c>
      <c r="B728" s="51" t="s">
        <v>1469</v>
      </c>
      <c r="U728"/>
    </row>
    <row r="729" spans="1:21" ht="15" customHeight="1" x14ac:dyDescent="0.25">
      <c r="A729" s="13">
        <v>44539</v>
      </c>
      <c r="B729" s="51" t="s">
        <v>1468</v>
      </c>
      <c r="U729"/>
    </row>
    <row r="730" spans="1:21" ht="15" customHeight="1" x14ac:dyDescent="0.25">
      <c r="A730" s="13">
        <v>44538</v>
      </c>
      <c r="B730" s="51" t="s">
        <v>1467</v>
      </c>
      <c r="U730"/>
    </row>
    <row r="731" spans="1:21" ht="15" customHeight="1" x14ac:dyDescent="0.25">
      <c r="A731" s="13">
        <v>44537</v>
      </c>
      <c r="B731" s="51" t="s">
        <v>1466</v>
      </c>
      <c r="U731"/>
    </row>
    <row r="732" spans="1:21" ht="15" customHeight="1" x14ac:dyDescent="0.25">
      <c r="A732" s="13">
        <v>44536</v>
      </c>
      <c r="B732" s="51" t="s">
        <v>1465</v>
      </c>
      <c r="U732"/>
    </row>
    <row r="733" spans="1:21" ht="15" customHeight="1" x14ac:dyDescent="0.25">
      <c r="A733" s="13">
        <v>44533</v>
      </c>
      <c r="B733" s="51" t="s">
        <v>1464</v>
      </c>
      <c r="U733"/>
    </row>
    <row r="734" spans="1:21" ht="15" customHeight="1" x14ac:dyDescent="0.25">
      <c r="A734" s="13">
        <v>44532</v>
      </c>
      <c r="B734" s="51" t="s">
        <v>1463</v>
      </c>
      <c r="U734"/>
    </row>
    <row r="735" spans="1:21" ht="15" customHeight="1" x14ac:dyDescent="0.25">
      <c r="A735" s="13">
        <v>44531</v>
      </c>
      <c r="B735" s="51" t="s">
        <v>1462</v>
      </c>
      <c r="U735"/>
    </row>
    <row r="736" spans="1:21" ht="15" customHeight="1" x14ac:dyDescent="0.25">
      <c r="A736" s="13">
        <v>44530</v>
      </c>
      <c r="B736" s="51" t="s">
        <v>1461</v>
      </c>
      <c r="U736"/>
    </row>
    <row r="737" spans="1:21" ht="15" customHeight="1" x14ac:dyDescent="0.25">
      <c r="A737" s="13">
        <v>44529</v>
      </c>
      <c r="B737" s="51" t="s">
        <v>1460</v>
      </c>
      <c r="U737"/>
    </row>
    <row r="738" spans="1:21" ht="15" customHeight="1" x14ac:dyDescent="0.25">
      <c r="A738" s="13">
        <v>44526</v>
      </c>
      <c r="B738" s="51" t="s">
        <v>1459</v>
      </c>
      <c r="U738"/>
    </row>
    <row r="739" spans="1:21" ht="15" customHeight="1" x14ac:dyDescent="0.25">
      <c r="A739" s="13">
        <v>44525</v>
      </c>
      <c r="B739" s="51" t="s">
        <v>1458</v>
      </c>
      <c r="U739"/>
    </row>
    <row r="740" spans="1:21" ht="15" customHeight="1" x14ac:dyDescent="0.25">
      <c r="A740" s="13">
        <v>44524</v>
      </c>
      <c r="B740" s="51" t="s">
        <v>1457</v>
      </c>
      <c r="U740"/>
    </row>
    <row r="741" spans="1:21" ht="15" customHeight="1" x14ac:dyDescent="0.25">
      <c r="A741" s="13">
        <v>44523</v>
      </c>
      <c r="B741" s="51" t="s">
        <v>1456</v>
      </c>
      <c r="U741"/>
    </row>
    <row r="742" spans="1:21" ht="15" customHeight="1" x14ac:dyDescent="0.25">
      <c r="A742" s="13">
        <v>44522</v>
      </c>
      <c r="B742" s="51" t="s">
        <v>1452</v>
      </c>
      <c r="U742"/>
    </row>
    <row r="743" spans="1:21" ht="15" customHeight="1" x14ac:dyDescent="0.25">
      <c r="A743" s="13">
        <v>44519</v>
      </c>
      <c r="B743" s="51" t="s">
        <v>1451</v>
      </c>
      <c r="U743"/>
    </row>
    <row r="744" spans="1:21" ht="15" customHeight="1" x14ac:dyDescent="0.25">
      <c r="A744" s="13">
        <v>44518</v>
      </c>
      <c r="B744" s="51" t="s">
        <v>1450</v>
      </c>
      <c r="U744"/>
    </row>
    <row r="745" spans="1:21" ht="15" customHeight="1" x14ac:dyDescent="0.25">
      <c r="A745" s="13">
        <v>44517</v>
      </c>
      <c r="B745" s="51" t="s">
        <v>1449</v>
      </c>
      <c r="U745"/>
    </row>
    <row r="746" spans="1:21" ht="15" customHeight="1" x14ac:dyDescent="0.25">
      <c r="A746" s="13">
        <v>44516</v>
      </c>
      <c r="B746" s="51" t="s">
        <v>1448</v>
      </c>
      <c r="U746"/>
    </row>
    <row r="747" spans="1:21" ht="15" customHeight="1" x14ac:dyDescent="0.25">
      <c r="A747" s="13">
        <v>44515</v>
      </c>
      <c r="B747" s="51" t="s">
        <v>1447</v>
      </c>
      <c r="U747"/>
    </row>
    <row r="748" spans="1:21" ht="15" customHeight="1" x14ac:dyDescent="0.25">
      <c r="A748" s="13">
        <v>44512</v>
      </c>
      <c r="B748" s="51" t="s">
        <v>1446</v>
      </c>
      <c r="U748"/>
    </row>
    <row r="749" spans="1:21" ht="15" customHeight="1" x14ac:dyDescent="0.25">
      <c r="A749" s="13">
        <v>44511</v>
      </c>
      <c r="B749" s="51" t="s">
        <v>1442</v>
      </c>
      <c r="U749"/>
    </row>
    <row r="750" spans="1:21" ht="15" customHeight="1" x14ac:dyDescent="0.25">
      <c r="A750" s="13">
        <v>44510</v>
      </c>
      <c r="B750" s="51" t="s">
        <v>1441</v>
      </c>
      <c r="U750"/>
    </row>
    <row r="751" spans="1:21" ht="15" customHeight="1" x14ac:dyDescent="0.25">
      <c r="A751" s="13">
        <v>44509</v>
      </c>
      <c r="B751" s="51" t="s">
        <v>1439</v>
      </c>
      <c r="U751"/>
    </row>
    <row r="752" spans="1:21" ht="15" customHeight="1" x14ac:dyDescent="0.25">
      <c r="A752" s="13">
        <v>44508</v>
      </c>
      <c r="B752" s="51" t="s">
        <v>1438</v>
      </c>
      <c r="U752"/>
    </row>
    <row r="753" spans="1:21" ht="15" customHeight="1" x14ac:dyDescent="0.25">
      <c r="A753" s="13">
        <v>44505</v>
      </c>
      <c r="B753" s="51" t="s">
        <v>1437</v>
      </c>
      <c r="U753"/>
    </row>
    <row r="754" spans="1:21" ht="15" customHeight="1" x14ac:dyDescent="0.25">
      <c r="A754" s="13">
        <v>44504</v>
      </c>
      <c r="B754" s="51" t="s">
        <v>1436</v>
      </c>
      <c r="U754"/>
    </row>
    <row r="755" spans="1:21" ht="15" customHeight="1" x14ac:dyDescent="0.25">
      <c r="A755" s="13">
        <v>44503</v>
      </c>
      <c r="B755" s="51" t="s">
        <v>1435</v>
      </c>
      <c r="U755"/>
    </row>
    <row r="756" spans="1:21" ht="15" customHeight="1" x14ac:dyDescent="0.25">
      <c r="A756" s="13">
        <v>44502</v>
      </c>
      <c r="B756" s="51" t="s">
        <v>1434</v>
      </c>
      <c r="U756"/>
    </row>
    <row r="757" spans="1:21" ht="15" customHeight="1" x14ac:dyDescent="0.25">
      <c r="A757" s="13">
        <v>44501</v>
      </c>
      <c r="B757" s="51" t="s">
        <v>1433</v>
      </c>
      <c r="U757"/>
    </row>
    <row r="758" spans="1:21" ht="15" customHeight="1" x14ac:dyDescent="0.25">
      <c r="A758" s="13">
        <v>44498</v>
      </c>
      <c r="B758" s="51" t="s">
        <v>1431</v>
      </c>
      <c r="U758"/>
    </row>
    <row r="759" spans="1:21" ht="15" customHeight="1" x14ac:dyDescent="0.25">
      <c r="A759" s="13">
        <v>44497</v>
      </c>
      <c r="B759" s="51" t="s">
        <v>1430</v>
      </c>
      <c r="U759"/>
    </row>
    <row r="760" spans="1:21" ht="15" customHeight="1" x14ac:dyDescent="0.25">
      <c r="A760" s="13">
        <v>44496</v>
      </c>
      <c r="B760" s="51" t="s">
        <v>1429</v>
      </c>
      <c r="U760"/>
    </row>
    <row r="761" spans="1:21" ht="15" customHeight="1" x14ac:dyDescent="0.25">
      <c r="A761" s="13">
        <v>44495</v>
      </c>
      <c r="B761" s="51" t="s">
        <v>1428</v>
      </c>
      <c r="U761"/>
    </row>
    <row r="762" spans="1:21" ht="15" customHeight="1" x14ac:dyDescent="0.25">
      <c r="A762" s="13">
        <v>44494</v>
      </c>
      <c r="B762" s="51" t="s">
        <v>1427</v>
      </c>
      <c r="U762"/>
    </row>
    <row r="763" spans="1:21" ht="15" customHeight="1" x14ac:dyDescent="0.25">
      <c r="A763" s="13">
        <v>44491</v>
      </c>
      <c r="B763" s="51" t="s">
        <v>1420</v>
      </c>
      <c r="U763"/>
    </row>
    <row r="764" spans="1:21" ht="15" customHeight="1" x14ac:dyDescent="0.25">
      <c r="A764" s="13">
        <v>44490</v>
      </c>
      <c r="B764" s="51" t="s">
        <v>1419</v>
      </c>
      <c r="U764"/>
    </row>
    <row r="765" spans="1:21" ht="15" customHeight="1" x14ac:dyDescent="0.25">
      <c r="A765" s="13">
        <v>44489</v>
      </c>
      <c r="B765" s="51" t="s">
        <v>1418</v>
      </c>
      <c r="U765"/>
    </row>
    <row r="766" spans="1:21" ht="15" customHeight="1" x14ac:dyDescent="0.25">
      <c r="A766" s="13">
        <v>44488</v>
      </c>
      <c r="B766" s="51" t="s">
        <v>1417</v>
      </c>
      <c r="U766"/>
    </row>
    <row r="767" spans="1:21" ht="15" customHeight="1" x14ac:dyDescent="0.25">
      <c r="A767" s="13">
        <v>44487</v>
      </c>
      <c r="B767" s="51" t="s">
        <v>1416</v>
      </c>
      <c r="U767"/>
    </row>
    <row r="768" spans="1:21" ht="15" customHeight="1" x14ac:dyDescent="0.25">
      <c r="A768" s="13">
        <v>44484</v>
      </c>
      <c r="B768" s="51" t="s">
        <v>1415</v>
      </c>
      <c r="U768"/>
    </row>
    <row r="769" spans="1:21" ht="15" customHeight="1" x14ac:dyDescent="0.25">
      <c r="A769" s="13">
        <v>44483</v>
      </c>
      <c r="B769" s="51" t="s">
        <v>1414</v>
      </c>
      <c r="U769"/>
    </row>
    <row r="770" spans="1:21" ht="15" customHeight="1" x14ac:dyDescent="0.25">
      <c r="A770" s="13">
        <v>44482</v>
      </c>
      <c r="B770" s="51" t="s">
        <v>1413</v>
      </c>
      <c r="U770"/>
    </row>
    <row r="771" spans="1:21" ht="15" customHeight="1" x14ac:dyDescent="0.25">
      <c r="A771" s="13">
        <v>44481</v>
      </c>
      <c r="B771" s="51" t="s">
        <v>1412</v>
      </c>
      <c r="U771"/>
    </row>
    <row r="772" spans="1:21" ht="15" customHeight="1" x14ac:dyDescent="0.25">
      <c r="A772" s="13">
        <v>44480</v>
      </c>
      <c r="B772" s="51" t="s">
        <v>1411</v>
      </c>
      <c r="U772"/>
    </row>
    <row r="773" spans="1:21" ht="15" customHeight="1" x14ac:dyDescent="0.25">
      <c r="A773" s="13">
        <v>44477</v>
      </c>
      <c r="B773" s="51" t="s">
        <v>1405</v>
      </c>
      <c r="U773"/>
    </row>
    <row r="774" spans="1:21" ht="15" customHeight="1" x14ac:dyDescent="0.25">
      <c r="A774" s="13">
        <v>44469</v>
      </c>
      <c r="B774" s="51" t="s">
        <v>1404</v>
      </c>
      <c r="U774"/>
    </row>
    <row r="775" spans="1:21" ht="15" customHeight="1" x14ac:dyDescent="0.25">
      <c r="A775" s="13">
        <v>44468</v>
      </c>
      <c r="B775" s="51" t="s">
        <v>1403</v>
      </c>
      <c r="U775"/>
    </row>
    <row r="776" spans="1:21" ht="15" customHeight="1" x14ac:dyDescent="0.25">
      <c r="A776" s="13">
        <v>44467</v>
      </c>
      <c r="B776" s="51" t="s">
        <v>1401</v>
      </c>
      <c r="U776"/>
    </row>
    <row r="777" spans="1:21" ht="15" customHeight="1" x14ac:dyDescent="0.25">
      <c r="A777" s="13">
        <v>44466</v>
      </c>
      <c r="B777" s="51" t="s">
        <v>1391</v>
      </c>
      <c r="U777"/>
    </row>
    <row r="778" spans="1:21" ht="15" customHeight="1" x14ac:dyDescent="0.25">
      <c r="A778" s="13">
        <v>44463</v>
      </c>
      <c r="B778" s="51" t="s">
        <v>1390</v>
      </c>
      <c r="U778"/>
    </row>
    <row r="779" spans="1:21" ht="15" customHeight="1" x14ac:dyDescent="0.25">
      <c r="A779" s="13">
        <v>44462</v>
      </c>
      <c r="B779" s="51" t="s">
        <v>1388</v>
      </c>
      <c r="U779"/>
    </row>
    <row r="780" spans="1:21" ht="15" customHeight="1" x14ac:dyDescent="0.25">
      <c r="A780" s="13">
        <v>44461</v>
      </c>
      <c r="B780" s="51" t="s">
        <v>1374</v>
      </c>
      <c r="U780"/>
    </row>
    <row r="781" spans="1:21" ht="15" customHeight="1" x14ac:dyDescent="0.25">
      <c r="A781" s="13">
        <v>44456</v>
      </c>
      <c r="B781" s="51" t="s">
        <v>1372</v>
      </c>
      <c r="U781"/>
    </row>
    <row r="782" spans="1:21" ht="15" customHeight="1" x14ac:dyDescent="0.25">
      <c r="A782" s="13">
        <v>44455</v>
      </c>
      <c r="B782" s="51" t="s">
        <v>1371</v>
      </c>
      <c r="U782"/>
    </row>
    <row r="783" spans="1:21" ht="15" customHeight="1" x14ac:dyDescent="0.25">
      <c r="A783" s="13">
        <v>44454</v>
      </c>
      <c r="B783" s="51" t="s">
        <v>1370</v>
      </c>
      <c r="U783"/>
    </row>
    <row r="784" spans="1:21" ht="15" customHeight="1" x14ac:dyDescent="0.25">
      <c r="A784" s="13">
        <v>44453</v>
      </c>
      <c r="B784" s="51" t="s">
        <v>1369</v>
      </c>
      <c r="U784"/>
    </row>
    <row r="785" spans="1:21" ht="15" customHeight="1" x14ac:dyDescent="0.25">
      <c r="A785" s="13">
        <v>44452</v>
      </c>
      <c r="B785" s="51" t="s">
        <v>1368</v>
      </c>
      <c r="U785"/>
    </row>
    <row r="786" spans="1:21" ht="15" customHeight="1" x14ac:dyDescent="0.25">
      <c r="A786" s="13">
        <v>44449</v>
      </c>
      <c r="B786" s="51" t="s">
        <v>1367</v>
      </c>
      <c r="U786"/>
    </row>
    <row r="787" spans="1:21" ht="15" customHeight="1" x14ac:dyDescent="0.25">
      <c r="A787" s="13">
        <v>44448</v>
      </c>
      <c r="B787" s="51" t="s">
        <v>1358</v>
      </c>
      <c r="U787"/>
    </row>
    <row r="788" spans="1:21" ht="15" customHeight="1" x14ac:dyDescent="0.25">
      <c r="A788" s="13">
        <v>44447</v>
      </c>
      <c r="B788" s="51" t="s">
        <v>1357</v>
      </c>
      <c r="U788"/>
    </row>
    <row r="789" spans="1:21" ht="15" customHeight="1" x14ac:dyDescent="0.25">
      <c r="A789" s="13">
        <v>44446</v>
      </c>
      <c r="B789" s="51" t="s">
        <v>1356</v>
      </c>
      <c r="U789"/>
    </row>
    <row r="790" spans="1:21" ht="15" customHeight="1" x14ac:dyDescent="0.25">
      <c r="A790" s="13">
        <v>44445</v>
      </c>
      <c r="B790" s="51" t="s">
        <v>1353</v>
      </c>
      <c r="U790"/>
    </row>
    <row r="791" spans="1:21" ht="15" customHeight="1" x14ac:dyDescent="0.25">
      <c r="A791" s="13">
        <v>44442</v>
      </c>
      <c r="B791" s="51" t="s">
        <v>1352</v>
      </c>
      <c r="U791"/>
    </row>
    <row r="792" spans="1:21" ht="15" customHeight="1" x14ac:dyDescent="0.25">
      <c r="A792" s="13">
        <v>44441</v>
      </c>
      <c r="B792" s="51" t="s">
        <v>1331</v>
      </c>
      <c r="U792"/>
    </row>
    <row r="793" spans="1:21" ht="15" customHeight="1" x14ac:dyDescent="0.25">
      <c r="A793" s="13">
        <v>44440</v>
      </c>
      <c r="B793" s="51" t="s">
        <v>1330</v>
      </c>
      <c r="U793"/>
    </row>
    <row r="794" spans="1:21" ht="15" customHeight="1" x14ac:dyDescent="0.25">
      <c r="A794" s="13">
        <v>44439</v>
      </c>
      <c r="B794" s="51" t="s">
        <v>1329</v>
      </c>
      <c r="U794"/>
    </row>
    <row r="795" spans="1:21" ht="15" customHeight="1" x14ac:dyDescent="0.25">
      <c r="A795" s="13">
        <v>44438</v>
      </c>
      <c r="B795" s="51" t="s">
        <v>1328</v>
      </c>
      <c r="U795"/>
    </row>
    <row r="796" spans="1:21" ht="15" customHeight="1" x14ac:dyDescent="0.25">
      <c r="A796" s="13">
        <v>44435</v>
      </c>
      <c r="B796" s="51" t="s">
        <v>1327</v>
      </c>
      <c r="U796"/>
    </row>
    <row r="797" spans="1:21" ht="15" customHeight="1" x14ac:dyDescent="0.25">
      <c r="A797" s="13">
        <v>44434</v>
      </c>
      <c r="B797" s="51" t="s">
        <v>1326</v>
      </c>
      <c r="U797"/>
    </row>
    <row r="798" spans="1:21" ht="15" customHeight="1" x14ac:dyDescent="0.25">
      <c r="A798" s="13">
        <v>44433</v>
      </c>
      <c r="B798" s="51" t="s">
        <v>1325</v>
      </c>
      <c r="U798"/>
    </row>
    <row r="799" spans="1:21" ht="15" customHeight="1" x14ac:dyDescent="0.25">
      <c r="A799" s="13">
        <v>44432</v>
      </c>
      <c r="B799" s="51" t="s">
        <v>1324</v>
      </c>
      <c r="U799"/>
    </row>
    <row r="800" spans="1:21" ht="15" customHeight="1" x14ac:dyDescent="0.25">
      <c r="A800" s="13">
        <v>44431</v>
      </c>
      <c r="B800" s="51" t="s">
        <v>1200</v>
      </c>
      <c r="U800"/>
    </row>
    <row r="801" spans="1:21" ht="15" customHeight="1" x14ac:dyDescent="0.25">
      <c r="A801" s="13">
        <v>44428</v>
      </c>
      <c r="B801" s="51" t="s">
        <v>1199</v>
      </c>
      <c r="U801"/>
    </row>
    <row r="802" spans="1:21" ht="15" customHeight="1" x14ac:dyDescent="0.25">
      <c r="A802" s="13">
        <v>44427</v>
      </c>
      <c r="B802" s="51" t="s">
        <v>1198</v>
      </c>
      <c r="U802"/>
    </row>
    <row r="803" spans="1:21" ht="15" customHeight="1" x14ac:dyDescent="0.25">
      <c r="A803" s="13">
        <v>44426</v>
      </c>
      <c r="B803" s="51" t="s">
        <v>1197</v>
      </c>
      <c r="U803"/>
    </row>
    <row r="804" spans="1:21" ht="15" customHeight="1" x14ac:dyDescent="0.25">
      <c r="A804" s="13">
        <v>44425</v>
      </c>
      <c r="B804" s="51" t="s">
        <v>1196</v>
      </c>
      <c r="U804"/>
    </row>
    <row r="805" spans="1:21" ht="15" customHeight="1" x14ac:dyDescent="0.25">
      <c r="A805" s="13">
        <v>44424</v>
      </c>
      <c r="B805" s="51" t="s">
        <v>1195</v>
      </c>
      <c r="U805"/>
    </row>
    <row r="806" spans="1:21" ht="15" customHeight="1" x14ac:dyDescent="0.25">
      <c r="A806" s="13">
        <v>44421</v>
      </c>
      <c r="B806" s="51" t="s">
        <v>1194</v>
      </c>
      <c r="U806"/>
    </row>
    <row r="807" spans="1:21" ht="15" customHeight="1" x14ac:dyDescent="0.25">
      <c r="A807" s="13">
        <v>44420</v>
      </c>
      <c r="B807" s="51" t="s">
        <v>1193</v>
      </c>
      <c r="U807"/>
    </row>
    <row r="808" spans="1:21" ht="15" customHeight="1" x14ac:dyDescent="0.25">
      <c r="A808" s="13">
        <v>44419</v>
      </c>
      <c r="B808" s="51" t="s">
        <v>1191</v>
      </c>
      <c r="U808"/>
    </row>
    <row r="809" spans="1:21" ht="15" customHeight="1" x14ac:dyDescent="0.25">
      <c r="A809" s="13">
        <v>44418</v>
      </c>
      <c r="B809" s="51" t="s">
        <v>1189</v>
      </c>
      <c r="U809"/>
    </row>
    <row r="810" spans="1:21" ht="15" customHeight="1" x14ac:dyDescent="0.25">
      <c r="A810" s="13">
        <v>44417</v>
      </c>
      <c r="B810" s="51" t="s">
        <v>1188</v>
      </c>
      <c r="U810"/>
    </row>
    <row r="811" spans="1:21" ht="15" customHeight="1" x14ac:dyDescent="0.25">
      <c r="A811" s="13">
        <v>44414</v>
      </c>
      <c r="B811" s="51" t="s">
        <v>1187</v>
      </c>
      <c r="U811"/>
    </row>
    <row r="812" spans="1:21" ht="15" customHeight="1" x14ac:dyDescent="0.25">
      <c r="A812" s="13">
        <v>44413</v>
      </c>
      <c r="B812" s="51" t="s">
        <v>1186</v>
      </c>
      <c r="U812"/>
    </row>
    <row r="813" spans="1:21" ht="15" customHeight="1" x14ac:dyDescent="0.25">
      <c r="A813" s="13">
        <v>44412</v>
      </c>
      <c r="B813" s="51" t="s">
        <v>1185</v>
      </c>
      <c r="U813"/>
    </row>
    <row r="814" spans="1:21" ht="15" customHeight="1" x14ac:dyDescent="0.25">
      <c r="A814" s="13">
        <v>44411</v>
      </c>
      <c r="B814" s="51" t="s">
        <v>1184</v>
      </c>
      <c r="U814"/>
    </row>
    <row r="815" spans="1:21" ht="15" customHeight="1" x14ac:dyDescent="0.25">
      <c r="A815" s="13">
        <v>44410</v>
      </c>
      <c r="B815" s="51" t="s">
        <v>1183</v>
      </c>
      <c r="U815"/>
    </row>
    <row r="816" spans="1:21" ht="15" customHeight="1" x14ac:dyDescent="0.25">
      <c r="A816" s="13">
        <v>44407</v>
      </c>
      <c r="B816" s="51" t="s">
        <v>1182</v>
      </c>
      <c r="U816"/>
    </row>
    <row r="817" spans="1:21" ht="15" customHeight="1" x14ac:dyDescent="0.25">
      <c r="A817" s="13">
        <v>44406</v>
      </c>
      <c r="B817" s="51" t="s">
        <v>1181</v>
      </c>
      <c r="U817"/>
    </row>
    <row r="818" spans="1:21" ht="15" customHeight="1" x14ac:dyDescent="0.25">
      <c r="A818" s="13">
        <v>44405</v>
      </c>
      <c r="B818" s="51" t="s">
        <v>1180</v>
      </c>
      <c r="U818"/>
    </row>
    <row r="819" spans="1:21" ht="15" customHeight="1" x14ac:dyDescent="0.25">
      <c r="A819" s="13">
        <v>44404</v>
      </c>
      <c r="B819" s="51" t="s">
        <v>1178</v>
      </c>
      <c r="U819"/>
    </row>
    <row r="820" spans="1:21" ht="15" customHeight="1" x14ac:dyDescent="0.25">
      <c r="A820" s="13">
        <v>44403</v>
      </c>
      <c r="B820" s="51" t="s">
        <v>1177</v>
      </c>
      <c r="U820"/>
    </row>
    <row r="821" spans="1:21" ht="15" customHeight="1" x14ac:dyDescent="0.25">
      <c r="A821" s="13">
        <v>44400</v>
      </c>
      <c r="B821" s="51" t="s">
        <v>1176</v>
      </c>
      <c r="U821"/>
    </row>
    <row r="822" spans="1:21" ht="15" customHeight="1" x14ac:dyDescent="0.25">
      <c r="A822" s="13">
        <v>44399</v>
      </c>
      <c r="B822" s="51" t="s">
        <v>1175</v>
      </c>
      <c r="U822"/>
    </row>
    <row r="823" spans="1:21" ht="15" customHeight="1" x14ac:dyDescent="0.25">
      <c r="A823" s="13">
        <v>44398</v>
      </c>
      <c r="B823" s="51" t="s">
        <v>1174</v>
      </c>
      <c r="U823"/>
    </row>
    <row r="824" spans="1:21" ht="15" customHeight="1" x14ac:dyDescent="0.25">
      <c r="A824" s="13">
        <v>44397</v>
      </c>
      <c r="B824" s="51" t="s">
        <v>1173</v>
      </c>
      <c r="U824"/>
    </row>
    <row r="825" spans="1:21" ht="15" customHeight="1" x14ac:dyDescent="0.25">
      <c r="A825" s="13">
        <v>44396</v>
      </c>
      <c r="B825" s="51" t="s">
        <v>1172</v>
      </c>
      <c r="U825"/>
    </row>
    <row r="826" spans="1:21" ht="15" customHeight="1" x14ac:dyDescent="0.25">
      <c r="A826" s="13">
        <v>44393</v>
      </c>
      <c r="B826" s="51" t="s">
        <v>1171</v>
      </c>
      <c r="U826"/>
    </row>
    <row r="827" spans="1:21" ht="15" customHeight="1" x14ac:dyDescent="0.25">
      <c r="A827" s="13">
        <v>44392</v>
      </c>
      <c r="B827" s="51" t="s">
        <v>1170</v>
      </c>
      <c r="U827"/>
    </row>
    <row r="828" spans="1:21" ht="15" customHeight="1" x14ac:dyDescent="0.25">
      <c r="A828" s="13">
        <v>44391</v>
      </c>
      <c r="B828" s="51" t="s">
        <v>1166</v>
      </c>
      <c r="U828"/>
    </row>
    <row r="829" spans="1:21" ht="15" customHeight="1" x14ac:dyDescent="0.25">
      <c r="A829" s="13">
        <v>44390</v>
      </c>
      <c r="B829" s="51" t="s">
        <v>1165</v>
      </c>
      <c r="U829"/>
    </row>
    <row r="830" spans="1:21" ht="15" customHeight="1" x14ac:dyDescent="0.25">
      <c r="A830" s="13">
        <v>44389</v>
      </c>
      <c r="B830" s="51" t="s">
        <v>1164</v>
      </c>
      <c r="U830"/>
    </row>
    <row r="831" spans="1:21" ht="15" customHeight="1" x14ac:dyDescent="0.25">
      <c r="A831" s="13">
        <v>44386</v>
      </c>
      <c r="B831" s="51" t="s">
        <v>1162</v>
      </c>
      <c r="U831"/>
    </row>
    <row r="832" spans="1:21" ht="15" customHeight="1" x14ac:dyDescent="0.25">
      <c r="A832" s="13">
        <v>44385</v>
      </c>
      <c r="B832" s="51" t="s">
        <v>1161</v>
      </c>
      <c r="U832"/>
    </row>
    <row r="833" spans="1:21" ht="15" customHeight="1" x14ac:dyDescent="0.25">
      <c r="A833" s="13">
        <v>44384</v>
      </c>
      <c r="B833" s="51" t="s">
        <v>1160</v>
      </c>
      <c r="U833"/>
    </row>
    <row r="834" spans="1:21" ht="15" customHeight="1" x14ac:dyDescent="0.25">
      <c r="A834" s="13">
        <v>44383</v>
      </c>
      <c r="B834" s="51" t="s">
        <v>1159</v>
      </c>
      <c r="U834"/>
    </row>
    <row r="835" spans="1:21" ht="15" customHeight="1" x14ac:dyDescent="0.25">
      <c r="A835" s="13">
        <v>44382</v>
      </c>
      <c r="B835" s="51" t="s">
        <v>1156</v>
      </c>
      <c r="U835"/>
    </row>
    <row r="836" spans="1:21" ht="15" customHeight="1" x14ac:dyDescent="0.25">
      <c r="A836" s="13">
        <v>44379</v>
      </c>
      <c r="B836" s="51" t="s">
        <v>1155</v>
      </c>
      <c r="U836"/>
    </row>
    <row r="837" spans="1:21" ht="15" customHeight="1" x14ac:dyDescent="0.25">
      <c r="A837" s="13">
        <v>44378</v>
      </c>
      <c r="B837" s="51" t="s">
        <v>1154</v>
      </c>
      <c r="U837"/>
    </row>
    <row r="838" spans="1:21" ht="15" customHeight="1" x14ac:dyDescent="0.25">
      <c r="A838" s="13">
        <v>44377</v>
      </c>
      <c r="B838" s="51" t="s">
        <v>1151</v>
      </c>
      <c r="U838"/>
    </row>
    <row r="839" spans="1:21" ht="15" customHeight="1" x14ac:dyDescent="0.25">
      <c r="A839" s="13">
        <v>44376</v>
      </c>
      <c r="B839" s="51" t="s">
        <v>1149</v>
      </c>
      <c r="U839"/>
    </row>
    <row r="840" spans="1:21" ht="15" customHeight="1" x14ac:dyDescent="0.25">
      <c r="A840" s="13">
        <v>44375</v>
      </c>
      <c r="B840" s="51" t="s">
        <v>1148</v>
      </c>
      <c r="U840"/>
    </row>
    <row r="841" spans="1:21" ht="15" customHeight="1" x14ac:dyDescent="0.25">
      <c r="A841" s="13">
        <v>44372</v>
      </c>
      <c r="B841" s="51" t="s">
        <v>1147</v>
      </c>
      <c r="U841"/>
    </row>
    <row r="842" spans="1:21" ht="15" customHeight="1" x14ac:dyDescent="0.25">
      <c r="A842" s="13">
        <v>44370</v>
      </c>
      <c r="B842" s="51" t="s">
        <v>1144</v>
      </c>
      <c r="U842"/>
    </row>
    <row r="843" spans="1:21" ht="15" customHeight="1" x14ac:dyDescent="0.25">
      <c r="A843" s="13">
        <v>44369</v>
      </c>
      <c r="B843" s="51" t="s">
        <v>1137</v>
      </c>
      <c r="U843"/>
    </row>
    <row r="844" spans="1:21" ht="15" customHeight="1" x14ac:dyDescent="0.25">
      <c r="A844" s="13">
        <v>44368</v>
      </c>
      <c r="B844" s="51" t="s">
        <v>1134</v>
      </c>
      <c r="U844"/>
    </row>
    <row r="845" spans="1:21" ht="15" customHeight="1" x14ac:dyDescent="0.25">
      <c r="A845" s="13">
        <v>44365</v>
      </c>
      <c r="B845" s="51" t="s">
        <v>1133</v>
      </c>
      <c r="U845"/>
    </row>
    <row r="846" spans="1:21" ht="15" customHeight="1" x14ac:dyDescent="0.25">
      <c r="A846" s="13">
        <v>44364</v>
      </c>
      <c r="B846" s="51" t="s">
        <v>1131</v>
      </c>
      <c r="U846"/>
    </row>
    <row r="847" spans="1:21" ht="15" customHeight="1" x14ac:dyDescent="0.25">
      <c r="A847" s="13">
        <v>44363</v>
      </c>
      <c r="B847" s="51" t="s">
        <v>1130</v>
      </c>
      <c r="U847"/>
    </row>
    <row r="848" spans="1:21" ht="15" customHeight="1" x14ac:dyDescent="0.25">
      <c r="A848" s="13">
        <v>44362</v>
      </c>
      <c r="B848" s="51" t="s">
        <v>1129</v>
      </c>
      <c r="U848"/>
    </row>
    <row r="849" spans="1:21" ht="15" customHeight="1" x14ac:dyDescent="0.25">
      <c r="A849" s="13">
        <v>44358</v>
      </c>
      <c r="B849" s="51" t="s">
        <v>1128</v>
      </c>
      <c r="U849"/>
    </row>
    <row r="850" spans="1:21" ht="15" customHeight="1" x14ac:dyDescent="0.25">
      <c r="A850" s="13">
        <v>44357</v>
      </c>
      <c r="B850" s="51" t="s">
        <v>1127</v>
      </c>
      <c r="U850"/>
    </row>
    <row r="851" spans="1:21" ht="15" customHeight="1" x14ac:dyDescent="0.25">
      <c r="A851" s="13">
        <v>44356</v>
      </c>
      <c r="B851" s="51" t="s">
        <v>1126</v>
      </c>
      <c r="U851"/>
    </row>
    <row r="852" spans="1:21" ht="15" customHeight="1" x14ac:dyDescent="0.25">
      <c r="A852" s="13">
        <v>44355</v>
      </c>
      <c r="B852" s="51" t="s">
        <v>1125</v>
      </c>
      <c r="U852"/>
    </row>
    <row r="853" spans="1:21" ht="15" customHeight="1" x14ac:dyDescent="0.25">
      <c r="A853" s="13">
        <v>44354</v>
      </c>
      <c r="B853" s="51" t="s">
        <v>1123</v>
      </c>
      <c r="U853"/>
    </row>
    <row r="854" spans="1:21" ht="15" customHeight="1" x14ac:dyDescent="0.25">
      <c r="A854" s="13">
        <v>44351</v>
      </c>
      <c r="B854" s="51" t="s">
        <v>1122</v>
      </c>
      <c r="U854"/>
    </row>
    <row r="855" spans="1:21" ht="15" customHeight="1" x14ac:dyDescent="0.25">
      <c r="A855" s="13">
        <v>44350</v>
      </c>
      <c r="B855" s="51" t="s">
        <v>1121</v>
      </c>
      <c r="U855"/>
    </row>
    <row r="856" spans="1:21" ht="15" customHeight="1" x14ac:dyDescent="0.25">
      <c r="A856" s="13">
        <v>44349</v>
      </c>
      <c r="B856" s="51" t="s">
        <v>1120</v>
      </c>
      <c r="U856"/>
    </row>
    <row r="857" spans="1:21" ht="15" customHeight="1" x14ac:dyDescent="0.25">
      <c r="A857" s="13">
        <v>44348</v>
      </c>
      <c r="B857" s="51" t="s">
        <v>1117</v>
      </c>
      <c r="U857"/>
    </row>
    <row r="858" spans="1:21" ht="15" customHeight="1" x14ac:dyDescent="0.25">
      <c r="A858" s="13">
        <v>44347</v>
      </c>
      <c r="B858" s="51" t="s">
        <v>1115</v>
      </c>
      <c r="U858"/>
    </row>
    <row r="859" spans="1:21" ht="15" customHeight="1" x14ac:dyDescent="0.25">
      <c r="A859" s="13">
        <v>44344</v>
      </c>
      <c r="B859" s="51" t="s">
        <v>1114</v>
      </c>
      <c r="U859"/>
    </row>
    <row r="860" spans="1:21" ht="15" customHeight="1" x14ac:dyDescent="0.25">
      <c r="A860" s="13">
        <v>44343</v>
      </c>
      <c r="B860" s="51" t="s">
        <v>1113</v>
      </c>
      <c r="U860"/>
    </row>
    <row r="861" spans="1:21" ht="15" customHeight="1" x14ac:dyDescent="0.25">
      <c r="A861" s="13">
        <v>44342</v>
      </c>
      <c r="B861" s="51" t="s">
        <v>1112</v>
      </c>
      <c r="U861"/>
    </row>
    <row r="862" spans="1:21" ht="15" customHeight="1" x14ac:dyDescent="0.25">
      <c r="A862" s="13">
        <v>44341</v>
      </c>
      <c r="B862" s="51" t="s">
        <v>1111</v>
      </c>
      <c r="U862"/>
    </row>
    <row r="863" spans="1:21" ht="15" customHeight="1" x14ac:dyDescent="0.25">
      <c r="A863" s="13">
        <v>44340</v>
      </c>
      <c r="B863" s="51" t="s">
        <v>1110</v>
      </c>
      <c r="U863"/>
    </row>
    <row r="864" spans="1:21" ht="15" customHeight="1" x14ac:dyDescent="0.25">
      <c r="A864" s="13">
        <v>44337</v>
      </c>
      <c r="B864" s="51" t="s">
        <v>1109</v>
      </c>
      <c r="U864"/>
    </row>
    <row r="865" spans="1:21" ht="15" customHeight="1" x14ac:dyDescent="0.25">
      <c r="A865" s="13">
        <v>44336</v>
      </c>
      <c r="B865" s="51" t="s">
        <v>1108</v>
      </c>
      <c r="U865"/>
    </row>
    <row r="866" spans="1:21" ht="15" customHeight="1" x14ac:dyDescent="0.25">
      <c r="A866" s="13">
        <v>44335</v>
      </c>
      <c r="B866" s="51" t="s">
        <v>1106</v>
      </c>
      <c r="U866"/>
    </row>
    <row r="867" spans="1:21" ht="15" customHeight="1" x14ac:dyDescent="0.25">
      <c r="A867" s="13">
        <v>44334</v>
      </c>
      <c r="B867" s="51" t="s">
        <v>1105</v>
      </c>
      <c r="U867"/>
    </row>
    <row r="868" spans="1:21" ht="15" customHeight="1" x14ac:dyDescent="0.25">
      <c r="A868" s="13">
        <v>44333</v>
      </c>
      <c r="B868" s="51" t="s">
        <v>1104</v>
      </c>
      <c r="U868"/>
    </row>
    <row r="869" spans="1:21" ht="15" customHeight="1" x14ac:dyDescent="0.25">
      <c r="A869" s="13">
        <v>44330</v>
      </c>
      <c r="B869" s="51" t="s">
        <v>1103</v>
      </c>
      <c r="U869"/>
    </row>
    <row r="870" spans="1:21" ht="15" customHeight="1" x14ac:dyDescent="0.25">
      <c r="A870" s="13">
        <v>44329</v>
      </c>
      <c r="B870" s="51" t="s">
        <v>1102</v>
      </c>
      <c r="U870"/>
    </row>
    <row r="871" spans="1:21" ht="15" customHeight="1" x14ac:dyDescent="0.25">
      <c r="A871" s="13">
        <v>44328</v>
      </c>
      <c r="B871" s="51" t="s">
        <v>1101</v>
      </c>
      <c r="U871"/>
    </row>
    <row r="872" spans="1:21" ht="15" customHeight="1" x14ac:dyDescent="0.25">
      <c r="A872" s="13">
        <v>44327</v>
      </c>
      <c r="B872" s="51" t="s">
        <v>1100</v>
      </c>
      <c r="U872"/>
    </row>
    <row r="873" spans="1:21" ht="15" customHeight="1" x14ac:dyDescent="0.25">
      <c r="A873" s="13">
        <v>44326</v>
      </c>
      <c r="B873" s="51" t="s">
        <v>1099</v>
      </c>
      <c r="U873"/>
    </row>
    <row r="874" spans="1:21" ht="15" customHeight="1" x14ac:dyDescent="0.25">
      <c r="A874" s="13">
        <v>44323</v>
      </c>
      <c r="B874" s="51" t="s">
        <v>1098</v>
      </c>
      <c r="U874"/>
    </row>
    <row r="875" spans="1:21" ht="15" customHeight="1" x14ac:dyDescent="0.25">
      <c r="A875" s="13">
        <v>44322</v>
      </c>
      <c r="B875" s="51" t="s">
        <v>1097</v>
      </c>
      <c r="U875"/>
    </row>
    <row r="876" spans="1:21" ht="15" customHeight="1" x14ac:dyDescent="0.25">
      <c r="A876" s="13">
        <v>44316</v>
      </c>
      <c r="B876" s="51" t="s">
        <v>1091</v>
      </c>
      <c r="U876"/>
    </row>
    <row r="877" spans="1:21" ht="15" customHeight="1" x14ac:dyDescent="0.25">
      <c r="A877" s="13">
        <v>44315</v>
      </c>
      <c r="B877" s="51" t="s">
        <v>1090</v>
      </c>
      <c r="U877"/>
    </row>
    <row r="878" spans="1:21" ht="15" customHeight="1" x14ac:dyDescent="0.25">
      <c r="A878" s="13">
        <v>44314</v>
      </c>
      <c r="B878" s="51" t="s">
        <v>1089</v>
      </c>
      <c r="U878"/>
    </row>
    <row r="879" spans="1:21" ht="15" customHeight="1" x14ac:dyDescent="0.25">
      <c r="A879" s="13">
        <v>44313</v>
      </c>
      <c r="B879" s="51" t="s">
        <v>1088</v>
      </c>
      <c r="U879"/>
    </row>
    <row r="880" spans="1:21" ht="15" customHeight="1" x14ac:dyDescent="0.25">
      <c r="A880" s="13">
        <v>44312</v>
      </c>
      <c r="B880" s="51" t="s">
        <v>1087</v>
      </c>
      <c r="U880"/>
    </row>
    <row r="881" spans="1:21" ht="15" customHeight="1" x14ac:dyDescent="0.25">
      <c r="A881" s="13">
        <v>44309</v>
      </c>
      <c r="B881" s="51" t="s">
        <v>1086</v>
      </c>
      <c r="U881"/>
    </row>
    <row r="882" spans="1:21" ht="15" customHeight="1" x14ac:dyDescent="0.25">
      <c r="A882" s="13">
        <v>44308</v>
      </c>
      <c r="B882" s="51" t="s">
        <v>1085</v>
      </c>
      <c r="U882"/>
    </row>
    <row r="883" spans="1:21" ht="15" customHeight="1" x14ac:dyDescent="0.25">
      <c r="A883" s="13">
        <v>44307</v>
      </c>
      <c r="B883" s="51" t="s">
        <v>1084</v>
      </c>
      <c r="U883"/>
    </row>
    <row r="884" spans="1:21" ht="15" customHeight="1" x14ac:dyDescent="0.25">
      <c r="A884" s="13">
        <v>44306</v>
      </c>
      <c r="B884" s="51" t="s">
        <v>1083</v>
      </c>
      <c r="U884"/>
    </row>
    <row r="885" spans="1:21" ht="15" customHeight="1" x14ac:dyDescent="0.25">
      <c r="A885" s="13">
        <v>44305</v>
      </c>
      <c r="B885" s="51" t="s">
        <v>1082</v>
      </c>
      <c r="U885"/>
    </row>
    <row r="886" spans="1:21" ht="15" customHeight="1" x14ac:dyDescent="0.25">
      <c r="A886" s="13">
        <v>44302</v>
      </c>
      <c r="B886" s="51" t="s">
        <v>1081</v>
      </c>
      <c r="U886"/>
    </row>
    <row r="887" spans="1:21" ht="15" customHeight="1" x14ac:dyDescent="0.25">
      <c r="A887" s="13">
        <v>44301</v>
      </c>
      <c r="B887" s="51" t="s">
        <v>1080</v>
      </c>
      <c r="U887"/>
    </row>
    <row r="888" spans="1:21" ht="15" customHeight="1" x14ac:dyDescent="0.25">
      <c r="A888" s="13">
        <v>44300</v>
      </c>
      <c r="B888" s="51" t="s">
        <v>1078</v>
      </c>
      <c r="U888"/>
    </row>
    <row r="889" spans="1:21" ht="15" customHeight="1" x14ac:dyDescent="0.25">
      <c r="A889" s="13">
        <v>44299</v>
      </c>
      <c r="B889" s="51" t="s">
        <v>1077</v>
      </c>
      <c r="U889"/>
    </row>
    <row r="890" spans="1:21" ht="15" customHeight="1" x14ac:dyDescent="0.25">
      <c r="A890" s="13">
        <v>44298</v>
      </c>
      <c r="B890" s="51" t="s">
        <v>1076</v>
      </c>
      <c r="U890"/>
    </row>
    <row r="891" spans="1:21" ht="15" customHeight="1" x14ac:dyDescent="0.25">
      <c r="A891" s="13">
        <v>44295</v>
      </c>
      <c r="B891" s="51" t="s">
        <v>1075</v>
      </c>
      <c r="U891"/>
    </row>
    <row r="892" spans="1:21" ht="15" customHeight="1" x14ac:dyDescent="0.25">
      <c r="A892" s="13">
        <v>44294</v>
      </c>
      <c r="B892" s="51" t="s">
        <v>1074</v>
      </c>
      <c r="U892"/>
    </row>
    <row r="893" spans="1:21" ht="15" customHeight="1" x14ac:dyDescent="0.25">
      <c r="A893" s="13">
        <v>44293</v>
      </c>
      <c r="B893" s="51" t="s">
        <v>1073</v>
      </c>
      <c r="U893"/>
    </row>
    <row r="894" spans="1:21" ht="15" customHeight="1" x14ac:dyDescent="0.25">
      <c r="A894" s="13">
        <v>44292</v>
      </c>
      <c r="B894" s="51" t="s">
        <v>1072</v>
      </c>
      <c r="U894"/>
    </row>
    <row r="895" spans="1:21" ht="15" customHeight="1" x14ac:dyDescent="0.25">
      <c r="A895" s="13">
        <v>44288</v>
      </c>
      <c r="B895" s="51" t="s">
        <v>1070</v>
      </c>
      <c r="U895"/>
    </row>
    <row r="896" spans="1:21" ht="15" customHeight="1" x14ac:dyDescent="0.25">
      <c r="A896" s="13">
        <v>44287</v>
      </c>
      <c r="B896" s="51" t="s">
        <v>1069</v>
      </c>
      <c r="U896"/>
    </row>
    <row r="897" spans="1:21" ht="15" customHeight="1" x14ac:dyDescent="0.25">
      <c r="A897" s="13">
        <v>44286</v>
      </c>
      <c r="B897" s="51" t="s">
        <v>1056</v>
      </c>
      <c r="U897"/>
    </row>
    <row r="898" spans="1:21" ht="15" customHeight="1" x14ac:dyDescent="0.25">
      <c r="A898" s="13">
        <v>44285</v>
      </c>
      <c r="B898" s="51" t="s">
        <v>1055</v>
      </c>
      <c r="U898"/>
    </row>
    <row r="899" spans="1:21" ht="15" customHeight="1" x14ac:dyDescent="0.25">
      <c r="A899" s="13">
        <v>44284</v>
      </c>
      <c r="B899" s="51" t="s">
        <v>1054</v>
      </c>
      <c r="U899"/>
    </row>
    <row r="900" spans="1:21" ht="15" customHeight="1" x14ac:dyDescent="0.25">
      <c r="A900" s="13">
        <v>44281</v>
      </c>
      <c r="B900" s="51" t="s">
        <v>1053</v>
      </c>
      <c r="U900"/>
    </row>
    <row r="901" spans="1:21" ht="15" customHeight="1" x14ac:dyDescent="0.25">
      <c r="A901" s="13">
        <v>44280</v>
      </c>
      <c r="B901" s="51" t="s">
        <v>1052</v>
      </c>
      <c r="U901"/>
    </row>
    <row r="902" spans="1:21" ht="15" customHeight="1" x14ac:dyDescent="0.25">
      <c r="A902" s="13">
        <v>44279</v>
      </c>
      <c r="B902" s="51" t="s">
        <v>1051</v>
      </c>
      <c r="U902"/>
    </row>
    <row r="903" spans="1:21" ht="15" customHeight="1" x14ac:dyDescent="0.25">
      <c r="A903" s="13">
        <v>44278</v>
      </c>
      <c r="B903" s="51" t="s">
        <v>1050</v>
      </c>
      <c r="U903"/>
    </row>
    <row r="904" spans="1:21" ht="15" customHeight="1" x14ac:dyDescent="0.25">
      <c r="A904" s="13">
        <v>44277</v>
      </c>
      <c r="B904" s="51" t="s">
        <v>1049</v>
      </c>
      <c r="U904"/>
    </row>
    <row r="905" spans="1:21" ht="15" customHeight="1" x14ac:dyDescent="0.25">
      <c r="A905" s="13">
        <v>44274</v>
      </c>
      <c r="B905" s="51" t="s">
        <v>1048</v>
      </c>
      <c r="U905"/>
    </row>
    <row r="906" spans="1:21" ht="15" customHeight="1" x14ac:dyDescent="0.25">
      <c r="A906" s="13">
        <v>44273</v>
      </c>
      <c r="B906" s="51" t="s">
        <v>1047</v>
      </c>
      <c r="U906"/>
    </row>
    <row r="907" spans="1:21" ht="15" customHeight="1" x14ac:dyDescent="0.25">
      <c r="A907" s="13">
        <v>44272</v>
      </c>
      <c r="B907" s="51" t="s">
        <v>1046</v>
      </c>
      <c r="U907"/>
    </row>
    <row r="908" spans="1:21" ht="15" customHeight="1" x14ac:dyDescent="0.25">
      <c r="A908" s="13">
        <v>44271</v>
      </c>
      <c r="B908" s="51" t="s">
        <v>1045</v>
      </c>
      <c r="U908"/>
    </row>
    <row r="909" spans="1:21" ht="15" customHeight="1" x14ac:dyDescent="0.25">
      <c r="A909" s="13">
        <v>44270</v>
      </c>
      <c r="B909" s="51" t="s">
        <v>1043</v>
      </c>
      <c r="U909"/>
    </row>
    <row r="910" spans="1:21" ht="15" customHeight="1" x14ac:dyDescent="0.25">
      <c r="A910" s="13">
        <v>44267</v>
      </c>
      <c r="B910" s="51" t="s">
        <v>1041</v>
      </c>
      <c r="U910"/>
    </row>
    <row r="911" spans="1:21" ht="15" customHeight="1" x14ac:dyDescent="0.25">
      <c r="A911" s="13">
        <v>44266</v>
      </c>
      <c r="B911" s="51" t="s">
        <v>1040</v>
      </c>
      <c r="U911"/>
    </row>
    <row r="912" spans="1:21" ht="15" customHeight="1" x14ac:dyDescent="0.25">
      <c r="A912" s="13">
        <v>44265</v>
      </c>
      <c r="B912" s="51" t="s">
        <v>1039</v>
      </c>
      <c r="U912"/>
    </row>
    <row r="913" spans="1:21" ht="15" customHeight="1" x14ac:dyDescent="0.25">
      <c r="A913" s="13">
        <v>44264</v>
      </c>
      <c r="B913" s="51" t="s">
        <v>1038</v>
      </c>
      <c r="U913"/>
    </row>
    <row r="914" spans="1:21" ht="15" customHeight="1" x14ac:dyDescent="0.25">
      <c r="A914" s="13">
        <v>44263</v>
      </c>
      <c r="B914" s="51" t="s">
        <v>1037</v>
      </c>
      <c r="U914"/>
    </row>
    <row r="915" spans="1:21" ht="15" customHeight="1" x14ac:dyDescent="0.25">
      <c r="A915" s="13">
        <v>44260</v>
      </c>
      <c r="B915" s="51" t="s">
        <v>1036</v>
      </c>
      <c r="U915"/>
    </row>
    <row r="916" spans="1:21" ht="15" customHeight="1" x14ac:dyDescent="0.25">
      <c r="A916" s="13">
        <v>44259</v>
      </c>
      <c r="B916" s="51" t="s">
        <v>1035</v>
      </c>
      <c r="U916"/>
    </row>
    <row r="917" spans="1:21" ht="15" customHeight="1" x14ac:dyDescent="0.25">
      <c r="A917" s="13">
        <v>44258</v>
      </c>
      <c r="B917" s="51" t="s">
        <v>1034</v>
      </c>
      <c r="U917"/>
    </row>
    <row r="918" spans="1:21" ht="15" customHeight="1" x14ac:dyDescent="0.25">
      <c r="A918" s="13">
        <v>44257</v>
      </c>
      <c r="B918" s="51" t="s">
        <v>1033</v>
      </c>
      <c r="U918"/>
    </row>
    <row r="919" spans="1:21" ht="15" customHeight="1" x14ac:dyDescent="0.25">
      <c r="A919" s="13">
        <v>44256</v>
      </c>
      <c r="B919" s="51" t="s">
        <v>1032</v>
      </c>
      <c r="U919"/>
    </row>
    <row r="920" spans="1:21" ht="15" customHeight="1" x14ac:dyDescent="0.25">
      <c r="A920" s="13">
        <v>44253</v>
      </c>
      <c r="B920" s="51" t="s">
        <v>1031</v>
      </c>
      <c r="U920"/>
    </row>
    <row r="921" spans="1:21" ht="15" customHeight="1" x14ac:dyDescent="0.25">
      <c r="A921" s="13">
        <v>44252</v>
      </c>
      <c r="B921" s="51" t="s">
        <v>1030</v>
      </c>
      <c r="D921" s="51"/>
      <c r="U921"/>
    </row>
    <row r="922" spans="1:21" ht="15" customHeight="1" x14ac:dyDescent="0.25">
      <c r="A922" s="13">
        <v>44251</v>
      </c>
      <c r="B922" s="51" t="s">
        <v>1029</v>
      </c>
      <c r="U922"/>
    </row>
    <row r="923" spans="1:21" ht="15" customHeight="1" x14ac:dyDescent="0.25">
      <c r="A923" s="13">
        <v>44250</v>
      </c>
      <c r="B923" s="51" t="s">
        <v>1028</v>
      </c>
      <c r="U923"/>
    </row>
    <row r="924" spans="1:21" ht="15" customHeight="1" x14ac:dyDescent="0.25">
      <c r="A924" s="13">
        <v>44249</v>
      </c>
      <c r="B924" s="51" t="s">
        <v>1025</v>
      </c>
      <c r="U924"/>
    </row>
    <row r="925" spans="1:21" ht="15" customHeight="1" x14ac:dyDescent="0.25">
      <c r="A925" s="13">
        <v>44246</v>
      </c>
      <c r="B925" s="51" t="s">
        <v>1023</v>
      </c>
      <c r="U925"/>
    </row>
    <row r="926" spans="1:21" ht="15" customHeight="1" x14ac:dyDescent="0.25">
      <c r="A926" s="13">
        <v>44245</v>
      </c>
      <c r="B926" s="51" t="s">
        <v>1022</v>
      </c>
      <c r="U926"/>
    </row>
    <row r="927" spans="1:21" ht="15" customHeight="1" x14ac:dyDescent="0.25">
      <c r="A927" s="13">
        <v>44237</v>
      </c>
      <c r="B927" s="51" t="s">
        <v>1020</v>
      </c>
      <c r="U927"/>
    </row>
    <row r="928" spans="1:21" ht="15" customHeight="1" x14ac:dyDescent="0.25">
      <c r="A928" s="13">
        <v>44236</v>
      </c>
      <c r="B928" s="51" t="s">
        <v>1019</v>
      </c>
      <c r="U928"/>
    </row>
    <row r="929" spans="1:21" ht="15" customHeight="1" x14ac:dyDescent="0.25">
      <c r="A929" s="13">
        <v>44235</v>
      </c>
      <c r="B929" s="51" t="s">
        <v>1017</v>
      </c>
      <c r="U929"/>
    </row>
    <row r="930" spans="1:21" ht="15" customHeight="1" x14ac:dyDescent="0.25">
      <c r="A930" s="13">
        <v>44232</v>
      </c>
      <c r="B930" s="51" t="s">
        <v>1016</v>
      </c>
      <c r="U930"/>
    </row>
    <row r="931" spans="1:21" ht="15" customHeight="1" x14ac:dyDescent="0.25">
      <c r="A931" s="13">
        <v>44231</v>
      </c>
      <c r="B931" s="51" t="s">
        <v>1014</v>
      </c>
      <c r="U931"/>
    </row>
    <row r="932" spans="1:21" ht="15" customHeight="1" x14ac:dyDescent="0.25">
      <c r="A932" s="13">
        <v>44230</v>
      </c>
      <c r="B932" s="51" t="s">
        <v>1012</v>
      </c>
      <c r="U932"/>
    </row>
    <row r="933" spans="1:21" ht="15" customHeight="1" x14ac:dyDescent="0.25">
      <c r="A933" s="13">
        <v>44228</v>
      </c>
      <c r="B933" s="51" t="s">
        <v>1005</v>
      </c>
      <c r="U933"/>
    </row>
    <row r="934" spans="1:21" ht="15" customHeight="1" x14ac:dyDescent="0.25">
      <c r="A934" s="13">
        <v>44225</v>
      </c>
      <c r="B934" s="51" t="s">
        <v>1004</v>
      </c>
      <c r="U934"/>
    </row>
    <row r="935" spans="1:21" ht="15" customHeight="1" x14ac:dyDescent="0.25">
      <c r="A935" s="13">
        <v>44224</v>
      </c>
      <c r="B935" s="51" t="s">
        <v>1001</v>
      </c>
      <c r="U935"/>
    </row>
    <row r="936" spans="1:21" ht="15" customHeight="1" x14ac:dyDescent="0.25">
      <c r="A936" s="13">
        <v>44223</v>
      </c>
      <c r="B936" s="51" t="s">
        <v>1000</v>
      </c>
      <c r="U936"/>
    </row>
    <row r="937" spans="1:21" ht="15" customHeight="1" x14ac:dyDescent="0.25">
      <c r="A937" s="13">
        <v>44222</v>
      </c>
      <c r="B937" s="51" t="s">
        <v>999</v>
      </c>
      <c r="U937"/>
    </row>
    <row r="938" spans="1:21" ht="15" customHeight="1" x14ac:dyDescent="0.25">
      <c r="A938" s="13">
        <v>44221</v>
      </c>
      <c r="B938" s="51" t="s">
        <v>998</v>
      </c>
      <c r="U938"/>
    </row>
    <row r="939" spans="1:21" ht="15" customHeight="1" x14ac:dyDescent="0.25">
      <c r="A939" s="13">
        <v>44218</v>
      </c>
      <c r="B939" s="51" t="s">
        <v>997</v>
      </c>
      <c r="U939"/>
    </row>
    <row r="940" spans="1:21" ht="15" customHeight="1" x14ac:dyDescent="0.25">
      <c r="A940" s="13">
        <v>44217</v>
      </c>
      <c r="B940" s="51" t="s">
        <v>996</v>
      </c>
      <c r="U940"/>
    </row>
    <row r="941" spans="1:21" ht="15" customHeight="1" x14ac:dyDescent="0.25">
      <c r="A941" s="13">
        <v>44216</v>
      </c>
      <c r="B941" s="51" t="s">
        <v>995</v>
      </c>
      <c r="U941"/>
    </row>
    <row r="942" spans="1:21" ht="15" customHeight="1" x14ac:dyDescent="0.25">
      <c r="A942" s="13">
        <v>44215</v>
      </c>
      <c r="B942" s="51" t="s">
        <v>994</v>
      </c>
      <c r="U942"/>
    </row>
    <row r="943" spans="1:21" ht="15" customHeight="1" x14ac:dyDescent="0.25">
      <c r="A943" s="13">
        <v>44214</v>
      </c>
      <c r="B943" s="51" t="s">
        <v>993</v>
      </c>
      <c r="U943"/>
    </row>
    <row r="944" spans="1:21" ht="15" customHeight="1" x14ac:dyDescent="0.25">
      <c r="A944" s="13">
        <v>44211</v>
      </c>
      <c r="B944" s="51" t="s">
        <v>989</v>
      </c>
      <c r="U944"/>
    </row>
    <row r="945" spans="1:21" ht="15" customHeight="1" x14ac:dyDescent="0.25">
      <c r="A945" s="13">
        <v>44210</v>
      </c>
      <c r="B945" s="51" t="s">
        <v>987</v>
      </c>
      <c r="U945"/>
    </row>
    <row r="946" spans="1:21" ht="15" customHeight="1" x14ac:dyDescent="0.25">
      <c r="A946" s="13">
        <v>44209</v>
      </c>
      <c r="B946" s="51" t="s">
        <v>986</v>
      </c>
      <c r="U946"/>
    </row>
    <row r="947" spans="1:21" ht="15" customHeight="1" x14ac:dyDescent="0.25">
      <c r="A947" s="13">
        <v>44208</v>
      </c>
      <c r="B947" s="51" t="s">
        <v>985</v>
      </c>
      <c r="U947"/>
    </row>
    <row r="948" spans="1:21" ht="15" customHeight="1" x14ac:dyDescent="0.25">
      <c r="A948" s="13">
        <v>44207</v>
      </c>
      <c r="B948" s="51" t="s">
        <v>984</v>
      </c>
      <c r="U948"/>
    </row>
    <row r="949" spans="1:21" ht="15" customHeight="1" x14ac:dyDescent="0.25">
      <c r="A949" s="13">
        <v>44204</v>
      </c>
      <c r="B949" s="51" t="s">
        <v>983</v>
      </c>
      <c r="U949"/>
    </row>
    <row r="950" spans="1:21" ht="15" customHeight="1" x14ac:dyDescent="0.25">
      <c r="A950" s="13">
        <v>44203</v>
      </c>
      <c r="B950" s="51" t="s">
        <v>982</v>
      </c>
      <c r="U950"/>
    </row>
    <row r="951" spans="1:21" ht="15" customHeight="1" x14ac:dyDescent="0.25">
      <c r="A951" s="13">
        <v>44202</v>
      </c>
      <c r="B951" s="51" t="s">
        <v>979</v>
      </c>
      <c r="U951"/>
    </row>
    <row r="952" spans="1:21" ht="15" customHeight="1" x14ac:dyDescent="0.25">
      <c r="A952" s="13">
        <v>44201</v>
      </c>
      <c r="B952" s="51" t="s">
        <v>977</v>
      </c>
      <c r="U952"/>
    </row>
    <row r="953" spans="1:21" ht="15" customHeight="1" x14ac:dyDescent="0.25">
      <c r="A953" s="13">
        <v>44200</v>
      </c>
      <c r="B953" s="51" t="s">
        <v>973</v>
      </c>
      <c r="U953"/>
    </row>
    <row r="954" spans="1:21" ht="15" customHeight="1" x14ac:dyDescent="0.25">
      <c r="A954" s="13">
        <v>44196</v>
      </c>
      <c r="B954" s="51" t="s">
        <v>950</v>
      </c>
      <c r="U954"/>
    </row>
    <row r="955" spans="1:21" ht="15" customHeight="1" x14ac:dyDescent="0.25">
      <c r="A955" s="13">
        <v>44195</v>
      </c>
      <c r="B955" s="51" t="s">
        <v>949</v>
      </c>
      <c r="U955"/>
    </row>
    <row r="956" spans="1:21" ht="15" customHeight="1" x14ac:dyDescent="0.25">
      <c r="A956" s="13">
        <v>44194</v>
      </c>
      <c r="B956" s="51" t="s">
        <v>948</v>
      </c>
      <c r="U956"/>
    </row>
    <row r="957" spans="1:21" ht="15" customHeight="1" x14ac:dyDescent="0.25">
      <c r="A957" s="13">
        <v>44193</v>
      </c>
      <c r="B957" s="51" t="s">
        <v>947</v>
      </c>
      <c r="U957"/>
    </row>
    <row r="958" spans="1:21" ht="15" customHeight="1" x14ac:dyDescent="0.25">
      <c r="A958" s="13">
        <v>44190</v>
      </c>
      <c r="B958" s="51" t="s">
        <v>656</v>
      </c>
      <c r="U958"/>
    </row>
    <row r="959" spans="1:21" ht="15" customHeight="1" x14ac:dyDescent="0.25">
      <c r="A959" s="13">
        <v>44189</v>
      </c>
      <c r="B959" s="51" t="s">
        <v>944</v>
      </c>
      <c r="U959"/>
    </row>
    <row r="960" spans="1:21" ht="15" customHeight="1" x14ac:dyDescent="0.25">
      <c r="A960" s="13">
        <v>44188</v>
      </c>
      <c r="B960" s="51" t="s">
        <v>942</v>
      </c>
      <c r="U960"/>
    </row>
    <row r="961" spans="1:21" ht="15" customHeight="1" x14ac:dyDescent="0.25">
      <c r="A961" s="13">
        <v>44187</v>
      </c>
      <c r="B961" s="51" t="s">
        <v>941</v>
      </c>
      <c r="U961"/>
    </row>
    <row r="962" spans="1:21" ht="15" customHeight="1" x14ac:dyDescent="0.25">
      <c r="A962" s="13">
        <v>44186</v>
      </c>
      <c r="B962" s="51" t="s">
        <v>940</v>
      </c>
      <c r="U962"/>
    </row>
    <row r="963" spans="1:21" ht="15" customHeight="1" x14ac:dyDescent="0.25">
      <c r="A963" s="13">
        <v>44183</v>
      </c>
      <c r="B963" s="51" t="s">
        <v>939</v>
      </c>
      <c r="U963"/>
    </row>
    <row r="964" spans="1:21" ht="15" customHeight="1" x14ac:dyDescent="0.25">
      <c r="A964" s="13">
        <v>44182</v>
      </c>
      <c r="B964" s="51" t="s">
        <v>936</v>
      </c>
      <c r="U964"/>
    </row>
    <row r="965" spans="1:21" ht="15" customHeight="1" x14ac:dyDescent="0.25">
      <c r="A965" s="13">
        <v>44181</v>
      </c>
      <c r="B965" s="51" t="s">
        <v>935</v>
      </c>
      <c r="U965"/>
    </row>
    <row r="966" spans="1:21" ht="15" customHeight="1" x14ac:dyDescent="0.25">
      <c r="A966" s="13">
        <v>44180</v>
      </c>
      <c r="B966" s="51" t="s">
        <v>933</v>
      </c>
      <c r="U966"/>
    </row>
    <row r="967" spans="1:21" ht="15" customHeight="1" x14ac:dyDescent="0.25">
      <c r="A967" s="13">
        <v>44179</v>
      </c>
      <c r="B967" s="51" t="s">
        <v>932</v>
      </c>
      <c r="U967"/>
    </row>
    <row r="968" spans="1:21" ht="15" customHeight="1" x14ac:dyDescent="0.25">
      <c r="A968" s="13">
        <v>44176</v>
      </c>
      <c r="B968" s="51" t="s">
        <v>931</v>
      </c>
      <c r="U968"/>
    </row>
    <row r="969" spans="1:21" ht="15" customHeight="1" x14ac:dyDescent="0.25">
      <c r="A969" s="13">
        <v>44175</v>
      </c>
      <c r="B969" s="51" t="s">
        <v>930</v>
      </c>
      <c r="U969"/>
    </row>
    <row r="970" spans="1:21" ht="15" customHeight="1" x14ac:dyDescent="0.25">
      <c r="A970" s="13">
        <v>44174</v>
      </c>
      <c r="B970" s="51" t="s">
        <v>929</v>
      </c>
      <c r="U970"/>
    </row>
    <row r="971" spans="1:21" ht="15" customHeight="1" x14ac:dyDescent="0.25">
      <c r="A971" s="13">
        <v>44173</v>
      </c>
      <c r="B971" s="51" t="s">
        <v>928</v>
      </c>
      <c r="U971"/>
    </row>
    <row r="972" spans="1:21" ht="15" customHeight="1" x14ac:dyDescent="0.25">
      <c r="A972" s="13">
        <v>44172</v>
      </c>
      <c r="B972" s="51" t="s">
        <v>927</v>
      </c>
      <c r="U972"/>
    </row>
    <row r="973" spans="1:21" ht="15" customHeight="1" x14ac:dyDescent="0.25">
      <c r="A973" s="13">
        <v>44169</v>
      </c>
      <c r="B973" s="51" t="s">
        <v>926</v>
      </c>
      <c r="U973"/>
    </row>
    <row r="974" spans="1:21" ht="15" customHeight="1" x14ac:dyDescent="0.25">
      <c r="A974" s="13">
        <v>44168</v>
      </c>
      <c r="B974" s="51" t="s">
        <v>925</v>
      </c>
      <c r="U974"/>
    </row>
    <row r="975" spans="1:21" ht="15" customHeight="1" x14ac:dyDescent="0.25">
      <c r="A975" s="13">
        <v>44167</v>
      </c>
      <c r="B975" s="51" t="s">
        <v>924</v>
      </c>
      <c r="U975"/>
    </row>
    <row r="976" spans="1:21" ht="15" customHeight="1" x14ac:dyDescent="0.25">
      <c r="A976" s="13">
        <v>44166</v>
      </c>
      <c r="B976" s="51" t="s">
        <v>923</v>
      </c>
      <c r="U976"/>
    </row>
    <row r="977" spans="1:21" ht="15" customHeight="1" x14ac:dyDescent="0.25">
      <c r="A977" s="13">
        <v>44165</v>
      </c>
      <c r="B977" s="51" t="s">
        <v>922</v>
      </c>
      <c r="U977"/>
    </row>
    <row r="978" spans="1:21" ht="15" customHeight="1" x14ac:dyDescent="0.25">
      <c r="A978" s="13">
        <v>44162</v>
      </c>
      <c r="B978" s="51" t="s">
        <v>920</v>
      </c>
      <c r="U978"/>
    </row>
    <row r="979" spans="1:21" ht="15" customHeight="1" x14ac:dyDescent="0.25">
      <c r="A979" s="13">
        <v>44161</v>
      </c>
      <c r="B979" s="51" t="s">
        <v>919</v>
      </c>
      <c r="U979"/>
    </row>
    <row r="980" spans="1:21" ht="15" customHeight="1" x14ac:dyDescent="0.25">
      <c r="A980" s="13">
        <v>44160</v>
      </c>
      <c r="B980" s="51" t="s">
        <v>918</v>
      </c>
      <c r="U980"/>
    </row>
    <row r="981" spans="1:21" ht="15" customHeight="1" x14ac:dyDescent="0.25">
      <c r="A981" s="13">
        <v>44159</v>
      </c>
      <c r="B981" s="51" t="s">
        <v>917</v>
      </c>
      <c r="U981"/>
    </row>
    <row r="982" spans="1:21" ht="15" customHeight="1" x14ac:dyDescent="0.25">
      <c r="A982" s="13">
        <v>44158</v>
      </c>
      <c r="B982" s="51" t="s">
        <v>910</v>
      </c>
      <c r="U982"/>
    </row>
    <row r="983" spans="1:21" ht="15" customHeight="1" x14ac:dyDescent="0.25">
      <c r="A983" s="13">
        <v>44155</v>
      </c>
      <c r="B983" s="51" t="s">
        <v>906</v>
      </c>
      <c r="U983"/>
    </row>
    <row r="984" spans="1:21" ht="15" customHeight="1" x14ac:dyDescent="0.25">
      <c r="A984" s="13">
        <v>44154</v>
      </c>
      <c r="B984" s="51" t="s">
        <v>905</v>
      </c>
      <c r="U984"/>
    </row>
    <row r="985" spans="1:21" ht="15" customHeight="1" x14ac:dyDescent="0.25">
      <c r="A985" s="13">
        <v>44153</v>
      </c>
      <c r="B985" s="51" t="s">
        <v>904</v>
      </c>
      <c r="U985"/>
    </row>
    <row r="986" spans="1:21" ht="15" customHeight="1" x14ac:dyDescent="0.25">
      <c r="A986" s="13">
        <v>44152</v>
      </c>
      <c r="B986" s="51" t="s">
        <v>903</v>
      </c>
      <c r="U986"/>
    </row>
    <row r="987" spans="1:21" ht="15" customHeight="1" x14ac:dyDescent="0.25">
      <c r="A987" s="13">
        <v>44151</v>
      </c>
      <c r="B987" s="51" t="s">
        <v>902</v>
      </c>
      <c r="U987"/>
    </row>
    <row r="988" spans="1:21" ht="15" customHeight="1" x14ac:dyDescent="0.25">
      <c r="A988" s="13">
        <v>44148</v>
      </c>
      <c r="B988" s="51" t="s">
        <v>893</v>
      </c>
      <c r="U988"/>
    </row>
    <row r="989" spans="1:21" ht="15" customHeight="1" x14ac:dyDescent="0.25">
      <c r="A989" s="13">
        <v>44147</v>
      </c>
      <c r="B989" s="51" t="s">
        <v>892</v>
      </c>
      <c r="U989"/>
    </row>
    <row r="990" spans="1:21" ht="15" customHeight="1" x14ac:dyDescent="0.25">
      <c r="A990" s="13">
        <v>44146</v>
      </c>
      <c r="B990" s="51" t="s">
        <v>891</v>
      </c>
      <c r="U990"/>
    </row>
    <row r="991" spans="1:21" ht="15" customHeight="1" x14ac:dyDescent="0.25">
      <c r="A991" s="13">
        <v>44145</v>
      </c>
      <c r="B991" s="51" t="s">
        <v>890</v>
      </c>
      <c r="U991"/>
    </row>
    <row r="992" spans="1:21" ht="15" customHeight="1" x14ac:dyDescent="0.25">
      <c r="A992" s="13">
        <v>44144</v>
      </c>
      <c r="B992" s="51" t="s">
        <v>889</v>
      </c>
      <c r="U992"/>
    </row>
    <row r="993" spans="1:21" ht="15" customHeight="1" x14ac:dyDescent="0.25">
      <c r="A993" s="13">
        <v>44141</v>
      </c>
      <c r="B993" s="51" t="s">
        <v>887</v>
      </c>
      <c r="U993"/>
    </row>
    <row r="994" spans="1:21" ht="15" customHeight="1" x14ac:dyDescent="0.25">
      <c r="A994" s="13">
        <v>44140</v>
      </c>
      <c r="B994" s="51" t="s">
        <v>886</v>
      </c>
      <c r="U994"/>
    </row>
    <row r="995" spans="1:21" ht="15" customHeight="1" x14ac:dyDescent="0.25">
      <c r="A995" s="13">
        <v>44139</v>
      </c>
      <c r="B995" s="51" t="s">
        <v>885</v>
      </c>
      <c r="U995"/>
    </row>
    <row r="996" spans="1:21" ht="15" customHeight="1" x14ac:dyDescent="0.25">
      <c r="A996" s="13">
        <v>44138</v>
      </c>
      <c r="B996" s="51" t="s">
        <v>884</v>
      </c>
      <c r="U996"/>
    </row>
    <row r="997" spans="1:21" ht="15" customHeight="1" x14ac:dyDescent="0.25">
      <c r="A997" s="13">
        <v>44137</v>
      </c>
      <c r="B997" s="51" t="s">
        <v>881</v>
      </c>
      <c r="U997"/>
    </row>
    <row r="998" spans="1:21" ht="15" customHeight="1" x14ac:dyDescent="0.25">
      <c r="A998" s="13">
        <v>44134</v>
      </c>
      <c r="B998" s="51" t="s">
        <v>880</v>
      </c>
      <c r="U998"/>
    </row>
    <row r="999" spans="1:21" ht="15" customHeight="1" x14ac:dyDescent="0.25">
      <c r="A999" s="13">
        <v>44133</v>
      </c>
      <c r="B999" s="51" t="s">
        <v>879</v>
      </c>
      <c r="U999"/>
    </row>
    <row r="1000" spans="1:21" ht="15" customHeight="1" x14ac:dyDescent="0.25">
      <c r="A1000" s="13">
        <v>44132</v>
      </c>
      <c r="B1000" s="51" t="s">
        <v>878</v>
      </c>
      <c r="U1000"/>
    </row>
    <row r="1001" spans="1:21" ht="15" customHeight="1" x14ac:dyDescent="0.25">
      <c r="A1001" s="13">
        <v>44131</v>
      </c>
      <c r="B1001" s="51" t="s">
        <v>877</v>
      </c>
      <c r="U1001"/>
    </row>
    <row r="1002" spans="1:21" ht="15" customHeight="1" x14ac:dyDescent="0.25">
      <c r="A1002" s="13">
        <v>44130</v>
      </c>
      <c r="B1002" s="51" t="s">
        <v>876</v>
      </c>
      <c r="U1002"/>
    </row>
    <row r="1003" spans="1:21" ht="15" customHeight="1" x14ac:dyDescent="0.25">
      <c r="A1003" s="13">
        <v>44127</v>
      </c>
      <c r="B1003" s="51" t="s">
        <v>875</v>
      </c>
      <c r="U1003"/>
    </row>
    <row r="1004" spans="1:21" ht="15" customHeight="1" x14ac:dyDescent="0.25">
      <c r="A1004" s="13">
        <v>44126</v>
      </c>
      <c r="B1004" s="51" t="s">
        <v>874</v>
      </c>
      <c r="U1004"/>
    </row>
    <row r="1005" spans="1:21" ht="15" customHeight="1" x14ac:dyDescent="0.25">
      <c r="A1005" s="13">
        <v>44125</v>
      </c>
      <c r="B1005" s="51" t="s">
        <v>873</v>
      </c>
      <c r="U1005"/>
    </row>
    <row r="1006" spans="1:21" ht="15" customHeight="1" x14ac:dyDescent="0.25">
      <c r="A1006" s="13">
        <v>44124</v>
      </c>
      <c r="B1006" s="51" t="s">
        <v>872</v>
      </c>
      <c r="U1006"/>
    </row>
    <row r="1007" spans="1:21" ht="15" customHeight="1" x14ac:dyDescent="0.25">
      <c r="A1007" s="13">
        <v>44123</v>
      </c>
      <c r="B1007" s="51" t="s">
        <v>870</v>
      </c>
      <c r="U1007"/>
    </row>
    <row r="1008" spans="1:21" ht="15" customHeight="1" x14ac:dyDescent="0.25">
      <c r="A1008" s="13">
        <v>44120</v>
      </c>
      <c r="B1008" s="51" t="s">
        <v>869</v>
      </c>
      <c r="U1008"/>
    </row>
    <row r="1009" spans="1:21" ht="15" customHeight="1" x14ac:dyDescent="0.25">
      <c r="A1009" s="13">
        <v>44119</v>
      </c>
      <c r="B1009" s="51" t="s">
        <v>868</v>
      </c>
      <c r="U1009"/>
    </row>
    <row r="1010" spans="1:21" ht="15" customHeight="1" x14ac:dyDescent="0.25">
      <c r="A1010" s="13">
        <v>44118</v>
      </c>
      <c r="B1010" s="51" t="s">
        <v>867</v>
      </c>
      <c r="U1010"/>
    </row>
    <row r="1011" spans="1:21" ht="15" customHeight="1" x14ac:dyDescent="0.25">
      <c r="A1011" s="13">
        <v>44117</v>
      </c>
      <c r="B1011" s="51" t="s">
        <v>866</v>
      </c>
      <c r="U1011"/>
    </row>
    <row r="1012" spans="1:21" ht="15" customHeight="1" x14ac:dyDescent="0.25">
      <c r="A1012" s="13">
        <v>44116</v>
      </c>
      <c r="B1012" s="51" t="s">
        <v>865</v>
      </c>
      <c r="U1012"/>
    </row>
    <row r="1013" spans="1:21" ht="15" customHeight="1" x14ac:dyDescent="0.25">
      <c r="A1013" s="13">
        <v>44113</v>
      </c>
      <c r="B1013" s="51" t="s">
        <v>864</v>
      </c>
      <c r="U1013"/>
    </row>
    <row r="1014" spans="1:21" ht="15" customHeight="1" x14ac:dyDescent="0.25">
      <c r="A1014" s="13">
        <v>44104</v>
      </c>
      <c r="B1014" s="51" t="s">
        <v>863</v>
      </c>
      <c r="U1014"/>
    </row>
    <row r="1015" spans="1:21" ht="15" customHeight="1" x14ac:dyDescent="0.25">
      <c r="A1015" s="13">
        <v>44103</v>
      </c>
      <c r="B1015" s="51" t="s">
        <v>862</v>
      </c>
      <c r="U1015"/>
    </row>
    <row r="1016" spans="1:21" ht="15" customHeight="1" x14ac:dyDescent="0.25">
      <c r="A1016" s="13">
        <v>44102</v>
      </c>
      <c r="B1016" s="51" t="s">
        <v>861</v>
      </c>
      <c r="U1016"/>
    </row>
    <row r="1017" spans="1:21" ht="15" customHeight="1" x14ac:dyDescent="0.25">
      <c r="A1017" s="13">
        <v>44099</v>
      </c>
      <c r="B1017" s="51" t="s">
        <v>860</v>
      </c>
      <c r="U1017"/>
    </row>
    <row r="1018" spans="1:21" ht="15" customHeight="1" x14ac:dyDescent="0.25">
      <c r="A1018" s="13">
        <v>44098</v>
      </c>
      <c r="B1018" s="51" t="s">
        <v>859</v>
      </c>
      <c r="U1018"/>
    </row>
    <row r="1019" spans="1:21" ht="15" customHeight="1" x14ac:dyDescent="0.25">
      <c r="A1019" s="13">
        <v>44097</v>
      </c>
      <c r="B1019" s="51" t="s">
        <v>858</v>
      </c>
      <c r="U1019"/>
    </row>
    <row r="1020" spans="1:21" ht="15" customHeight="1" x14ac:dyDescent="0.25">
      <c r="A1020" s="13">
        <v>44096</v>
      </c>
      <c r="B1020" s="51" t="s">
        <v>857</v>
      </c>
      <c r="U1020"/>
    </row>
    <row r="1021" spans="1:21" ht="15" customHeight="1" x14ac:dyDescent="0.25">
      <c r="A1021" s="13">
        <v>44095</v>
      </c>
      <c r="B1021" s="51" t="s">
        <v>855</v>
      </c>
      <c r="U1021"/>
    </row>
    <row r="1022" spans="1:21" ht="15" customHeight="1" x14ac:dyDescent="0.25">
      <c r="A1022" s="13">
        <v>44092</v>
      </c>
      <c r="B1022" s="51" t="s">
        <v>854</v>
      </c>
      <c r="U1022"/>
    </row>
    <row r="1023" spans="1:21" ht="15" customHeight="1" x14ac:dyDescent="0.25">
      <c r="A1023" s="13">
        <v>44091</v>
      </c>
      <c r="B1023" s="51" t="s">
        <v>849</v>
      </c>
      <c r="U1023"/>
    </row>
    <row r="1024" spans="1:21" ht="15" customHeight="1" x14ac:dyDescent="0.25">
      <c r="A1024" s="13">
        <v>44090</v>
      </c>
      <c r="B1024" s="51" t="s">
        <v>848</v>
      </c>
      <c r="U1024"/>
    </row>
    <row r="1025" spans="1:21" ht="15" customHeight="1" x14ac:dyDescent="0.25">
      <c r="A1025" s="13">
        <v>44089</v>
      </c>
      <c r="B1025" s="51" t="s">
        <v>843</v>
      </c>
      <c r="U1025"/>
    </row>
    <row r="1026" spans="1:21" ht="15" customHeight="1" x14ac:dyDescent="0.25">
      <c r="A1026" s="13">
        <v>44088</v>
      </c>
      <c r="B1026" s="51" t="s">
        <v>842</v>
      </c>
      <c r="U1026"/>
    </row>
    <row r="1027" spans="1:21" ht="15" customHeight="1" x14ac:dyDescent="0.25">
      <c r="A1027" s="13">
        <v>44085</v>
      </c>
      <c r="B1027" s="51" t="s">
        <v>840</v>
      </c>
      <c r="U1027"/>
    </row>
    <row r="1028" spans="1:21" ht="15" customHeight="1" x14ac:dyDescent="0.25">
      <c r="A1028" s="13">
        <v>44084</v>
      </c>
      <c r="B1028" s="51" t="s">
        <v>838</v>
      </c>
      <c r="U1028"/>
    </row>
    <row r="1029" spans="1:21" ht="15" customHeight="1" x14ac:dyDescent="0.25">
      <c r="A1029" s="13">
        <v>44083</v>
      </c>
      <c r="B1029" s="51" t="s">
        <v>836</v>
      </c>
      <c r="U1029"/>
    </row>
    <row r="1030" spans="1:21" ht="15" customHeight="1" x14ac:dyDescent="0.25">
      <c r="A1030" s="13">
        <v>44082</v>
      </c>
      <c r="B1030" s="51" t="s">
        <v>835</v>
      </c>
      <c r="U1030"/>
    </row>
    <row r="1031" spans="1:21" ht="15" customHeight="1" x14ac:dyDescent="0.25">
      <c r="A1031" s="13">
        <v>44081</v>
      </c>
      <c r="B1031" s="51" t="s">
        <v>834</v>
      </c>
      <c r="U1031"/>
    </row>
    <row r="1032" spans="1:21" ht="15" customHeight="1" x14ac:dyDescent="0.25">
      <c r="A1032" s="13">
        <v>44078</v>
      </c>
      <c r="B1032" s="51" t="s">
        <v>833</v>
      </c>
      <c r="U1032"/>
    </row>
    <row r="1033" spans="1:21" ht="15" customHeight="1" x14ac:dyDescent="0.25">
      <c r="A1033" s="13">
        <v>44077</v>
      </c>
      <c r="B1033" s="51" t="s">
        <v>832</v>
      </c>
      <c r="U1033"/>
    </row>
    <row r="1034" spans="1:21" ht="15" customHeight="1" x14ac:dyDescent="0.25">
      <c r="A1034" s="13">
        <v>44076</v>
      </c>
      <c r="B1034" s="51" t="s">
        <v>831</v>
      </c>
      <c r="U1034"/>
    </row>
    <row r="1035" spans="1:21" ht="15" customHeight="1" x14ac:dyDescent="0.25">
      <c r="A1035" s="13">
        <v>44075</v>
      </c>
      <c r="B1035" s="51" t="s">
        <v>830</v>
      </c>
      <c r="U1035"/>
    </row>
    <row r="1036" spans="1:21" ht="15" customHeight="1" x14ac:dyDescent="0.25">
      <c r="A1036" s="13">
        <v>44074</v>
      </c>
      <c r="B1036" s="51" t="s">
        <v>829</v>
      </c>
      <c r="U1036"/>
    </row>
    <row r="1037" spans="1:21" ht="15" customHeight="1" x14ac:dyDescent="0.25">
      <c r="A1037" s="13">
        <v>44071</v>
      </c>
      <c r="B1037" s="51" t="s">
        <v>828</v>
      </c>
      <c r="U1037"/>
    </row>
    <row r="1038" spans="1:21" ht="15" customHeight="1" x14ac:dyDescent="0.25">
      <c r="A1038" s="13">
        <v>44070</v>
      </c>
      <c r="B1038" s="51" t="s">
        <v>827</v>
      </c>
      <c r="U1038"/>
    </row>
    <row r="1039" spans="1:21" ht="15" customHeight="1" x14ac:dyDescent="0.25">
      <c r="A1039" s="13">
        <v>44069</v>
      </c>
      <c r="B1039" s="51" t="s">
        <v>825</v>
      </c>
      <c r="U1039"/>
    </row>
    <row r="1040" spans="1:21" ht="15" customHeight="1" x14ac:dyDescent="0.25">
      <c r="A1040" s="13">
        <v>44068</v>
      </c>
      <c r="B1040" s="51" t="s">
        <v>824</v>
      </c>
      <c r="U1040"/>
    </row>
    <row r="1041" spans="1:21" ht="15" customHeight="1" x14ac:dyDescent="0.25">
      <c r="A1041" s="13">
        <v>44067</v>
      </c>
      <c r="B1041" s="51" t="s">
        <v>823</v>
      </c>
      <c r="U1041"/>
    </row>
    <row r="1042" spans="1:21" ht="15" customHeight="1" x14ac:dyDescent="0.25">
      <c r="A1042" s="13">
        <v>44064</v>
      </c>
      <c r="B1042" s="51" t="s">
        <v>821</v>
      </c>
      <c r="U1042"/>
    </row>
    <row r="1043" spans="1:21" ht="15" customHeight="1" x14ac:dyDescent="0.25">
      <c r="A1043" s="13">
        <v>44063</v>
      </c>
      <c r="B1043" s="51" t="s">
        <v>820</v>
      </c>
      <c r="U1043"/>
    </row>
    <row r="1044" spans="1:21" ht="15" customHeight="1" x14ac:dyDescent="0.25">
      <c r="A1044" s="13">
        <v>44062</v>
      </c>
      <c r="B1044" s="51" t="s">
        <v>819</v>
      </c>
      <c r="U1044"/>
    </row>
    <row r="1045" spans="1:21" ht="15" customHeight="1" x14ac:dyDescent="0.25">
      <c r="A1045" s="13">
        <v>44061</v>
      </c>
      <c r="B1045" s="51" t="s">
        <v>817</v>
      </c>
      <c r="U1045"/>
    </row>
    <row r="1046" spans="1:21" ht="15" customHeight="1" x14ac:dyDescent="0.25">
      <c r="A1046" s="13">
        <v>44060</v>
      </c>
      <c r="B1046" s="51" t="s">
        <v>810</v>
      </c>
      <c r="U1046"/>
    </row>
    <row r="1047" spans="1:21" ht="15" customHeight="1" x14ac:dyDescent="0.25">
      <c r="A1047" s="13">
        <v>44057</v>
      </c>
      <c r="B1047" s="51" t="s">
        <v>806</v>
      </c>
      <c r="U1047"/>
    </row>
    <row r="1048" spans="1:21" ht="15" customHeight="1" x14ac:dyDescent="0.25">
      <c r="A1048" s="13">
        <v>44056</v>
      </c>
      <c r="B1048" s="51" t="s">
        <v>805</v>
      </c>
      <c r="U1048"/>
    </row>
    <row r="1049" spans="1:21" ht="15" customHeight="1" x14ac:dyDescent="0.25">
      <c r="A1049" s="13">
        <v>44055</v>
      </c>
      <c r="B1049" s="51" t="s">
        <v>804</v>
      </c>
      <c r="U1049"/>
    </row>
    <row r="1050" spans="1:21" ht="15" customHeight="1" x14ac:dyDescent="0.25">
      <c r="A1050" s="13">
        <v>44054</v>
      </c>
      <c r="B1050" s="51" t="s">
        <v>803</v>
      </c>
      <c r="U1050"/>
    </row>
    <row r="1051" spans="1:21" ht="15" customHeight="1" x14ac:dyDescent="0.25">
      <c r="A1051" s="13">
        <v>44053</v>
      </c>
      <c r="B1051" s="51" t="s">
        <v>802</v>
      </c>
      <c r="U1051"/>
    </row>
    <row r="1052" spans="1:21" ht="15" customHeight="1" x14ac:dyDescent="0.25">
      <c r="A1052" s="13">
        <v>44050</v>
      </c>
      <c r="B1052" s="51" t="s">
        <v>801</v>
      </c>
      <c r="U1052"/>
    </row>
    <row r="1053" spans="1:21" ht="15" customHeight="1" x14ac:dyDescent="0.25">
      <c r="A1053" s="13">
        <v>44049</v>
      </c>
      <c r="B1053" s="51" t="s">
        <v>800</v>
      </c>
      <c r="U1053"/>
    </row>
    <row r="1054" spans="1:21" ht="15" customHeight="1" x14ac:dyDescent="0.25">
      <c r="A1054" s="13">
        <v>44048</v>
      </c>
      <c r="B1054" s="51" t="s">
        <v>799</v>
      </c>
      <c r="U1054"/>
    </row>
    <row r="1055" spans="1:21" ht="15" customHeight="1" x14ac:dyDescent="0.25">
      <c r="A1055" s="13">
        <v>44047</v>
      </c>
      <c r="B1055" s="51" t="s">
        <v>798</v>
      </c>
      <c r="U1055"/>
    </row>
    <row r="1056" spans="1:21" ht="15" customHeight="1" x14ac:dyDescent="0.25">
      <c r="A1056" s="13">
        <v>44046</v>
      </c>
      <c r="B1056" s="51" t="s">
        <v>797</v>
      </c>
      <c r="U1056"/>
    </row>
    <row r="1057" spans="1:21" ht="15" customHeight="1" x14ac:dyDescent="0.25">
      <c r="A1057" s="13">
        <v>44043</v>
      </c>
      <c r="B1057" s="51" t="s">
        <v>796</v>
      </c>
      <c r="U1057"/>
    </row>
    <row r="1058" spans="1:21" ht="15" customHeight="1" x14ac:dyDescent="0.25">
      <c r="A1058" s="13">
        <v>44042</v>
      </c>
      <c r="B1058" s="51" t="s">
        <v>795</v>
      </c>
      <c r="U1058"/>
    </row>
    <row r="1059" spans="1:21" ht="15" customHeight="1" x14ac:dyDescent="0.25">
      <c r="A1059" s="13">
        <v>44041</v>
      </c>
      <c r="B1059" s="51" t="s">
        <v>794</v>
      </c>
      <c r="U1059"/>
    </row>
    <row r="1060" spans="1:21" ht="15" customHeight="1" x14ac:dyDescent="0.25">
      <c r="A1060" s="13">
        <v>44040</v>
      </c>
      <c r="B1060" s="51" t="s">
        <v>793</v>
      </c>
      <c r="N1060" s="52">
        <f>1200*1.325</f>
        <v>1590</v>
      </c>
      <c r="U1060"/>
    </row>
    <row r="1061" spans="1:21" ht="15" customHeight="1" x14ac:dyDescent="0.25">
      <c r="A1061" s="13">
        <v>44039</v>
      </c>
      <c r="B1061" s="51" t="s">
        <v>789</v>
      </c>
      <c r="N1061" s="52">
        <f>6200*1.325</f>
        <v>8215</v>
      </c>
      <c r="U1061"/>
    </row>
    <row r="1062" spans="1:21" ht="15" customHeight="1" x14ac:dyDescent="0.25">
      <c r="A1062" s="13">
        <v>44036</v>
      </c>
      <c r="B1062" s="51" t="s">
        <v>788</v>
      </c>
      <c r="N1062" s="84">
        <f>900*1.325</f>
        <v>1192.5</v>
      </c>
      <c r="U1062"/>
    </row>
    <row r="1063" spans="1:21" ht="15" customHeight="1" x14ac:dyDescent="0.25">
      <c r="A1063" s="13">
        <v>44035</v>
      </c>
      <c r="B1063" s="51" t="s">
        <v>787</v>
      </c>
      <c r="N1063" s="52">
        <f>1300*1.325</f>
        <v>1722.5</v>
      </c>
      <c r="U1063"/>
    </row>
    <row r="1064" spans="1:21" ht="15" customHeight="1" x14ac:dyDescent="0.25">
      <c r="A1064" s="13">
        <v>44034</v>
      </c>
      <c r="B1064" s="51" t="s">
        <v>786</v>
      </c>
      <c r="U1064"/>
    </row>
    <row r="1065" spans="1:21" ht="15" customHeight="1" x14ac:dyDescent="0.25">
      <c r="A1065" s="13">
        <v>44033</v>
      </c>
      <c r="B1065" s="51" t="s">
        <v>785</v>
      </c>
      <c r="U1065"/>
    </row>
    <row r="1066" spans="1:21" ht="15" customHeight="1" x14ac:dyDescent="0.25">
      <c r="A1066" s="13">
        <v>44032</v>
      </c>
      <c r="B1066" s="51" t="s">
        <v>784</v>
      </c>
      <c r="U1066"/>
    </row>
    <row r="1067" spans="1:21" ht="15" customHeight="1" x14ac:dyDescent="0.25">
      <c r="A1067" s="13">
        <v>44029</v>
      </c>
      <c r="B1067" s="51" t="s">
        <v>783</v>
      </c>
      <c r="U1067"/>
    </row>
    <row r="1068" spans="1:21" ht="15" customHeight="1" x14ac:dyDescent="0.25">
      <c r="A1068" s="13">
        <v>44028</v>
      </c>
      <c r="B1068" s="51" t="s">
        <v>781</v>
      </c>
      <c r="U1068"/>
    </row>
    <row r="1069" spans="1:21" ht="15" customHeight="1" x14ac:dyDescent="0.25">
      <c r="A1069" s="13">
        <v>44027</v>
      </c>
      <c r="B1069" s="51" t="s">
        <v>780</v>
      </c>
      <c r="U1069"/>
    </row>
    <row r="1070" spans="1:21" ht="15" customHeight="1" x14ac:dyDescent="0.25">
      <c r="A1070" s="13">
        <v>44026</v>
      </c>
      <c r="B1070" s="51" t="s">
        <v>779</v>
      </c>
      <c r="U1070"/>
    </row>
    <row r="1071" spans="1:21" ht="15" customHeight="1" x14ac:dyDescent="0.25">
      <c r="A1071" s="13">
        <v>44025</v>
      </c>
      <c r="B1071" s="51" t="s">
        <v>778</v>
      </c>
      <c r="U1071"/>
    </row>
    <row r="1072" spans="1:21" ht="15" customHeight="1" x14ac:dyDescent="0.25">
      <c r="A1072" s="13">
        <v>44022</v>
      </c>
      <c r="B1072" s="51" t="s">
        <v>777</v>
      </c>
      <c r="U1072"/>
    </row>
    <row r="1073" spans="1:21" ht="15" customHeight="1" x14ac:dyDescent="0.25">
      <c r="A1073" s="13">
        <v>44021</v>
      </c>
      <c r="B1073" s="51" t="s">
        <v>776</v>
      </c>
      <c r="U1073"/>
    </row>
    <row r="1074" spans="1:21" ht="15" customHeight="1" x14ac:dyDescent="0.25">
      <c r="A1074" s="13">
        <v>44020</v>
      </c>
      <c r="B1074" s="51" t="s">
        <v>775</v>
      </c>
      <c r="U1074"/>
    </row>
    <row r="1075" spans="1:21" ht="15" customHeight="1" x14ac:dyDescent="0.25">
      <c r="A1075" s="13">
        <v>44019</v>
      </c>
      <c r="B1075" s="51" t="s">
        <v>774</v>
      </c>
      <c r="U1075"/>
    </row>
    <row r="1076" spans="1:21" ht="15" customHeight="1" x14ac:dyDescent="0.25">
      <c r="A1076" s="13">
        <v>44018</v>
      </c>
      <c r="B1076" s="51" t="s">
        <v>773</v>
      </c>
      <c r="U1076"/>
    </row>
    <row r="1077" spans="1:21" ht="15" customHeight="1" x14ac:dyDescent="0.25">
      <c r="A1077" s="13">
        <v>44015</v>
      </c>
      <c r="B1077" s="51" t="s">
        <v>772</v>
      </c>
      <c r="U1077"/>
    </row>
    <row r="1078" spans="1:21" ht="15" customHeight="1" x14ac:dyDescent="0.25">
      <c r="A1078" s="13">
        <v>44014</v>
      </c>
      <c r="B1078" s="51" t="s">
        <v>771</v>
      </c>
      <c r="U1078"/>
    </row>
    <row r="1079" spans="1:21" ht="15" customHeight="1" x14ac:dyDescent="0.25">
      <c r="A1079" s="13">
        <v>44013</v>
      </c>
      <c r="B1079" s="51" t="s">
        <v>770</v>
      </c>
      <c r="U1079"/>
    </row>
    <row r="1080" spans="1:21" ht="15" customHeight="1" x14ac:dyDescent="0.25">
      <c r="A1080" s="13">
        <v>44012</v>
      </c>
      <c r="B1080" s="51" t="s">
        <v>769</v>
      </c>
      <c r="U1080"/>
    </row>
    <row r="1081" spans="1:21" ht="15" customHeight="1" x14ac:dyDescent="0.25">
      <c r="A1081" s="13">
        <v>44011</v>
      </c>
      <c r="B1081" s="51" t="s">
        <v>767</v>
      </c>
      <c r="U1081"/>
    </row>
    <row r="1082" spans="1:21" ht="15" customHeight="1" x14ac:dyDescent="0.25">
      <c r="A1082" s="13">
        <v>44006</v>
      </c>
      <c r="B1082" s="51" t="s">
        <v>766</v>
      </c>
      <c r="U1082"/>
    </row>
    <row r="1083" spans="1:21" ht="15" customHeight="1" x14ac:dyDescent="0.25">
      <c r="A1083" s="13">
        <v>44005</v>
      </c>
      <c r="B1083" s="51" t="s">
        <v>765</v>
      </c>
      <c r="U1083"/>
    </row>
    <row r="1084" spans="1:21" ht="15" customHeight="1" x14ac:dyDescent="0.25">
      <c r="A1084" s="13">
        <v>44004</v>
      </c>
      <c r="B1084" s="51" t="s">
        <v>764</v>
      </c>
      <c r="U1084"/>
    </row>
    <row r="1085" spans="1:21" ht="15" customHeight="1" x14ac:dyDescent="0.25">
      <c r="A1085" s="13">
        <v>44001</v>
      </c>
      <c r="B1085" s="51" t="s">
        <v>762</v>
      </c>
      <c r="U1085"/>
    </row>
    <row r="1086" spans="1:21" ht="15" customHeight="1" x14ac:dyDescent="0.25">
      <c r="A1086" s="13">
        <v>44000</v>
      </c>
      <c r="B1086" s="51" t="s">
        <v>745</v>
      </c>
      <c r="U1086"/>
    </row>
    <row r="1087" spans="1:21" ht="15" customHeight="1" x14ac:dyDescent="0.25">
      <c r="A1087" s="13">
        <v>43999</v>
      </c>
      <c r="B1087" s="51" t="s">
        <v>744</v>
      </c>
      <c r="U1087"/>
    </row>
    <row r="1088" spans="1:21" ht="15" customHeight="1" x14ac:dyDescent="0.25">
      <c r="A1088" s="13">
        <v>43998</v>
      </c>
      <c r="B1088" s="51" t="s">
        <v>743</v>
      </c>
      <c r="U1088"/>
    </row>
    <row r="1089" spans="1:21" ht="15" customHeight="1" x14ac:dyDescent="0.25">
      <c r="A1089" s="13">
        <v>43997</v>
      </c>
      <c r="B1089" s="51" t="s">
        <v>742</v>
      </c>
      <c r="U1089"/>
    </row>
    <row r="1090" spans="1:21" ht="15" customHeight="1" x14ac:dyDescent="0.25">
      <c r="A1090" s="13">
        <v>43994</v>
      </c>
      <c r="B1090" s="51" t="s">
        <v>741</v>
      </c>
      <c r="U1090"/>
    </row>
    <row r="1091" spans="1:21" ht="15" customHeight="1" x14ac:dyDescent="0.25">
      <c r="A1091" s="13">
        <v>43993</v>
      </c>
      <c r="B1091" s="51" t="s">
        <v>740</v>
      </c>
      <c r="U1091"/>
    </row>
    <row r="1092" spans="1:21" ht="15" customHeight="1" x14ac:dyDescent="0.25">
      <c r="A1092" s="13">
        <v>43992</v>
      </c>
      <c r="B1092" s="51" t="s">
        <v>739</v>
      </c>
      <c r="U1092"/>
    </row>
    <row r="1093" spans="1:21" ht="15" customHeight="1" x14ac:dyDescent="0.25">
      <c r="A1093" s="13">
        <v>43991</v>
      </c>
      <c r="B1093" s="51" t="s">
        <v>528</v>
      </c>
      <c r="U1093"/>
    </row>
    <row r="1094" spans="1:21" ht="15" customHeight="1" x14ac:dyDescent="0.25">
      <c r="A1094" s="13">
        <v>43990</v>
      </c>
      <c r="B1094" s="51" t="s">
        <v>738</v>
      </c>
      <c r="U1094"/>
    </row>
    <row r="1095" spans="1:21" ht="15" customHeight="1" x14ac:dyDescent="0.25">
      <c r="A1095" s="13">
        <v>43987</v>
      </c>
      <c r="B1095" s="51" t="s">
        <v>733</v>
      </c>
      <c r="U1095"/>
    </row>
    <row r="1096" spans="1:21" ht="15" customHeight="1" x14ac:dyDescent="0.25">
      <c r="A1096" s="13">
        <v>43986</v>
      </c>
      <c r="B1096" s="51" t="s">
        <v>732</v>
      </c>
      <c r="U1096"/>
    </row>
    <row r="1097" spans="1:21" ht="15" customHeight="1" x14ac:dyDescent="0.25">
      <c r="A1097" s="13">
        <v>43985</v>
      </c>
      <c r="B1097" s="51" t="s">
        <v>731</v>
      </c>
      <c r="U1097"/>
    </row>
    <row r="1098" spans="1:21" ht="15" customHeight="1" x14ac:dyDescent="0.25">
      <c r="A1098" s="13">
        <v>43984</v>
      </c>
      <c r="B1098" s="51" t="s">
        <v>730</v>
      </c>
      <c r="U1098"/>
    </row>
    <row r="1099" spans="1:21" ht="15" customHeight="1" x14ac:dyDescent="0.25">
      <c r="A1099" s="13">
        <v>43983</v>
      </c>
      <c r="B1099" s="51" t="s">
        <v>729</v>
      </c>
      <c r="U1099"/>
    </row>
    <row r="1100" spans="1:21" ht="15" customHeight="1" x14ac:dyDescent="0.25">
      <c r="A1100" s="13">
        <v>43980</v>
      </c>
      <c r="B1100" s="51" t="s">
        <v>699</v>
      </c>
      <c r="U1100"/>
    </row>
    <row r="1101" spans="1:21" ht="15" customHeight="1" x14ac:dyDescent="0.25">
      <c r="A1101" s="13">
        <v>43979</v>
      </c>
      <c r="B1101" s="51" t="s">
        <v>668</v>
      </c>
      <c r="U1101"/>
    </row>
    <row r="1102" spans="1:21" ht="15" customHeight="1" x14ac:dyDescent="0.25">
      <c r="A1102" s="13">
        <v>43978</v>
      </c>
      <c r="B1102" s="51" t="s">
        <v>667</v>
      </c>
      <c r="U1102"/>
    </row>
    <row r="1103" spans="1:21" ht="15" customHeight="1" x14ac:dyDescent="0.25">
      <c r="A1103" s="13">
        <v>43977</v>
      </c>
      <c r="B1103" s="51" t="s">
        <v>665</v>
      </c>
      <c r="U1103"/>
    </row>
    <row r="1104" spans="1:21" ht="15" customHeight="1" x14ac:dyDescent="0.25">
      <c r="A1104" s="13">
        <v>43976</v>
      </c>
      <c r="B1104" s="51" t="s">
        <v>664</v>
      </c>
      <c r="U1104"/>
    </row>
    <row r="1105" spans="1:21" ht="15" customHeight="1" x14ac:dyDescent="0.25">
      <c r="A1105" s="13">
        <v>43973</v>
      </c>
      <c r="B1105" s="51" t="s">
        <v>660</v>
      </c>
      <c r="U1105"/>
    </row>
    <row r="1106" spans="1:21" ht="15" customHeight="1" x14ac:dyDescent="0.25">
      <c r="A1106" s="13">
        <v>43972</v>
      </c>
      <c r="B1106" s="51" t="s">
        <v>658</v>
      </c>
      <c r="U1106"/>
    </row>
    <row r="1107" spans="1:21" ht="15" customHeight="1" x14ac:dyDescent="0.25">
      <c r="A1107" s="13">
        <v>43971</v>
      </c>
      <c r="B1107" s="51" t="s">
        <v>657</v>
      </c>
      <c r="U1107"/>
    </row>
    <row r="1108" spans="1:21" ht="15" customHeight="1" x14ac:dyDescent="0.25">
      <c r="A1108" s="13">
        <v>43970</v>
      </c>
      <c r="B1108" s="51" t="s">
        <v>656</v>
      </c>
      <c r="U1108"/>
    </row>
    <row r="1109" spans="1:21" ht="15" customHeight="1" x14ac:dyDescent="0.25">
      <c r="A1109" s="13">
        <v>43969</v>
      </c>
      <c r="B1109" s="51" t="s">
        <v>650</v>
      </c>
      <c r="U1109"/>
    </row>
    <row r="1110" spans="1:21" ht="15" customHeight="1" x14ac:dyDescent="0.25">
      <c r="A1110" s="13">
        <v>43966</v>
      </c>
      <c r="B1110" s="51" t="s">
        <v>612</v>
      </c>
      <c r="U1110"/>
    </row>
    <row r="1111" spans="1:21" ht="15" customHeight="1" x14ac:dyDescent="0.25">
      <c r="A1111" s="13">
        <v>43965</v>
      </c>
      <c r="B1111" s="51" t="s">
        <v>611</v>
      </c>
      <c r="U1111"/>
    </row>
    <row r="1112" spans="1:21" ht="15" customHeight="1" x14ac:dyDescent="0.25">
      <c r="A1112" s="13">
        <v>43964</v>
      </c>
      <c r="B1112" s="51" t="s">
        <v>606</v>
      </c>
      <c r="U1112"/>
    </row>
    <row r="1113" spans="1:21" ht="15" customHeight="1" x14ac:dyDescent="0.25">
      <c r="A1113" s="13">
        <v>43963</v>
      </c>
      <c r="B1113" s="51" t="s">
        <v>605</v>
      </c>
      <c r="U1113"/>
    </row>
    <row r="1114" spans="1:21" ht="15" customHeight="1" x14ac:dyDescent="0.25">
      <c r="A1114" s="13">
        <v>43962</v>
      </c>
      <c r="B1114" s="51" t="s">
        <v>604</v>
      </c>
      <c r="U1114"/>
    </row>
    <row r="1115" spans="1:21" ht="15" customHeight="1" x14ac:dyDescent="0.25">
      <c r="A1115" s="13">
        <v>43959</v>
      </c>
      <c r="B1115" s="51" t="s">
        <v>603</v>
      </c>
      <c r="U1115"/>
    </row>
    <row r="1116" spans="1:21" ht="15" customHeight="1" x14ac:dyDescent="0.25">
      <c r="A1116" s="13">
        <v>43958</v>
      </c>
      <c r="B1116" s="51" t="s">
        <v>602</v>
      </c>
      <c r="U1116"/>
    </row>
    <row r="1117" spans="1:21" ht="15" customHeight="1" x14ac:dyDescent="0.25">
      <c r="A1117" s="13">
        <v>43957</v>
      </c>
      <c r="B1117" s="51" t="s">
        <v>601</v>
      </c>
      <c r="U1117"/>
    </row>
    <row r="1118" spans="1:21" ht="15" customHeight="1" x14ac:dyDescent="0.25">
      <c r="A1118" s="13">
        <v>43927</v>
      </c>
      <c r="B1118" s="51" t="s">
        <v>600</v>
      </c>
      <c r="U1118"/>
    </row>
    <row r="1119" spans="1:21" ht="15" customHeight="1" x14ac:dyDescent="0.25">
      <c r="A1119" s="13">
        <v>43951</v>
      </c>
      <c r="B1119" s="51" t="s">
        <v>598</v>
      </c>
      <c r="U1119"/>
    </row>
    <row r="1120" spans="1:21" ht="15" customHeight="1" x14ac:dyDescent="0.25">
      <c r="A1120" s="13">
        <v>43950</v>
      </c>
      <c r="B1120" s="51" t="s">
        <v>597</v>
      </c>
      <c r="U1120"/>
    </row>
    <row r="1121" spans="1:21" ht="15" customHeight="1" x14ac:dyDescent="0.25">
      <c r="A1121" s="13">
        <v>43949</v>
      </c>
      <c r="B1121" s="51" t="s">
        <v>596</v>
      </c>
      <c r="U1121"/>
    </row>
    <row r="1122" spans="1:21" ht="15" customHeight="1" x14ac:dyDescent="0.25">
      <c r="A1122" s="13">
        <v>43948</v>
      </c>
      <c r="B1122" s="51" t="s">
        <v>595</v>
      </c>
      <c r="U1122"/>
    </row>
    <row r="1123" spans="1:21" ht="15" customHeight="1" x14ac:dyDescent="0.25">
      <c r="A1123" s="13">
        <v>43945</v>
      </c>
      <c r="B1123" s="51" t="s">
        <v>593</v>
      </c>
      <c r="U1123"/>
    </row>
    <row r="1124" spans="1:21" ht="15" customHeight="1" x14ac:dyDescent="0.25">
      <c r="A1124" s="13">
        <v>43944</v>
      </c>
      <c r="B1124" s="51" t="s">
        <v>592</v>
      </c>
      <c r="U1124"/>
    </row>
    <row r="1125" spans="1:21" ht="15" customHeight="1" x14ac:dyDescent="0.25">
      <c r="A1125" s="13">
        <v>43943</v>
      </c>
      <c r="B1125" s="51" t="s">
        <v>589</v>
      </c>
      <c r="U1125"/>
    </row>
    <row r="1126" spans="1:21" ht="15" customHeight="1" x14ac:dyDescent="0.25">
      <c r="A1126" s="13">
        <v>43942</v>
      </c>
      <c r="B1126" s="51" t="s">
        <v>588</v>
      </c>
      <c r="U1126"/>
    </row>
    <row r="1127" spans="1:21" ht="15" customHeight="1" x14ac:dyDescent="0.25">
      <c r="A1127" s="13">
        <v>43941</v>
      </c>
      <c r="B1127" s="51" t="s">
        <v>587</v>
      </c>
      <c r="U1127"/>
    </row>
    <row r="1128" spans="1:21" ht="15" customHeight="1" x14ac:dyDescent="0.25">
      <c r="A1128" s="13">
        <v>43938</v>
      </c>
      <c r="B1128" s="51" t="s">
        <v>586</v>
      </c>
      <c r="U1128"/>
    </row>
    <row r="1129" spans="1:21" ht="15" customHeight="1" x14ac:dyDescent="0.25">
      <c r="A1129" s="13">
        <v>43937</v>
      </c>
      <c r="B1129" s="51" t="s">
        <v>585</v>
      </c>
      <c r="U1129"/>
    </row>
    <row r="1130" spans="1:21" ht="15" customHeight="1" x14ac:dyDescent="0.25">
      <c r="A1130" s="13">
        <v>43936</v>
      </c>
      <c r="B1130" s="51" t="s">
        <v>583</v>
      </c>
      <c r="U1130"/>
    </row>
    <row r="1131" spans="1:21" ht="15" customHeight="1" x14ac:dyDescent="0.25">
      <c r="A1131" s="13">
        <v>43935</v>
      </c>
      <c r="B1131" s="51" t="s">
        <v>582</v>
      </c>
      <c r="U1131"/>
    </row>
    <row r="1132" spans="1:21" ht="15" customHeight="1" x14ac:dyDescent="0.25">
      <c r="A1132" s="13">
        <v>43934</v>
      </c>
      <c r="B1132" s="51" t="s">
        <v>581</v>
      </c>
      <c r="U1132"/>
    </row>
    <row r="1133" spans="1:21" ht="15" customHeight="1" x14ac:dyDescent="0.25">
      <c r="A1133" s="13">
        <v>43931</v>
      </c>
      <c r="B1133" s="51" t="s">
        <v>580</v>
      </c>
      <c r="U1133"/>
    </row>
    <row r="1134" spans="1:21" ht="15" customHeight="1" x14ac:dyDescent="0.25">
      <c r="A1134" s="13">
        <v>43930</v>
      </c>
      <c r="B1134" s="51" t="s">
        <v>579</v>
      </c>
      <c r="U1134"/>
    </row>
    <row r="1135" spans="1:21" ht="15" customHeight="1" x14ac:dyDescent="0.25">
      <c r="A1135" s="13">
        <v>43929</v>
      </c>
      <c r="B1135" s="51" t="s">
        <v>578</v>
      </c>
      <c r="U1135"/>
    </row>
    <row r="1136" spans="1:21" ht="15" customHeight="1" x14ac:dyDescent="0.25">
      <c r="A1136" s="13">
        <v>43928</v>
      </c>
      <c r="B1136" s="51" t="s">
        <v>577</v>
      </c>
      <c r="U1136"/>
    </row>
    <row r="1137" spans="1:21" ht="15" customHeight="1" x14ac:dyDescent="0.25">
      <c r="A1137" s="13">
        <v>43924</v>
      </c>
      <c r="B1137" s="51" t="s">
        <v>576</v>
      </c>
      <c r="U1137"/>
    </row>
    <row r="1138" spans="1:21" ht="15" customHeight="1" x14ac:dyDescent="0.25">
      <c r="A1138" s="13">
        <v>43923</v>
      </c>
      <c r="B1138" s="51" t="s">
        <v>575</v>
      </c>
      <c r="U1138"/>
    </row>
    <row r="1139" spans="1:21" ht="15" customHeight="1" x14ac:dyDescent="0.25">
      <c r="A1139" s="13">
        <v>43922</v>
      </c>
      <c r="B1139" s="51" t="s">
        <v>574</v>
      </c>
      <c r="U1139"/>
    </row>
    <row r="1140" spans="1:21" ht="15" customHeight="1" x14ac:dyDescent="0.25">
      <c r="A1140" s="13">
        <v>43921</v>
      </c>
      <c r="B1140" s="51" t="s">
        <v>572</v>
      </c>
      <c r="U1140"/>
    </row>
    <row r="1141" spans="1:21" ht="15" customHeight="1" x14ac:dyDescent="0.25">
      <c r="A1141" s="13">
        <v>43920</v>
      </c>
      <c r="B1141" s="51" t="s">
        <v>570</v>
      </c>
      <c r="U1141"/>
    </row>
    <row r="1142" spans="1:21" ht="15" customHeight="1" x14ac:dyDescent="0.25">
      <c r="A1142" s="13">
        <v>43917</v>
      </c>
      <c r="B1142" s="51" t="s">
        <v>569</v>
      </c>
      <c r="U1142"/>
    </row>
    <row r="1143" spans="1:21" ht="15" customHeight="1" x14ac:dyDescent="0.25">
      <c r="A1143" s="13">
        <v>43916</v>
      </c>
      <c r="B1143" s="51" t="s">
        <v>568</v>
      </c>
      <c r="U1143"/>
    </row>
    <row r="1144" spans="1:21" ht="15" customHeight="1" x14ac:dyDescent="0.25">
      <c r="A1144" s="13">
        <v>43914</v>
      </c>
      <c r="B1144" s="51" t="s">
        <v>567</v>
      </c>
      <c r="U1144"/>
    </row>
    <row r="1145" spans="1:21" ht="15" customHeight="1" x14ac:dyDescent="0.25">
      <c r="A1145" s="13">
        <v>43913</v>
      </c>
      <c r="B1145" s="51" t="s">
        <v>566</v>
      </c>
      <c r="U1145"/>
    </row>
    <row r="1146" spans="1:21" ht="15" customHeight="1" x14ac:dyDescent="0.25">
      <c r="A1146" s="13">
        <v>43910</v>
      </c>
      <c r="B1146" s="51" t="s">
        <v>565</v>
      </c>
      <c r="U1146"/>
    </row>
    <row r="1147" spans="1:21" ht="15" customHeight="1" x14ac:dyDescent="0.25">
      <c r="A1147" s="13">
        <v>43909</v>
      </c>
      <c r="B1147" s="51" t="s">
        <v>563</v>
      </c>
      <c r="U1147"/>
    </row>
    <row r="1148" spans="1:21" ht="15" customHeight="1" x14ac:dyDescent="0.25">
      <c r="A1148" s="13">
        <v>43908</v>
      </c>
      <c r="B1148" s="51" t="s">
        <v>561</v>
      </c>
      <c r="U1148"/>
    </row>
    <row r="1149" spans="1:21" ht="15" customHeight="1" x14ac:dyDescent="0.25">
      <c r="A1149" s="13">
        <v>43907</v>
      </c>
      <c r="B1149" s="51" t="s">
        <v>560</v>
      </c>
      <c r="U1149"/>
    </row>
    <row r="1150" spans="1:21" ht="15" customHeight="1" x14ac:dyDescent="0.25">
      <c r="A1150" s="13">
        <v>43906</v>
      </c>
      <c r="B1150" s="51" t="s">
        <v>558</v>
      </c>
      <c r="U1150"/>
    </row>
    <row r="1151" spans="1:21" ht="15" customHeight="1" x14ac:dyDescent="0.25">
      <c r="A1151" s="13">
        <v>43903</v>
      </c>
      <c r="B1151" s="51" t="s">
        <v>557</v>
      </c>
      <c r="U1151"/>
    </row>
    <row r="1152" spans="1:21" ht="15" customHeight="1" x14ac:dyDescent="0.25">
      <c r="A1152" s="13">
        <v>43902</v>
      </c>
      <c r="B1152" s="51" t="s">
        <v>556</v>
      </c>
      <c r="U1152"/>
    </row>
    <row r="1153" spans="1:21" ht="15" customHeight="1" x14ac:dyDescent="0.25">
      <c r="A1153" s="13">
        <v>43901</v>
      </c>
      <c r="B1153" s="51" t="s">
        <v>555</v>
      </c>
      <c r="U1153"/>
    </row>
    <row r="1154" spans="1:21" ht="15" customHeight="1" x14ac:dyDescent="0.25">
      <c r="A1154" s="13">
        <v>43900</v>
      </c>
      <c r="B1154" s="51" t="s">
        <v>554</v>
      </c>
      <c r="U1154"/>
    </row>
    <row r="1155" spans="1:21" ht="15" customHeight="1" x14ac:dyDescent="0.25">
      <c r="A1155" s="13">
        <v>43896</v>
      </c>
      <c r="B1155" s="51" t="s">
        <v>553</v>
      </c>
      <c r="U1155"/>
    </row>
    <row r="1156" spans="1:21" ht="15" customHeight="1" x14ac:dyDescent="0.25">
      <c r="A1156" s="13">
        <v>43895</v>
      </c>
      <c r="B1156" s="51" t="s">
        <v>550</v>
      </c>
      <c r="U1156"/>
    </row>
    <row r="1157" spans="1:21" ht="15" customHeight="1" x14ac:dyDescent="0.25">
      <c r="A1157" s="13">
        <v>43894</v>
      </c>
      <c r="B1157" s="51" t="s">
        <v>549</v>
      </c>
      <c r="U1157"/>
    </row>
    <row r="1158" spans="1:21" ht="15" customHeight="1" x14ac:dyDescent="0.25">
      <c r="A1158" s="13">
        <v>43893</v>
      </c>
      <c r="B1158" s="51" t="s">
        <v>548</v>
      </c>
      <c r="U1158"/>
    </row>
    <row r="1159" spans="1:21" ht="15" customHeight="1" x14ac:dyDescent="0.25">
      <c r="A1159" s="13">
        <v>43892</v>
      </c>
      <c r="B1159" s="51" t="s">
        <v>547</v>
      </c>
      <c r="U1159"/>
    </row>
    <row r="1160" spans="1:21" ht="15" customHeight="1" x14ac:dyDescent="0.25">
      <c r="A1160" s="13">
        <v>43889</v>
      </c>
      <c r="B1160" s="51" t="s">
        <v>546</v>
      </c>
      <c r="U1160"/>
    </row>
    <row r="1161" spans="1:21" ht="15" customHeight="1" x14ac:dyDescent="0.25">
      <c r="A1161" s="13">
        <v>43888</v>
      </c>
      <c r="B1161" s="51" t="s">
        <v>545</v>
      </c>
      <c r="U1161"/>
    </row>
    <row r="1162" spans="1:21" ht="15" customHeight="1" x14ac:dyDescent="0.25">
      <c r="A1162" s="13">
        <v>43887</v>
      </c>
      <c r="B1162" s="51" t="s">
        <v>544</v>
      </c>
      <c r="U1162"/>
    </row>
    <row r="1163" spans="1:21" ht="15" customHeight="1" x14ac:dyDescent="0.25">
      <c r="A1163" s="13">
        <v>43886</v>
      </c>
      <c r="B1163" s="51" t="s">
        <v>543</v>
      </c>
      <c r="U1163"/>
    </row>
    <row r="1164" spans="1:21" ht="15" customHeight="1" x14ac:dyDescent="0.25">
      <c r="A1164" s="13">
        <v>43885</v>
      </c>
      <c r="B1164" s="51" t="s">
        <v>542</v>
      </c>
      <c r="U1164"/>
    </row>
    <row r="1165" spans="1:21" ht="15" customHeight="1" x14ac:dyDescent="0.25">
      <c r="A1165" s="13">
        <v>43882</v>
      </c>
      <c r="B1165" s="51" t="s">
        <v>541</v>
      </c>
      <c r="U1165"/>
    </row>
    <row r="1166" spans="1:21" ht="15" customHeight="1" x14ac:dyDescent="0.25">
      <c r="A1166" s="13">
        <v>43881</v>
      </c>
      <c r="B1166" s="51" t="s">
        <v>540</v>
      </c>
      <c r="U1166"/>
    </row>
    <row r="1167" spans="1:21" ht="15" customHeight="1" x14ac:dyDescent="0.25">
      <c r="A1167" s="13">
        <v>43880</v>
      </c>
      <c r="B1167" s="51" t="s">
        <v>539</v>
      </c>
      <c r="U1167"/>
    </row>
    <row r="1168" spans="1:21" ht="15" customHeight="1" x14ac:dyDescent="0.25">
      <c r="A1168" s="13">
        <v>43879</v>
      </c>
      <c r="B1168" s="51" t="s">
        <v>538</v>
      </c>
      <c r="U1168"/>
    </row>
    <row r="1169" spans="1:21" ht="15" customHeight="1" x14ac:dyDescent="0.25">
      <c r="A1169" s="13">
        <v>43878</v>
      </c>
      <c r="B1169" s="51" t="s">
        <v>537</v>
      </c>
      <c r="U1169"/>
    </row>
    <row r="1170" spans="1:21" ht="15" customHeight="1" x14ac:dyDescent="0.25">
      <c r="A1170" s="13">
        <v>43875</v>
      </c>
      <c r="B1170" s="51" t="s">
        <v>536</v>
      </c>
      <c r="U1170"/>
    </row>
    <row r="1171" spans="1:21" ht="15" customHeight="1" x14ac:dyDescent="0.25">
      <c r="A1171" s="13">
        <v>43874</v>
      </c>
      <c r="B1171" s="51" t="s">
        <v>535</v>
      </c>
      <c r="U1171"/>
    </row>
    <row r="1172" spans="1:21" ht="15" customHeight="1" x14ac:dyDescent="0.25">
      <c r="A1172" s="13">
        <v>43873</v>
      </c>
      <c r="B1172" s="51" t="s">
        <v>534</v>
      </c>
      <c r="U1172"/>
    </row>
    <row r="1173" spans="1:21" ht="15" customHeight="1" x14ac:dyDescent="0.25">
      <c r="A1173" s="13">
        <v>43872</v>
      </c>
      <c r="B1173" s="51" t="s">
        <v>533</v>
      </c>
      <c r="U1173"/>
    </row>
    <row r="1174" spans="1:21" ht="15" customHeight="1" x14ac:dyDescent="0.25">
      <c r="A1174" s="13">
        <v>43871</v>
      </c>
      <c r="B1174" s="51" t="s">
        <v>532</v>
      </c>
      <c r="U1174"/>
    </row>
    <row r="1175" spans="1:21" ht="15" customHeight="1" x14ac:dyDescent="0.25">
      <c r="A1175" s="13">
        <v>43868</v>
      </c>
      <c r="B1175" s="51" t="s">
        <v>530</v>
      </c>
      <c r="U1175"/>
    </row>
    <row r="1176" spans="1:21" ht="15" customHeight="1" x14ac:dyDescent="0.25">
      <c r="A1176" s="13">
        <v>43867</v>
      </c>
      <c r="B1176" s="51" t="s">
        <v>529</v>
      </c>
      <c r="U1176"/>
    </row>
    <row r="1177" spans="1:21" ht="15" customHeight="1" x14ac:dyDescent="0.25">
      <c r="A1177" s="13">
        <v>43866</v>
      </c>
      <c r="B1177" s="51" t="s">
        <v>528</v>
      </c>
      <c r="U1177"/>
    </row>
    <row r="1178" spans="1:21" ht="15" customHeight="1" x14ac:dyDescent="0.25">
      <c r="A1178" s="13">
        <v>43865</v>
      </c>
      <c r="B1178" s="51" t="s">
        <v>515</v>
      </c>
      <c r="U1178"/>
    </row>
    <row r="1179" spans="1:21" ht="15" customHeight="1" x14ac:dyDescent="0.25">
      <c r="A1179" s="13">
        <v>43864</v>
      </c>
      <c r="B1179" s="51" t="s">
        <v>495</v>
      </c>
      <c r="R1179" s="52">
        <v>1.4912000000000001</v>
      </c>
      <c r="U1179"/>
    </row>
    <row r="1180" spans="1:21" ht="15" customHeight="1" x14ac:dyDescent="0.25">
      <c r="A1180" s="13">
        <v>43853</v>
      </c>
      <c r="B1180" s="51" t="s">
        <v>493</v>
      </c>
      <c r="R1180" s="52">
        <v>1.6196999999999999</v>
      </c>
      <c r="U1180"/>
    </row>
    <row r="1181" spans="1:21" ht="15" customHeight="1" x14ac:dyDescent="0.25">
      <c r="A1181" s="13">
        <v>43852</v>
      </c>
      <c r="B1181" s="51" t="s">
        <v>491</v>
      </c>
      <c r="R1181" s="52">
        <f>R1180/R1179-1</f>
        <v>8.6172210300428986E-2</v>
      </c>
      <c r="U1181"/>
    </row>
    <row r="1182" spans="1:21" ht="15" customHeight="1" x14ac:dyDescent="0.25">
      <c r="A1182" s="13">
        <v>43851</v>
      </c>
      <c r="B1182" s="51" t="s">
        <v>490</v>
      </c>
      <c r="U1182"/>
    </row>
    <row r="1183" spans="1:21" ht="15" customHeight="1" x14ac:dyDescent="0.25">
      <c r="A1183" s="13">
        <v>43850</v>
      </c>
      <c r="B1183" s="51" t="s">
        <v>492</v>
      </c>
      <c r="U1183"/>
    </row>
    <row r="1184" spans="1:21" ht="15" customHeight="1" x14ac:dyDescent="0.25">
      <c r="A1184" s="13">
        <v>43847</v>
      </c>
      <c r="B1184" s="51" t="s">
        <v>489</v>
      </c>
      <c r="U1184"/>
    </row>
    <row r="1185" spans="1:21" ht="15" customHeight="1" x14ac:dyDescent="0.25">
      <c r="A1185" s="13">
        <v>43846</v>
      </c>
      <c r="B1185" s="51" t="s">
        <v>487</v>
      </c>
      <c r="O1185" s="76"/>
      <c r="U1185"/>
    </row>
    <row r="1186" spans="1:21" ht="15" customHeight="1" x14ac:dyDescent="0.25">
      <c r="A1186" s="13">
        <v>43845</v>
      </c>
      <c r="B1186" s="51" t="s">
        <v>486</v>
      </c>
      <c r="U1186"/>
    </row>
    <row r="1187" spans="1:21" ht="15" customHeight="1" x14ac:dyDescent="0.25">
      <c r="A1187" s="13">
        <v>43844</v>
      </c>
      <c r="B1187" s="51" t="s">
        <v>485</v>
      </c>
      <c r="U1187"/>
    </row>
    <row r="1188" spans="1:21" ht="15" customHeight="1" x14ac:dyDescent="0.25">
      <c r="A1188" s="13">
        <v>43843</v>
      </c>
      <c r="B1188" s="51" t="s">
        <v>484</v>
      </c>
      <c r="U1188"/>
    </row>
    <row r="1189" spans="1:21" ht="15" customHeight="1" x14ac:dyDescent="0.25">
      <c r="A1189" s="13">
        <v>43840</v>
      </c>
      <c r="B1189" s="51" t="s">
        <v>483</v>
      </c>
      <c r="U1189"/>
    </row>
    <row r="1190" spans="1:21" ht="15" customHeight="1" x14ac:dyDescent="0.25">
      <c r="A1190" s="13">
        <v>43839</v>
      </c>
      <c r="B1190" s="51" t="s">
        <v>482</v>
      </c>
      <c r="U1190"/>
    </row>
    <row r="1191" spans="1:21" ht="15" customHeight="1" x14ac:dyDescent="0.25">
      <c r="A1191" s="13">
        <v>43838</v>
      </c>
      <c r="B1191" s="51" t="s">
        <v>481</v>
      </c>
      <c r="U1191"/>
    </row>
    <row r="1192" spans="1:21" ht="15" customHeight="1" x14ac:dyDescent="0.25">
      <c r="A1192" s="13">
        <v>43837</v>
      </c>
      <c r="B1192" s="51" t="s">
        <v>480</v>
      </c>
      <c r="U1192"/>
    </row>
    <row r="1193" spans="1:21" ht="15" customHeight="1" x14ac:dyDescent="0.25">
      <c r="A1193" s="13">
        <v>43836</v>
      </c>
      <c r="B1193" s="51" t="s">
        <v>479</v>
      </c>
      <c r="U1193"/>
    </row>
    <row r="1194" spans="1:21" x14ac:dyDescent="0.25">
      <c r="A1194" s="13">
        <v>43833</v>
      </c>
      <c r="B1194" s="51" t="s">
        <v>478</v>
      </c>
      <c r="U1194"/>
    </row>
    <row r="1195" spans="1:21" x14ac:dyDescent="0.25">
      <c r="A1195" s="13">
        <v>43832</v>
      </c>
      <c r="B1195" s="51" t="s">
        <v>452</v>
      </c>
      <c r="U1195"/>
    </row>
    <row r="1196" spans="1:21" x14ac:dyDescent="0.25">
      <c r="A1196" s="13">
        <v>43830</v>
      </c>
      <c r="B1196" s="51" t="s">
        <v>439</v>
      </c>
      <c r="U1196"/>
    </row>
    <row r="1197" spans="1:21" x14ac:dyDescent="0.25">
      <c r="A1197" s="13">
        <v>43829</v>
      </c>
      <c r="B1197" s="51" t="s">
        <v>438</v>
      </c>
      <c r="U1197"/>
    </row>
    <row r="1198" spans="1:21" x14ac:dyDescent="0.25">
      <c r="A1198" s="13">
        <v>43826</v>
      </c>
      <c r="B1198" s="51" t="s">
        <v>190</v>
      </c>
      <c r="U1198"/>
    </row>
    <row r="1199" spans="1:21" x14ac:dyDescent="0.25">
      <c r="A1199" s="13">
        <v>43825</v>
      </c>
      <c r="B1199" s="51" t="s">
        <v>191</v>
      </c>
      <c r="U1199"/>
    </row>
    <row r="1200" spans="1:21" x14ac:dyDescent="0.25">
      <c r="A1200" s="13">
        <v>43824</v>
      </c>
      <c r="B1200" s="51" t="s">
        <v>192</v>
      </c>
      <c r="U1200"/>
    </row>
    <row r="1201" spans="1:21" x14ac:dyDescent="0.25">
      <c r="A1201" s="13">
        <v>43823</v>
      </c>
      <c r="B1201" s="51" t="s">
        <v>193</v>
      </c>
      <c r="U1201"/>
    </row>
    <row r="1202" spans="1:21" x14ac:dyDescent="0.25">
      <c r="A1202" s="13">
        <v>43822</v>
      </c>
      <c r="B1202" s="51" t="s">
        <v>194</v>
      </c>
      <c r="U1202"/>
    </row>
    <row r="1203" spans="1:21" x14ac:dyDescent="0.25">
      <c r="A1203" s="13">
        <v>43819</v>
      </c>
      <c r="B1203" s="51" t="s">
        <v>195</v>
      </c>
      <c r="U1203"/>
    </row>
    <row r="1204" spans="1:21" x14ac:dyDescent="0.25">
      <c r="A1204" s="13">
        <v>43818</v>
      </c>
      <c r="B1204" s="51" t="s">
        <v>196</v>
      </c>
      <c r="U1204"/>
    </row>
    <row r="1205" spans="1:21" x14ac:dyDescent="0.25">
      <c r="A1205" s="13">
        <v>43817</v>
      </c>
      <c r="B1205" s="51" t="s">
        <v>197</v>
      </c>
      <c r="U1205"/>
    </row>
    <row r="1206" spans="1:21" x14ac:dyDescent="0.25">
      <c r="A1206" s="13">
        <v>43816</v>
      </c>
      <c r="B1206" s="51" t="s">
        <v>198</v>
      </c>
      <c r="U1206"/>
    </row>
    <row r="1207" spans="1:21" x14ac:dyDescent="0.25">
      <c r="A1207" s="13">
        <v>43815</v>
      </c>
      <c r="B1207" s="51" t="s">
        <v>199</v>
      </c>
      <c r="U1207"/>
    </row>
    <row r="1208" spans="1:21" x14ac:dyDescent="0.25">
      <c r="A1208" s="13">
        <v>43812</v>
      </c>
      <c r="B1208" s="51" t="s">
        <v>200</v>
      </c>
      <c r="U1208"/>
    </row>
    <row r="1209" spans="1:21" x14ac:dyDescent="0.25">
      <c r="A1209" s="13">
        <v>43811</v>
      </c>
      <c r="B1209" s="51" t="s">
        <v>201</v>
      </c>
      <c r="U1209"/>
    </row>
    <row r="1210" spans="1:21" x14ac:dyDescent="0.25">
      <c r="A1210" s="13">
        <v>43810</v>
      </c>
      <c r="B1210" s="51" t="s">
        <v>202</v>
      </c>
      <c r="U1210"/>
    </row>
    <row r="1211" spans="1:21" x14ac:dyDescent="0.25">
      <c r="A1211" s="13">
        <v>43809</v>
      </c>
      <c r="B1211" s="51" t="s">
        <v>203</v>
      </c>
      <c r="U1211"/>
    </row>
    <row r="1212" spans="1:21" x14ac:dyDescent="0.25">
      <c r="A1212" s="13">
        <v>43808</v>
      </c>
      <c r="B1212" s="51" t="s">
        <v>204</v>
      </c>
      <c r="U1212"/>
    </row>
    <row r="1213" spans="1:21" x14ac:dyDescent="0.25">
      <c r="A1213" s="13">
        <v>43804</v>
      </c>
      <c r="B1213" s="51" t="s">
        <v>205</v>
      </c>
      <c r="U1213"/>
    </row>
    <row r="1214" spans="1:21" x14ac:dyDescent="0.25">
      <c r="A1214" s="13">
        <v>43803</v>
      </c>
      <c r="B1214" s="51" t="s">
        <v>206</v>
      </c>
      <c r="U1214"/>
    </row>
    <row r="1215" spans="1:21" x14ac:dyDescent="0.25">
      <c r="A1215" s="13">
        <v>43802</v>
      </c>
      <c r="B1215" s="51" t="s">
        <v>207</v>
      </c>
      <c r="U1215"/>
    </row>
    <row r="1216" spans="1:21" x14ac:dyDescent="0.25">
      <c r="A1216" s="13">
        <v>43802</v>
      </c>
      <c r="B1216" s="51" t="s">
        <v>208</v>
      </c>
      <c r="U1216"/>
    </row>
    <row r="1217" spans="1:21" x14ac:dyDescent="0.25">
      <c r="A1217" s="13">
        <v>43801</v>
      </c>
      <c r="B1217" s="51" t="s">
        <v>209</v>
      </c>
      <c r="U1217"/>
    </row>
    <row r="1218" spans="1:21" x14ac:dyDescent="0.25">
      <c r="A1218" s="13">
        <v>43798</v>
      </c>
      <c r="B1218" s="51" t="s">
        <v>210</v>
      </c>
      <c r="U1218"/>
    </row>
    <row r="1219" spans="1:21" x14ac:dyDescent="0.25">
      <c r="A1219" s="13">
        <v>43797</v>
      </c>
      <c r="B1219" s="51" t="s">
        <v>211</v>
      </c>
      <c r="U1219"/>
    </row>
    <row r="1220" spans="1:21" x14ac:dyDescent="0.25">
      <c r="A1220" s="13">
        <v>43796</v>
      </c>
      <c r="B1220" s="51" t="s">
        <v>212</v>
      </c>
      <c r="U1220"/>
    </row>
    <row r="1221" spans="1:21" x14ac:dyDescent="0.25">
      <c r="A1221" s="13">
        <v>43795</v>
      </c>
      <c r="B1221" s="51" t="s">
        <v>213</v>
      </c>
      <c r="U1221"/>
    </row>
    <row r="1222" spans="1:21" x14ac:dyDescent="0.25">
      <c r="A1222" s="13">
        <v>43794</v>
      </c>
      <c r="B1222" s="51" t="s">
        <v>214</v>
      </c>
      <c r="U1222"/>
    </row>
    <row r="1223" spans="1:21" x14ac:dyDescent="0.25">
      <c r="A1223" s="13">
        <v>43791</v>
      </c>
      <c r="B1223" s="51" t="s">
        <v>215</v>
      </c>
      <c r="U1223"/>
    </row>
    <row r="1224" spans="1:21" x14ac:dyDescent="0.25">
      <c r="A1224" s="13">
        <v>43790</v>
      </c>
      <c r="B1224" s="51" t="s">
        <v>216</v>
      </c>
      <c r="U1224"/>
    </row>
    <row r="1225" spans="1:21" x14ac:dyDescent="0.25">
      <c r="A1225" s="13">
        <v>43789</v>
      </c>
      <c r="B1225" s="51" t="s">
        <v>217</v>
      </c>
      <c r="U1225"/>
    </row>
    <row r="1226" spans="1:21" x14ac:dyDescent="0.25">
      <c r="A1226" s="13">
        <v>43788</v>
      </c>
      <c r="B1226" s="51" t="s">
        <v>218</v>
      </c>
      <c r="U1226"/>
    </row>
    <row r="1227" spans="1:21" x14ac:dyDescent="0.25">
      <c r="A1227" s="13">
        <v>43787</v>
      </c>
      <c r="B1227" s="51" t="s">
        <v>219</v>
      </c>
      <c r="U1227"/>
    </row>
    <row r="1228" spans="1:21" x14ac:dyDescent="0.25">
      <c r="A1228" s="13">
        <v>43784</v>
      </c>
      <c r="B1228" s="51" t="s">
        <v>220</v>
      </c>
      <c r="U1228"/>
    </row>
    <row r="1229" spans="1:21" x14ac:dyDescent="0.25">
      <c r="A1229" s="13">
        <v>43783</v>
      </c>
      <c r="B1229" s="51" t="s">
        <v>221</v>
      </c>
      <c r="U1229"/>
    </row>
    <row r="1230" spans="1:21" x14ac:dyDescent="0.25">
      <c r="A1230" s="13">
        <v>43782</v>
      </c>
      <c r="B1230" s="51" t="s">
        <v>222</v>
      </c>
      <c r="U1230"/>
    </row>
    <row r="1231" spans="1:21" x14ac:dyDescent="0.25">
      <c r="A1231" s="13">
        <v>43781</v>
      </c>
      <c r="B1231" s="51" t="s">
        <v>223</v>
      </c>
      <c r="U1231"/>
    </row>
    <row r="1232" spans="1:21" x14ac:dyDescent="0.25">
      <c r="A1232" s="13">
        <v>43780</v>
      </c>
      <c r="B1232" s="51" t="s">
        <v>224</v>
      </c>
      <c r="U1232"/>
    </row>
    <row r="1233" spans="1:21" x14ac:dyDescent="0.25">
      <c r="A1233" s="13">
        <v>43777</v>
      </c>
      <c r="B1233" s="51" t="s">
        <v>225</v>
      </c>
      <c r="U1233"/>
    </row>
    <row r="1234" spans="1:21" x14ac:dyDescent="0.25">
      <c r="A1234" s="13">
        <v>43776</v>
      </c>
      <c r="B1234" s="51" t="s">
        <v>226</v>
      </c>
      <c r="U1234"/>
    </row>
    <row r="1235" spans="1:21" x14ac:dyDescent="0.25">
      <c r="A1235" s="13">
        <v>43775</v>
      </c>
      <c r="B1235" s="51" t="s">
        <v>227</v>
      </c>
      <c r="U1235"/>
    </row>
    <row r="1236" spans="1:21" x14ac:dyDescent="0.25">
      <c r="A1236" s="13">
        <v>43774</v>
      </c>
      <c r="B1236" s="51" t="s">
        <v>228</v>
      </c>
      <c r="U1236"/>
    </row>
    <row r="1237" spans="1:21" x14ac:dyDescent="0.25">
      <c r="A1237" s="13">
        <v>43773</v>
      </c>
      <c r="B1237" s="51" t="s">
        <v>229</v>
      </c>
      <c r="U1237"/>
    </row>
    <row r="1238" spans="1:21" x14ac:dyDescent="0.25">
      <c r="A1238" s="13">
        <v>43770</v>
      </c>
      <c r="B1238" s="51" t="s">
        <v>230</v>
      </c>
      <c r="U1238"/>
    </row>
    <row r="1239" spans="1:21" x14ac:dyDescent="0.25">
      <c r="A1239" s="13">
        <v>43769</v>
      </c>
      <c r="B1239" s="51" t="s">
        <v>231</v>
      </c>
      <c r="U1239"/>
    </row>
    <row r="1240" spans="1:21" x14ac:dyDescent="0.25">
      <c r="A1240" s="13">
        <v>43768</v>
      </c>
      <c r="B1240" s="51" t="s">
        <v>232</v>
      </c>
      <c r="U1240"/>
    </row>
    <row r="1241" spans="1:21" x14ac:dyDescent="0.25">
      <c r="A1241" s="13">
        <v>43767</v>
      </c>
      <c r="B1241" s="51" t="s">
        <v>233</v>
      </c>
      <c r="U1241"/>
    </row>
    <row r="1242" spans="1:21" x14ac:dyDescent="0.25">
      <c r="A1242" s="13">
        <v>43766</v>
      </c>
      <c r="B1242" s="51" t="s">
        <v>234</v>
      </c>
      <c r="U1242"/>
    </row>
    <row r="1243" spans="1:21" x14ac:dyDescent="0.25">
      <c r="A1243" s="13">
        <v>43763</v>
      </c>
      <c r="B1243" s="51" t="s">
        <v>235</v>
      </c>
      <c r="U1243"/>
    </row>
    <row r="1244" spans="1:21" x14ac:dyDescent="0.25">
      <c r="A1244" s="13">
        <v>43762</v>
      </c>
      <c r="B1244" s="51" t="s">
        <v>236</v>
      </c>
      <c r="U1244"/>
    </row>
    <row r="1245" spans="1:21" x14ac:dyDescent="0.25">
      <c r="A1245" s="13">
        <v>43760</v>
      </c>
      <c r="B1245" s="51" t="s">
        <v>237</v>
      </c>
      <c r="U1245"/>
    </row>
    <row r="1246" spans="1:21" x14ac:dyDescent="0.25">
      <c r="A1246" s="13">
        <v>43759</v>
      </c>
      <c r="B1246" s="51" t="s">
        <v>238</v>
      </c>
      <c r="U1246"/>
    </row>
    <row r="1247" spans="1:21" x14ac:dyDescent="0.25">
      <c r="A1247" s="13">
        <v>43756</v>
      </c>
      <c r="B1247" s="51" t="s">
        <v>239</v>
      </c>
      <c r="U1247"/>
    </row>
    <row r="1248" spans="1:21" x14ac:dyDescent="0.25">
      <c r="A1248" s="13">
        <v>43755</v>
      </c>
      <c r="B1248" s="51" t="s">
        <v>240</v>
      </c>
      <c r="U1248"/>
    </row>
    <row r="1249" spans="1:21" x14ac:dyDescent="0.25">
      <c r="A1249" s="13">
        <v>43754</v>
      </c>
      <c r="B1249" s="51" t="s">
        <v>241</v>
      </c>
      <c r="U1249"/>
    </row>
    <row r="1250" spans="1:21" x14ac:dyDescent="0.25">
      <c r="A1250" s="13">
        <v>43753</v>
      </c>
      <c r="B1250" s="51" t="s">
        <v>242</v>
      </c>
      <c r="U1250"/>
    </row>
    <row r="1251" spans="1:21" x14ac:dyDescent="0.25">
      <c r="A1251" s="13">
        <v>43752</v>
      </c>
      <c r="B1251" s="51" t="s">
        <v>243</v>
      </c>
      <c r="U1251"/>
    </row>
    <row r="1252" spans="1:21" x14ac:dyDescent="0.25">
      <c r="A1252" s="13">
        <v>43749</v>
      </c>
      <c r="B1252" s="51" t="s">
        <v>244</v>
      </c>
      <c r="U1252"/>
    </row>
    <row r="1253" spans="1:21" x14ac:dyDescent="0.25">
      <c r="A1253" s="13">
        <v>43748</v>
      </c>
      <c r="B1253" s="51" t="s">
        <v>245</v>
      </c>
      <c r="U1253"/>
    </row>
    <row r="1254" spans="1:21" x14ac:dyDescent="0.25">
      <c r="A1254" s="13">
        <v>43747</v>
      </c>
      <c r="B1254" s="51" t="s">
        <v>246</v>
      </c>
      <c r="U1254"/>
    </row>
    <row r="1255" spans="1:21" x14ac:dyDescent="0.25">
      <c r="A1255" s="13">
        <v>43746</v>
      </c>
      <c r="B1255" s="51" t="s">
        <v>247</v>
      </c>
      <c r="U1255"/>
    </row>
    <row r="1256" spans="1:21" x14ac:dyDescent="0.25">
      <c r="A1256" s="13">
        <v>43735</v>
      </c>
      <c r="B1256" s="51" t="s">
        <v>248</v>
      </c>
      <c r="U1256"/>
    </row>
    <row r="1257" spans="1:21" x14ac:dyDescent="0.25">
      <c r="A1257" s="13">
        <v>43734</v>
      </c>
      <c r="B1257" s="51" t="s">
        <v>249</v>
      </c>
      <c r="U1257"/>
    </row>
    <row r="1258" spans="1:21" x14ac:dyDescent="0.25">
      <c r="A1258" s="13">
        <v>43733</v>
      </c>
      <c r="B1258" s="51" t="s">
        <v>250</v>
      </c>
      <c r="U1258"/>
    </row>
    <row r="1259" spans="1:21" x14ac:dyDescent="0.25">
      <c r="A1259" s="13">
        <v>43732</v>
      </c>
      <c r="B1259" s="51" t="s">
        <v>251</v>
      </c>
      <c r="U1259"/>
    </row>
    <row r="1260" spans="1:21" x14ac:dyDescent="0.25">
      <c r="A1260" s="13">
        <v>43731</v>
      </c>
      <c r="B1260" s="51" t="s">
        <v>252</v>
      </c>
      <c r="U1260"/>
    </row>
    <row r="1261" spans="1:21" x14ac:dyDescent="0.25">
      <c r="A1261" s="13">
        <v>43728</v>
      </c>
      <c r="B1261" s="51" t="s">
        <v>253</v>
      </c>
      <c r="U1261"/>
    </row>
    <row r="1262" spans="1:21" x14ac:dyDescent="0.25">
      <c r="A1262" s="13">
        <v>43727</v>
      </c>
      <c r="B1262" s="51" t="s">
        <v>254</v>
      </c>
      <c r="U1262"/>
    </row>
    <row r="1263" spans="1:21" x14ac:dyDescent="0.25">
      <c r="A1263" s="13">
        <v>43726</v>
      </c>
      <c r="B1263" s="51" t="s">
        <v>255</v>
      </c>
      <c r="U1263"/>
    </row>
    <row r="1264" spans="1:21" x14ac:dyDescent="0.25">
      <c r="A1264" s="13">
        <v>43725</v>
      </c>
      <c r="B1264" s="51" t="s">
        <v>256</v>
      </c>
      <c r="U1264"/>
    </row>
    <row r="1265" spans="1:21" x14ac:dyDescent="0.25">
      <c r="A1265" s="13">
        <v>43724</v>
      </c>
      <c r="B1265" s="51" t="s">
        <v>257</v>
      </c>
      <c r="U1265"/>
    </row>
    <row r="1266" spans="1:21" x14ac:dyDescent="0.25">
      <c r="A1266" s="13">
        <v>43720</v>
      </c>
      <c r="B1266" s="51" t="s">
        <v>258</v>
      </c>
      <c r="U1266"/>
    </row>
    <row r="1267" spans="1:21" x14ac:dyDescent="0.25">
      <c r="A1267" s="13">
        <v>43719</v>
      </c>
      <c r="B1267" s="51" t="s">
        <v>259</v>
      </c>
      <c r="U1267"/>
    </row>
    <row r="1268" spans="1:21" x14ac:dyDescent="0.25">
      <c r="A1268" s="13">
        <v>43718</v>
      </c>
      <c r="B1268" s="51" t="s">
        <v>260</v>
      </c>
      <c r="U1268"/>
    </row>
    <row r="1269" spans="1:21" x14ac:dyDescent="0.25">
      <c r="A1269" s="13">
        <v>43717</v>
      </c>
      <c r="B1269" s="51" t="s">
        <v>261</v>
      </c>
      <c r="U1269"/>
    </row>
    <row r="1270" spans="1:21" x14ac:dyDescent="0.25">
      <c r="A1270" s="13">
        <v>43714</v>
      </c>
      <c r="B1270" s="51" t="s">
        <v>262</v>
      </c>
      <c r="U1270"/>
    </row>
    <row r="1271" spans="1:21" x14ac:dyDescent="0.25">
      <c r="A1271" s="13">
        <v>43713</v>
      </c>
      <c r="B1271" s="51" t="s">
        <v>263</v>
      </c>
      <c r="U1271"/>
    </row>
    <row r="1272" spans="1:21" x14ac:dyDescent="0.25">
      <c r="A1272" s="13">
        <v>43712</v>
      </c>
      <c r="B1272" s="51" t="s">
        <v>264</v>
      </c>
      <c r="U1272"/>
    </row>
    <row r="1273" spans="1:21" x14ac:dyDescent="0.25">
      <c r="A1273" s="13">
        <v>43711</v>
      </c>
      <c r="B1273" s="51" t="s">
        <v>265</v>
      </c>
      <c r="U1273"/>
    </row>
    <row r="1274" spans="1:21" x14ac:dyDescent="0.25">
      <c r="A1274" s="13">
        <v>43710</v>
      </c>
      <c r="B1274" s="51" t="s">
        <v>266</v>
      </c>
      <c r="U1274"/>
    </row>
    <row r="1275" spans="1:21" x14ac:dyDescent="0.25">
      <c r="A1275" s="13">
        <v>43707</v>
      </c>
      <c r="B1275" s="51" t="s">
        <v>267</v>
      </c>
      <c r="U1275"/>
    </row>
    <row r="1276" spans="1:21" x14ac:dyDescent="0.25">
      <c r="A1276" s="13">
        <v>43706</v>
      </c>
      <c r="B1276" s="51" t="s">
        <v>268</v>
      </c>
      <c r="U1276"/>
    </row>
    <row r="1277" spans="1:21" x14ac:dyDescent="0.25">
      <c r="A1277" s="13">
        <v>43705</v>
      </c>
      <c r="B1277" s="51" t="s">
        <v>269</v>
      </c>
      <c r="U1277"/>
    </row>
    <row r="1278" spans="1:21" x14ac:dyDescent="0.25">
      <c r="A1278" s="13">
        <v>43704</v>
      </c>
      <c r="B1278" s="51" t="s">
        <v>270</v>
      </c>
      <c r="U1278"/>
    </row>
    <row r="1279" spans="1:21" x14ac:dyDescent="0.25">
      <c r="A1279" s="13">
        <v>43703</v>
      </c>
      <c r="B1279" s="52" t="s">
        <v>271</v>
      </c>
      <c r="U1279"/>
    </row>
    <row r="1280" spans="1:21" x14ac:dyDescent="0.25">
      <c r="A1280" s="13">
        <v>43698</v>
      </c>
      <c r="B1280" s="51" t="s">
        <v>272</v>
      </c>
      <c r="U1280"/>
    </row>
    <row r="1281" spans="1:21" x14ac:dyDescent="0.25">
      <c r="A1281" s="13">
        <v>43697</v>
      </c>
      <c r="B1281" s="51" t="s">
        <v>273</v>
      </c>
      <c r="U1281"/>
    </row>
    <row r="1282" spans="1:21" x14ac:dyDescent="0.25">
      <c r="A1282" s="13">
        <v>43696</v>
      </c>
      <c r="B1282" s="51" t="s">
        <v>274</v>
      </c>
      <c r="U1282"/>
    </row>
    <row r="1283" spans="1:21" x14ac:dyDescent="0.25">
      <c r="A1283" s="13">
        <v>43693</v>
      </c>
      <c r="B1283" s="51" t="s">
        <v>275</v>
      </c>
      <c r="U1283"/>
    </row>
    <row r="1284" spans="1:21" x14ac:dyDescent="0.25">
      <c r="A1284" s="13">
        <v>43692</v>
      </c>
      <c r="B1284" s="51" t="s">
        <v>276</v>
      </c>
      <c r="U1284"/>
    </row>
    <row r="1285" spans="1:21" x14ac:dyDescent="0.25">
      <c r="A1285" s="13">
        <v>43691</v>
      </c>
      <c r="B1285" s="51" t="s">
        <v>277</v>
      </c>
      <c r="U1285"/>
    </row>
    <row r="1286" spans="1:21" x14ac:dyDescent="0.25">
      <c r="A1286" s="13">
        <v>43690</v>
      </c>
      <c r="B1286" s="51" t="s">
        <v>278</v>
      </c>
      <c r="U1286"/>
    </row>
    <row r="1287" spans="1:21" x14ac:dyDescent="0.25">
      <c r="A1287" s="13">
        <v>43689</v>
      </c>
      <c r="B1287" s="51" t="s">
        <v>279</v>
      </c>
      <c r="U1287"/>
    </row>
    <row r="1288" spans="1:21" x14ac:dyDescent="0.25">
      <c r="A1288" s="13">
        <v>43686</v>
      </c>
      <c r="B1288" s="51" t="s">
        <v>280</v>
      </c>
      <c r="U1288"/>
    </row>
    <row r="1289" spans="1:21" x14ac:dyDescent="0.25">
      <c r="A1289" s="13">
        <v>43685</v>
      </c>
      <c r="B1289" s="51" t="s">
        <v>281</v>
      </c>
      <c r="U1289"/>
    </row>
    <row r="1290" spans="1:21" x14ac:dyDescent="0.25">
      <c r="A1290" s="13">
        <v>43684</v>
      </c>
      <c r="B1290" s="51" t="s">
        <v>282</v>
      </c>
      <c r="U1290"/>
    </row>
    <row r="1291" spans="1:21" x14ac:dyDescent="0.25">
      <c r="A1291" s="13">
        <v>43683</v>
      </c>
      <c r="B1291" s="51" t="s">
        <v>283</v>
      </c>
      <c r="U1291"/>
    </row>
    <row r="1292" spans="1:21" x14ac:dyDescent="0.25">
      <c r="A1292" s="13">
        <v>43682</v>
      </c>
      <c r="B1292" s="51" t="s">
        <v>284</v>
      </c>
      <c r="U1292"/>
    </row>
    <row r="1293" spans="1:21" x14ac:dyDescent="0.25">
      <c r="A1293" s="13">
        <v>43679</v>
      </c>
      <c r="B1293" s="51" t="s">
        <v>285</v>
      </c>
      <c r="U1293"/>
    </row>
    <row r="1294" spans="1:21" x14ac:dyDescent="0.25">
      <c r="A1294" s="13">
        <v>43678</v>
      </c>
      <c r="B1294" s="51" t="s">
        <v>286</v>
      </c>
      <c r="U1294"/>
    </row>
    <row r="1295" spans="1:21" x14ac:dyDescent="0.25">
      <c r="A1295" s="13">
        <v>43677</v>
      </c>
      <c r="B1295" s="51" t="s">
        <v>287</v>
      </c>
      <c r="U1295"/>
    </row>
    <row r="1296" spans="1:21" x14ac:dyDescent="0.25">
      <c r="A1296" s="13">
        <v>43676</v>
      </c>
      <c r="B1296" s="51" t="s">
        <v>288</v>
      </c>
      <c r="U1296"/>
    </row>
    <row r="1297" spans="1:21" x14ac:dyDescent="0.25">
      <c r="A1297" s="13">
        <v>43675</v>
      </c>
      <c r="B1297" s="51" t="s">
        <v>289</v>
      </c>
      <c r="U1297"/>
    </row>
    <row r="1298" spans="1:21" x14ac:dyDescent="0.25">
      <c r="A1298" s="13">
        <v>43672</v>
      </c>
      <c r="B1298" s="51" t="s">
        <v>290</v>
      </c>
      <c r="U1298"/>
    </row>
    <row r="1299" spans="1:21" x14ac:dyDescent="0.25">
      <c r="A1299" s="13">
        <v>43671</v>
      </c>
      <c r="B1299" s="51" t="s">
        <v>291</v>
      </c>
      <c r="U1299"/>
    </row>
    <row r="1300" spans="1:21" x14ac:dyDescent="0.25">
      <c r="A1300" s="13">
        <v>43670</v>
      </c>
      <c r="B1300" s="51" t="s">
        <v>292</v>
      </c>
      <c r="U1300"/>
    </row>
    <row r="1301" spans="1:21" x14ac:dyDescent="0.25">
      <c r="A1301" s="13">
        <v>43669</v>
      </c>
      <c r="B1301" s="51" t="s">
        <v>293</v>
      </c>
      <c r="U1301"/>
    </row>
    <row r="1302" spans="1:21" x14ac:dyDescent="0.25">
      <c r="A1302" s="13">
        <v>43668</v>
      </c>
      <c r="B1302" s="51" t="s">
        <v>294</v>
      </c>
      <c r="U1302"/>
    </row>
    <row r="1303" spans="1:21" x14ac:dyDescent="0.25">
      <c r="A1303" s="13">
        <v>43665</v>
      </c>
      <c r="B1303" s="51" t="s">
        <v>295</v>
      </c>
      <c r="U1303"/>
    </row>
    <row r="1304" spans="1:21" x14ac:dyDescent="0.25">
      <c r="A1304" s="13">
        <v>43664</v>
      </c>
      <c r="B1304" s="51" t="s">
        <v>296</v>
      </c>
      <c r="U1304"/>
    </row>
    <row r="1305" spans="1:21" x14ac:dyDescent="0.25">
      <c r="A1305" s="13">
        <v>43663</v>
      </c>
      <c r="B1305" s="51" t="s">
        <v>297</v>
      </c>
      <c r="U1305"/>
    </row>
    <row r="1306" spans="1:21" x14ac:dyDescent="0.25">
      <c r="A1306" s="13">
        <v>43662</v>
      </c>
      <c r="B1306" s="51" t="s">
        <v>298</v>
      </c>
      <c r="U1306"/>
    </row>
    <row r="1307" spans="1:21" x14ac:dyDescent="0.25">
      <c r="A1307" s="13">
        <v>43661</v>
      </c>
      <c r="B1307" s="51" t="s">
        <v>299</v>
      </c>
      <c r="U1307"/>
    </row>
    <row r="1308" spans="1:21" x14ac:dyDescent="0.25">
      <c r="A1308" s="13">
        <v>43658</v>
      </c>
      <c r="B1308" s="51" t="s">
        <v>300</v>
      </c>
      <c r="U1308"/>
    </row>
    <row r="1309" spans="1:21" x14ac:dyDescent="0.25">
      <c r="A1309" s="13">
        <v>43657</v>
      </c>
      <c r="B1309" s="51" t="s">
        <v>301</v>
      </c>
      <c r="U1309"/>
    </row>
    <row r="1310" spans="1:21" x14ac:dyDescent="0.25">
      <c r="A1310" s="13">
        <v>43656</v>
      </c>
      <c r="B1310" s="51" t="s">
        <v>302</v>
      </c>
      <c r="U1310"/>
    </row>
    <row r="1311" spans="1:21" x14ac:dyDescent="0.25">
      <c r="A1311" s="13">
        <v>43655</v>
      </c>
      <c r="B1311" s="51" t="s">
        <v>303</v>
      </c>
      <c r="U1311"/>
    </row>
    <row r="1312" spans="1:21" x14ac:dyDescent="0.25">
      <c r="A1312" s="13">
        <v>43654</v>
      </c>
      <c r="B1312" s="51" t="s">
        <v>304</v>
      </c>
      <c r="U1312"/>
    </row>
    <row r="1313" spans="1:21" x14ac:dyDescent="0.25">
      <c r="A1313" s="13">
        <v>43651</v>
      </c>
      <c r="B1313" s="51" t="s">
        <v>305</v>
      </c>
      <c r="U1313"/>
    </row>
    <row r="1314" spans="1:21" x14ac:dyDescent="0.25">
      <c r="A1314" s="13">
        <v>43650</v>
      </c>
      <c r="B1314" s="51" t="s">
        <v>306</v>
      </c>
      <c r="U1314"/>
    </row>
    <row r="1315" spans="1:21" x14ac:dyDescent="0.25">
      <c r="A1315" s="13">
        <v>43649</v>
      </c>
      <c r="B1315" s="51" t="s">
        <v>307</v>
      </c>
      <c r="U1315"/>
    </row>
    <row r="1316" spans="1:21" x14ac:dyDescent="0.25">
      <c r="A1316" s="13">
        <v>43648</v>
      </c>
      <c r="B1316" s="51" t="s">
        <v>308</v>
      </c>
      <c r="U1316"/>
    </row>
    <row r="1317" spans="1:21" x14ac:dyDescent="0.25">
      <c r="A1317" s="13">
        <v>43647</v>
      </c>
      <c r="B1317" s="51" t="s">
        <v>309</v>
      </c>
      <c r="U1317"/>
    </row>
    <row r="1318" spans="1:21" x14ac:dyDescent="0.25">
      <c r="A1318" s="13">
        <v>43644</v>
      </c>
      <c r="B1318" s="51" t="s">
        <v>310</v>
      </c>
      <c r="U1318"/>
    </row>
    <row r="1319" spans="1:21" x14ac:dyDescent="0.25">
      <c r="A1319" s="13">
        <v>43643</v>
      </c>
      <c r="B1319" s="51" t="s">
        <v>311</v>
      </c>
      <c r="U1319"/>
    </row>
    <row r="1320" spans="1:21" x14ac:dyDescent="0.25">
      <c r="A1320" s="13">
        <v>43642</v>
      </c>
      <c r="B1320" s="51" t="s">
        <v>312</v>
      </c>
      <c r="U1320"/>
    </row>
    <row r="1321" spans="1:21" x14ac:dyDescent="0.25">
      <c r="A1321" s="13">
        <v>43641</v>
      </c>
      <c r="B1321" s="51" t="s">
        <v>313</v>
      </c>
      <c r="U1321"/>
    </row>
    <row r="1322" spans="1:21" x14ac:dyDescent="0.25">
      <c r="A1322" s="13">
        <v>43640</v>
      </c>
      <c r="B1322" s="51" t="s">
        <v>314</v>
      </c>
      <c r="U1322"/>
    </row>
    <row r="1323" spans="1:21" x14ac:dyDescent="0.25">
      <c r="A1323" s="13">
        <v>43637</v>
      </c>
      <c r="B1323" s="51" t="s">
        <v>315</v>
      </c>
      <c r="U1323"/>
    </row>
    <row r="1324" spans="1:21" x14ac:dyDescent="0.25">
      <c r="A1324" s="13">
        <v>43636</v>
      </c>
      <c r="B1324" s="51" t="s">
        <v>316</v>
      </c>
      <c r="U1324"/>
    </row>
    <row r="1325" spans="1:21" x14ac:dyDescent="0.25">
      <c r="A1325" s="13">
        <v>43635</v>
      </c>
      <c r="B1325" s="51" t="s">
        <v>317</v>
      </c>
      <c r="U1325"/>
    </row>
    <row r="1326" spans="1:21" x14ac:dyDescent="0.25">
      <c r="A1326" s="13">
        <v>43634</v>
      </c>
      <c r="B1326" s="51" t="s">
        <v>307</v>
      </c>
      <c r="U1326"/>
    </row>
    <row r="1327" spans="1:21" x14ac:dyDescent="0.25">
      <c r="A1327" s="13">
        <v>43630</v>
      </c>
      <c r="B1327" s="51" t="s">
        <v>318</v>
      </c>
      <c r="U1327"/>
    </row>
    <row r="1328" spans="1:21" x14ac:dyDescent="0.25">
      <c r="A1328" s="13">
        <v>43629</v>
      </c>
      <c r="B1328" s="51" t="s">
        <v>319</v>
      </c>
      <c r="U1328"/>
    </row>
    <row r="1329" spans="1:21" x14ac:dyDescent="0.25">
      <c r="A1329" s="13">
        <v>43628</v>
      </c>
      <c r="B1329" s="51" t="s">
        <v>320</v>
      </c>
      <c r="U1329"/>
    </row>
    <row r="1330" spans="1:21" x14ac:dyDescent="0.25">
      <c r="A1330" s="13">
        <v>43627</v>
      </c>
      <c r="B1330" s="51" t="s">
        <v>321</v>
      </c>
      <c r="U1330"/>
    </row>
    <row r="1331" spans="1:21" x14ac:dyDescent="0.25">
      <c r="A1331" s="13">
        <v>43626</v>
      </c>
      <c r="B1331" s="51" t="s">
        <v>322</v>
      </c>
      <c r="U1331"/>
    </row>
    <row r="1332" spans="1:21" x14ac:dyDescent="0.25">
      <c r="A1332" s="13">
        <v>43622</v>
      </c>
      <c r="B1332" s="51" t="s">
        <v>323</v>
      </c>
      <c r="U1332"/>
    </row>
    <row r="1333" spans="1:21" x14ac:dyDescent="0.25">
      <c r="A1333" s="13">
        <v>43621</v>
      </c>
      <c r="B1333" s="51" t="s">
        <v>324</v>
      </c>
      <c r="U1333"/>
    </row>
    <row r="1334" spans="1:21" x14ac:dyDescent="0.25">
      <c r="A1334" s="13">
        <v>43620</v>
      </c>
      <c r="B1334" s="51" t="s">
        <v>325</v>
      </c>
      <c r="U1334"/>
    </row>
    <row r="1335" spans="1:21" x14ac:dyDescent="0.25">
      <c r="A1335" s="13">
        <v>43619</v>
      </c>
      <c r="B1335" s="51" t="s">
        <v>326</v>
      </c>
      <c r="U1335"/>
    </row>
    <row r="1336" spans="1:21" x14ac:dyDescent="0.25">
      <c r="A1336" s="13">
        <v>43616</v>
      </c>
      <c r="B1336" s="51" t="s">
        <v>327</v>
      </c>
      <c r="U1336"/>
    </row>
    <row r="1337" spans="1:21" x14ac:dyDescent="0.25">
      <c r="A1337" s="13">
        <v>43615</v>
      </c>
      <c r="B1337" s="51" t="s">
        <v>328</v>
      </c>
      <c r="U1337"/>
    </row>
    <row r="1338" spans="1:21" x14ac:dyDescent="0.25">
      <c r="A1338" s="13">
        <v>43614</v>
      </c>
      <c r="B1338" s="51" t="s">
        <v>329</v>
      </c>
      <c r="U1338"/>
    </row>
    <row r="1339" spans="1:21" x14ac:dyDescent="0.25">
      <c r="A1339" s="13">
        <v>43613</v>
      </c>
      <c r="B1339" s="51" t="s">
        <v>330</v>
      </c>
      <c r="U1339"/>
    </row>
    <row r="1340" spans="1:21" x14ac:dyDescent="0.25">
      <c r="A1340" s="13">
        <v>43612</v>
      </c>
      <c r="B1340" s="51" t="s">
        <v>331</v>
      </c>
      <c r="U1340"/>
    </row>
    <row r="1341" spans="1:21" x14ac:dyDescent="0.25">
      <c r="A1341" s="13">
        <v>43609</v>
      </c>
      <c r="B1341" s="51" t="s">
        <v>332</v>
      </c>
      <c r="U1341"/>
    </row>
    <row r="1342" spans="1:21" x14ac:dyDescent="0.25">
      <c r="A1342" s="13">
        <v>43608</v>
      </c>
      <c r="B1342" s="51" t="s">
        <v>333</v>
      </c>
      <c r="U1342"/>
    </row>
    <row r="1343" spans="1:21" x14ac:dyDescent="0.25">
      <c r="A1343" s="13">
        <v>43607</v>
      </c>
      <c r="B1343" s="51" t="s">
        <v>334</v>
      </c>
      <c r="U1343"/>
    </row>
    <row r="1344" spans="1:21" x14ac:dyDescent="0.25">
      <c r="A1344" s="13">
        <v>43606</v>
      </c>
      <c r="B1344" s="51" t="s">
        <v>335</v>
      </c>
      <c r="U1344"/>
    </row>
    <row r="1345" spans="1:21" x14ac:dyDescent="0.25">
      <c r="A1345" s="13">
        <v>43605</v>
      </c>
      <c r="B1345" s="51" t="s">
        <v>336</v>
      </c>
      <c r="U1345"/>
    </row>
    <row r="1346" spans="1:21" x14ac:dyDescent="0.25">
      <c r="A1346" s="13">
        <v>43602</v>
      </c>
      <c r="B1346" s="51" t="s">
        <v>337</v>
      </c>
      <c r="U1346"/>
    </row>
    <row r="1347" spans="1:21" x14ac:dyDescent="0.25">
      <c r="A1347" s="13">
        <v>43601</v>
      </c>
      <c r="B1347" s="51" t="s">
        <v>338</v>
      </c>
      <c r="U1347"/>
    </row>
    <row r="1348" spans="1:21" x14ac:dyDescent="0.25">
      <c r="A1348" s="13">
        <v>43600</v>
      </c>
      <c r="B1348" s="51" t="s">
        <v>339</v>
      </c>
      <c r="U1348"/>
    </row>
    <row r="1349" spans="1:21" x14ac:dyDescent="0.25">
      <c r="A1349" s="13">
        <v>43599</v>
      </c>
      <c r="B1349" s="51" t="s">
        <v>340</v>
      </c>
      <c r="U1349"/>
    </row>
    <row r="1350" spans="1:21" x14ac:dyDescent="0.25">
      <c r="A1350" s="13">
        <v>43598</v>
      </c>
      <c r="B1350" s="51" t="s">
        <v>341</v>
      </c>
      <c r="U1350"/>
    </row>
    <row r="1351" spans="1:21" x14ac:dyDescent="0.25">
      <c r="A1351" s="13">
        <v>43595</v>
      </c>
      <c r="B1351" s="51" t="s">
        <v>342</v>
      </c>
      <c r="U1351"/>
    </row>
    <row r="1352" spans="1:21" x14ac:dyDescent="0.25">
      <c r="A1352" s="13">
        <v>43594</v>
      </c>
      <c r="B1352" s="51" t="s">
        <v>343</v>
      </c>
      <c r="U1352"/>
    </row>
    <row r="1353" spans="1:21" x14ac:dyDescent="0.25">
      <c r="A1353" s="13">
        <v>43593</v>
      </c>
      <c r="B1353" s="51" t="s">
        <v>344</v>
      </c>
      <c r="U1353"/>
    </row>
    <row r="1354" spans="1:21" x14ac:dyDescent="0.25">
      <c r="A1354" s="13">
        <v>43592</v>
      </c>
      <c r="B1354" s="51" t="s">
        <v>345</v>
      </c>
      <c r="U1354"/>
    </row>
    <row r="1355" spans="1:21" x14ac:dyDescent="0.25">
      <c r="A1355" s="13">
        <v>43591</v>
      </c>
      <c r="B1355" s="51" t="s">
        <v>346</v>
      </c>
      <c r="U1355"/>
    </row>
    <row r="1356" spans="1:21" x14ac:dyDescent="0.25">
      <c r="A1356" s="13">
        <v>43585</v>
      </c>
      <c r="B1356" s="51" t="s">
        <v>347</v>
      </c>
      <c r="U1356"/>
    </row>
    <row r="1357" spans="1:21" x14ac:dyDescent="0.25">
      <c r="A1357" s="13">
        <v>43584</v>
      </c>
      <c r="B1357" s="51" t="s">
        <v>348</v>
      </c>
      <c r="U1357"/>
    </row>
    <row r="1358" spans="1:21" x14ac:dyDescent="0.25">
      <c r="A1358" s="13">
        <v>43581</v>
      </c>
      <c r="B1358" s="51" t="s">
        <v>349</v>
      </c>
      <c r="U1358"/>
    </row>
    <row r="1359" spans="1:21" x14ac:dyDescent="0.25">
      <c r="A1359" s="13">
        <v>43580</v>
      </c>
      <c r="B1359" s="51" t="s">
        <v>350</v>
      </c>
      <c r="U1359"/>
    </row>
    <row r="1360" spans="1:21" x14ac:dyDescent="0.25">
      <c r="A1360" s="13">
        <v>43579</v>
      </c>
      <c r="B1360" s="51" t="s">
        <v>351</v>
      </c>
      <c r="U1360"/>
    </row>
    <row r="1361" spans="1:21" x14ac:dyDescent="0.25">
      <c r="A1361" s="13">
        <v>43578</v>
      </c>
      <c r="B1361" s="51" t="s">
        <v>352</v>
      </c>
      <c r="U1361"/>
    </row>
    <row r="1362" spans="1:21" x14ac:dyDescent="0.25">
      <c r="A1362" s="13">
        <v>43577</v>
      </c>
      <c r="B1362" s="51" t="s">
        <v>353</v>
      </c>
      <c r="U1362"/>
    </row>
    <row r="1363" spans="1:21" x14ac:dyDescent="0.25">
      <c r="A1363" s="13">
        <v>43574</v>
      </c>
      <c r="B1363" s="51" t="s">
        <v>354</v>
      </c>
      <c r="U1363"/>
    </row>
    <row r="1364" spans="1:21" x14ac:dyDescent="0.25">
      <c r="A1364" s="13">
        <v>43573</v>
      </c>
      <c r="B1364" s="51" t="s">
        <v>355</v>
      </c>
      <c r="U1364"/>
    </row>
    <row r="1365" spans="1:21" x14ac:dyDescent="0.25">
      <c r="A1365" s="13">
        <v>43572</v>
      </c>
      <c r="B1365" s="51" t="s">
        <v>356</v>
      </c>
      <c r="U1365"/>
    </row>
    <row r="1366" spans="1:21" x14ac:dyDescent="0.25">
      <c r="A1366" s="13">
        <v>43571</v>
      </c>
      <c r="B1366" s="51" t="s">
        <v>357</v>
      </c>
      <c r="U1366"/>
    </row>
    <row r="1367" spans="1:21" x14ac:dyDescent="0.25">
      <c r="A1367" s="13">
        <v>43570</v>
      </c>
      <c r="B1367" s="51" t="s">
        <v>358</v>
      </c>
      <c r="U1367"/>
    </row>
    <row r="1368" spans="1:21" x14ac:dyDescent="0.25">
      <c r="A1368" s="13">
        <v>43567</v>
      </c>
      <c r="B1368" s="51" t="s">
        <v>359</v>
      </c>
      <c r="U1368"/>
    </row>
    <row r="1369" spans="1:21" x14ac:dyDescent="0.25">
      <c r="A1369" s="13">
        <v>43566</v>
      </c>
      <c r="B1369" s="51" t="s">
        <v>360</v>
      </c>
      <c r="U1369"/>
    </row>
    <row r="1370" spans="1:21" x14ac:dyDescent="0.25">
      <c r="A1370" s="13">
        <v>43565</v>
      </c>
      <c r="B1370" s="51" t="s">
        <v>361</v>
      </c>
      <c r="U1370"/>
    </row>
    <row r="1371" spans="1:21" x14ac:dyDescent="0.25">
      <c r="A1371" s="13">
        <v>43564</v>
      </c>
      <c r="B1371" s="51" t="s">
        <v>362</v>
      </c>
      <c r="U1371"/>
    </row>
    <row r="1372" spans="1:21" x14ac:dyDescent="0.25">
      <c r="A1372" s="13">
        <v>43563</v>
      </c>
      <c r="B1372" s="51" t="s">
        <v>363</v>
      </c>
      <c r="U1372"/>
    </row>
    <row r="1373" spans="1:21" x14ac:dyDescent="0.25">
      <c r="A1373" s="13">
        <v>43559</v>
      </c>
      <c r="B1373" s="51" t="s">
        <v>364</v>
      </c>
      <c r="U1373"/>
    </row>
    <row r="1374" spans="1:21" x14ac:dyDescent="0.25">
      <c r="A1374" s="13">
        <v>43558</v>
      </c>
      <c r="B1374" s="51" t="s">
        <v>365</v>
      </c>
      <c r="U1374"/>
    </row>
    <row r="1375" spans="1:21" x14ac:dyDescent="0.25">
      <c r="A1375" s="13">
        <v>43557</v>
      </c>
      <c r="B1375" s="51" t="s">
        <v>366</v>
      </c>
      <c r="U1375"/>
    </row>
    <row r="1376" spans="1:21" x14ac:dyDescent="0.25">
      <c r="A1376" s="13">
        <v>43556</v>
      </c>
      <c r="B1376" s="51" t="s">
        <v>367</v>
      </c>
      <c r="U1376"/>
    </row>
    <row r="1377" spans="1:21" x14ac:dyDescent="0.25">
      <c r="A1377" s="13">
        <v>43553</v>
      </c>
      <c r="B1377" s="51" t="s">
        <v>368</v>
      </c>
      <c r="U1377"/>
    </row>
    <row r="1378" spans="1:21" x14ac:dyDescent="0.25">
      <c r="A1378" s="13">
        <v>43552</v>
      </c>
      <c r="B1378" s="51" t="s">
        <v>369</v>
      </c>
      <c r="U1378"/>
    </row>
    <row r="1379" spans="1:21" x14ac:dyDescent="0.25">
      <c r="A1379" s="13">
        <v>43551</v>
      </c>
      <c r="B1379" s="51" t="s">
        <v>370</v>
      </c>
      <c r="U1379"/>
    </row>
    <row r="1380" spans="1:21" x14ac:dyDescent="0.25">
      <c r="A1380" s="13">
        <v>43546</v>
      </c>
      <c r="B1380" s="51" t="s">
        <v>371</v>
      </c>
      <c r="U1380"/>
    </row>
    <row r="1381" spans="1:21" x14ac:dyDescent="0.25">
      <c r="A1381" s="13">
        <v>43545</v>
      </c>
      <c r="B1381" s="51" t="s">
        <v>372</v>
      </c>
      <c r="U1381"/>
    </row>
    <row r="1382" spans="1:21" x14ac:dyDescent="0.25">
      <c r="A1382" s="13">
        <v>43544</v>
      </c>
      <c r="B1382" s="51" t="s">
        <v>373</v>
      </c>
      <c r="U1382"/>
    </row>
    <row r="1383" spans="1:21" x14ac:dyDescent="0.25">
      <c r="A1383" s="13">
        <v>43543</v>
      </c>
      <c r="B1383" s="51" t="s">
        <v>374</v>
      </c>
      <c r="U1383"/>
    </row>
    <row r="1384" spans="1:21" x14ac:dyDescent="0.25">
      <c r="A1384" s="13">
        <v>43542</v>
      </c>
      <c r="B1384" s="51" t="s">
        <v>375</v>
      </c>
      <c r="U1384"/>
    </row>
    <row r="1385" spans="1:21" x14ac:dyDescent="0.25">
      <c r="A1385" s="13">
        <v>43539</v>
      </c>
      <c r="B1385" s="51" t="s">
        <v>376</v>
      </c>
      <c r="U1385"/>
    </row>
    <row r="1386" spans="1:21" x14ac:dyDescent="0.25">
      <c r="A1386" s="13">
        <v>43538</v>
      </c>
      <c r="B1386" s="51" t="s">
        <v>377</v>
      </c>
      <c r="U1386"/>
    </row>
    <row r="1387" spans="1:21" x14ac:dyDescent="0.25">
      <c r="A1387" s="13">
        <v>43536</v>
      </c>
      <c r="B1387" s="51" t="s">
        <v>378</v>
      </c>
      <c r="U1387"/>
    </row>
    <row r="1388" spans="1:21" x14ac:dyDescent="0.25">
      <c r="A1388" s="13">
        <v>43535</v>
      </c>
      <c r="B1388" s="51" t="s">
        <v>379</v>
      </c>
      <c r="U1388"/>
    </row>
    <row r="1389" spans="1:21" x14ac:dyDescent="0.25">
      <c r="A1389" s="13">
        <v>43532</v>
      </c>
      <c r="B1389" s="51" t="s">
        <v>380</v>
      </c>
      <c r="U1389"/>
    </row>
    <row r="1390" spans="1:21" x14ac:dyDescent="0.25">
      <c r="A1390" s="13">
        <v>43531</v>
      </c>
      <c r="B1390" s="51" t="s">
        <v>381</v>
      </c>
      <c r="U1390"/>
    </row>
    <row r="1391" spans="1:21" x14ac:dyDescent="0.25">
      <c r="A1391" s="13">
        <v>43530</v>
      </c>
      <c r="B1391" s="51" t="s">
        <v>382</v>
      </c>
      <c r="U1391"/>
    </row>
    <row r="1392" spans="1:21" x14ac:dyDescent="0.25">
      <c r="A1392" s="13">
        <v>43529</v>
      </c>
      <c r="B1392" s="51" t="s">
        <v>383</v>
      </c>
      <c r="U1392"/>
    </row>
    <row r="1393" spans="1:21" x14ac:dyDescent="0.25">
      <c r="A1393" s="13">
        <v>43528</v>
      </c>
      <c r="B1393" s="51" t="s">
        <v>384</v>
      </c>
      <c r="U1393"/>
    </row>
    <row r="1394" spans="1:21" x14ac:dyDescent="0.25">
      <c r="A1394" s="13">
        <v>43525</v>
      </c>
      <c r="B1394" s="51" t="s">
        <v>385</v>
      </c>
      <c r="U1394"/>
    </row>
    <row r="1395" spans="1:21" x14ac:dyDescent="0.25">
      <c r="A1395" s="13">
        <v>43524</v>
      </c>
      <c r="B1395" s="51" t="s">
        <v>386</v>
      </c>
      <c r="U1395"/>
    </row>
    <row r="1396" spans="1:21" x14ac:dyDescent="0.25">
      <c r="A1396" s="13">
        <v>43523</v>
      </c>
      <c r="B1396" s="51" t="s">
        <v>387</v>
      </c>
      <c r="U1396"/>
    </row>
    <row r="1397" spans="1:21" x14ac:dyDescent="0.25">
      <c r="A1397" s="13">
        <v>43522</v>
      </c>
      <c r="B1397" s="51" t="s">
        <v>388</v>
      </c>
      <c r="U1397"/>
    </row>
    <row r="1398" spans="1:21" x14ac:dyDescent="0.25">
      <c r="A1398" s="13">
        <v>43521</v>
      </c>
      <c r="B1398" s="51" t="s">
        <v>389</v>
      </c>
      <c r="U1398"/>
    </row>
    <row r="1399" spans="1:21" x14ac:dyDescent="0.25">
      <c r="A1399" s="13">
        <v>43518</v>
      </c>
      <c r="B1399" s="51" t="s">
        <v>390</v>
      </c>
      <c r="U1399"/>
    </row>
    <row r="1400" spans="1:21" x14ac:dyDescent="0.25">
      <c r="A1400" s="13">
        <v>43517</v>
      </c>
      <c r="B1400" s="51" t="s">
        <v>391</v>
      </c>
      <c r="U1400"/>
    </row>
    <row r="1401" spans="1:21" x14ac:dyDescent="0.25">
      <c r="A1401" s="13">
        <v>43516</v>
      </c>
      <c r="B1401" s="51" t="s">
        <v>392</v>
      </c>
      <c r="U1401"/>
    </row>
    <row r="1402" spans="1:21" x14ac:dyDescent="0.25">
      <c r="A1402" s="13">
        <v>43515</v>
      </c>
      <c r="B1402" s="51" t="s">
        <v>393</v>
      </c>
      <c r="U1402"/>
    </row>
    <row r="1403" spans="1:21" x14ac:dyDescent="0.25">
      <c r="A1403" s="13">
        <v>43514</v>
      </c>
      <c r="B1403" s="51" t="s">
        <v>394</v>
      </c>
      <c r="U1403"/>
    </row>
    <row r="1404" spans="1:21" x14ac:dyDescent="0.25">
      <c r="A1404" s="13">
        <v>43511</v>
      </c>
      <c r="B1404" s="51" t="s">
        <v>395</v>
      </c>
      <c r="U1404"/>
    </row>
    <row r="1405" spans="1:21" x14ac:dyDescent="0.25">
      <c r="A1405" s="13">
        <v>43510</v>
      </c>
      <c r="B1405" s="51" t="s">
        <v>396</v>
      </c>
      <c r="U1405"/>
    </row>
    <row r="1406" spans="1:21" x14ac:dyDescent="0.25">
      <c r="A1406" s="13">
        <v>43509</v>
      </c>
      <c r="B1406" s="51" t="s">
        <v>397</v>
      </c>
      <c r="U1406"/>
    </row>
    <row r="1407" spans="1:21" x14ac:dyDescent="0.25">
      <c r="A1407" s="13">
        <v>43508</v>
      </c>
      <c r="B1407" s="51" t="s">
        <v>398</v>
      </c>
      <c r="U1407"/>
    </row>
    <row r="1408" spans="1:21" x14ac:dyDescent="0.25">
      <c r="A1408" s="13">
        <v>43507</v>
      </c>
      <c r="B1408" s="51" t="s">
        <v>399</v>
      </c>
      <c r="U1408"/>
    </row>
    <row r="1409" spans="1:21" x14ac:dyDescent="0.25">
      <c r="A1409" s="13">
        <v>43497</v>
      </c>
      <c r="B1409" s="51" t="s">
        <v>400</v>
      </c>
      <c r="U1409"/>
    </row>
    <row r="1410" spans="1:21" x14ac:dyDescent="0.25">
      <c r="A1410" s="13">
        <v>43496</v>
      </c>
      <c r="B1410" s="51" t="s">
        <v>401</v>
      </c>
      <c r="U1410"/>
    </row>
    <row r="1411" spans="1:21" x14ac:dyDescent="0.25">
      <c r="A1411" s="13">
        <v>43495</v>
      </c>
      <c r="B1411" s="51" t="s">
        <v>402</v>
      </c>
      <c r="U1411"/>
    </row>
    <row r="1412" spans="1:21" x14ac:dyDescent="0.25">
      <c r="A1412" s="13">
        <v>43494</v>
      </c>
      <c r="B1412" s="51" t="s">
        <v>403</v>
      </c>
      <c r="U1412"/>
    </row>
    <row r="1413" spans="1:21" x14ac:dyDescent="0.25">
      <c r="A1413" s="13">
        <v>43493</v>
      </c>
      <c r="B1413" s="51" t="s">
        <v>404</v>
      </c>
      <c r="U1413"/>
    </row>
    <row r="1414" spans="1:21" x14ac:dyDescent="0.25">
      <c r="A1414" s="13">
        <v>43490</v>
      </c>
      <c r="B1414" s="51" t="s">
        <v>405</v>
      </c>
      <c r="U1414"/>
    </row>
    <row r="1415" spans="1:21" x14ac:dyDescent="0.25">
      <c r="A1415" s="13">
        <v>43489</v>
      </c>
      <c r="B1415" s="51" t="s">
        <v>406</v>
      </c>
      <c r="U1415"/>
    </row>
    <row r="1416" spans="1:21" x14ac:dyDescent="0.25">
      <c r="A1416" s="13">
        <v>43488</v>
      </c>
      <c r="B1416" s="51" t="s">
        <v>407</v>
      </c>
      <c r="U1416"/>
    </row>
    <row r="1417" spans="1:21" x14ac:dyDescent="0.25">
      <c r="A1417" s="13">
        <v>43487</v>
      </c>
      <c r="B1417" s="51" t="s">
        <v>408</v>
      </c>
      <c r="U1417"/>
    </row>
    <row r="1418" spans="1:21" x14ac:dyDescent="0.25">
      <c r="A1418" s="13">
        <v>43486</v>
      </c>
      <c r="B1418" s="51" t="s">
        <v>409</v>
      </c>
      <c r="U1418"/>
    </row>
    <row r="1419" spans="1:21" x14ac:dyDescent="0.25">
      <c r="A1419" s="13">
        <v>43482</v>
      </c>
      <c r="B1419" s="51" t="s">
        <v>410</v>
      </c>
      <c r="U1419"/>
    </row>
    <row r="1420" spans="1:21" x14ac:dyDescent="0.25">
      <c r="A1420" s="13">
        <v>43481</v>
      </c>
      <c r="B1420" s="51" t="s">
        <v>411</v>
      </c>
      <c r="U1420"/>
    </row>
    <row r="1421" spans="1:21" x14ac:dyDescent="0.25">
      <c r="A1421" s="13">
        <v>43480</v>
      </c>
      <c r="B1421" s="51" t="s">
        <v>412</v>
      </c>
      <c r="U1421"/>
    </row>
    <row r="1422" spans="1:21" x14ac:dyDescent="0.25">
      <c r="A1422" s="13">
        <v>43479</v>
      </c>
      <c r="B1422" s="51" t="s">
        <v>413</v>
      </c>
      <c r="U1422"/>
    </row>
    <row r="1423" spans="1:21" x14ac:dyDescent="0.25">
      <c r="A1423" s="13">
        <v>43476</v>
      </c>
      <c r="B1423" s="51" t="s">
        <v>414</v>
      </c>
      <c r="U1423"/>
    </row>
    <row r="1424" spans="1:21" x14ac:dyDescent="0.25">
      <c r="A1424" s="13">
        <v>43475</v>
      </c>
      <c r="B1424" s="51" t="s">
        <v>415</v>
      </c>
      <c r="U1424"/>
    </row>
    <row r="1425" spans="1:21" x14ac:dyDescent="0.25">
      <c r="A1425" s="13">
        <v>43474</v>
      </c>
      <c r="B1425" s="51" t="s">
        <v>416</v>
      </c>
      <c r="U1425"/>
    </row>
    <row r="1426" spans="1:21" x14ac:dyDescent="0.25">
      <c r="A1426" s="13">
        <v>43473</v>
      </c>
      <c r="B1426" s="51" t="s">
        <v>417</v>
      </c>
      <c r="U1426"/>
    </row>
    <row r="1427" spans="1:21" x14ac:dyDescent="0.25">
      <c r="A1427" s="13">
        <v>43472</v>
      </c>
      <c r="B1427" s="51" t="s">
        <v>418</v>
      </c>
      <c r="U1427"/>
    </row>
    <row r="1428" spans="1:21" x14ac:dyDescent="0.25">
      <c r="A1428" s="13">
        <v>43469</v>
      </c>
      <c r="B1428" s="51" t="s">
        <v>419</v>
      </c>
      <c r="U1428"/>
    </row>
    <row r="1429" spans="1:21" x14ac:dyDescent="0.25">
      <c r="A1429" s="13">
        <v>43468</v>
      </c>
      <c r="B1429" s="51" t="s">
        <v>420</v>
      </c>
      <c r="U1429"/>
    </row>
    <row r="1430" spans="1:21" x14ac:dyDescent="0.25">
      <c r="A1430" s="13">
        <v>43467</v>
      </c>
      <c r="B1430" s="51" t="s">
        <v>421</v>
      </c>
      <c r="U1430"/>
    </row>
    <row r="1431" spans="1:21" x14ac:dyDescent="0.25">
      <c r="A1431" s="13">
        <v>43462</v>
      </c>
      <c r="B1431" s="51" t="s">
        <v>422</v>
      </c>
      <c r="U1431"/>
    </row>
    <row r="1432" spans="1:21" x14ac:dyDescent="0.25">
      <c r="A1432" s="13">
        <v>43461</v>
      </c>
      <c r="B1432" s="51" t="s">
        <v>423</v>
      </c>
      <c r="U1432"/>
    </row>
    <row r="1433" spans="1:21" x14ac:dyDescent="0.25">
      <c r="A1433" s="13">
        <v>43460</v>
      </c>
      <c r="B1433" s="51" t="s">
        <v>424</v>
      </c>
      <c r="U1433"/>
    </row>
    <row r="1434" spans="1:21" x14ac:dyDescent="0.25">
      <c r="A1434" s="13">
        <v>43459</v>
      </c>
      <c r="B1434" s="51" t="s">
        <v>425</v>
      </c>
      <c r="U1434"/>
    </row>
    <row r="1435" spans="1:21" x14ac:dyDescent="0.25">
      <c r="A1435" s="13">
        <v>43458</v>
      </c>
      <c r="B1435" s="51" t="s">
        <v>426</v>
      </c>
      <c r="U1435"/>
    </row>
    <row r="1436" spans="1:21" x14ac:dyDescent="0.25">
      <c r="A1436" s="13">
        <v>43455</v>
      </c>
      <c r="B1436" s="51" t="s">
        <v>427</v>
      </c>
      <c r="U1436"/>
    </row>
    <row r="1437" spans="1:21" x14ac:dyDescent="0.25">
      <c r="A1437" s="13">
        <v>43454</v>
      </c>
      <c r="B1437" s="51" t="s">
        <v>428</v>
      </c>
      <c r="U1437"/>
    </row>
    <row r="1438" spans="1:21" x14ac:dyDescent="0.25">
      <c r="A1438" s="13">
        <v>43453</v>
      </c>
      <c r="B1438" s="51" t="s">
        <v>429</v>
      </c>
      <c r="U1438"/>
    </row>
    <row r="1439" spans="1:21" x14ac:dyDescent="0.25">
      <c r="A1439" s="13">
        <v>43452</v>
      </c>
      <c r="B1439" s="51" t="s">
        <v>430</v>
      </c>
      <c r="U1439"/>
    </row>
    <row r="1440" spans="1:21" x14ac:dyDescent="0.25">
      <c r="A1440" s="13">
        <v>43451</v>
      </c>
      <c r="B1440" s="51" t="s">
        <v>431</v>
      </c>
      <c r="U1440"/>
    </row>
    <row r="1441" spans="1:21" x14ac:dyDescent="0.25">
      <c r="A1441" s="13">
        <v>43448</v>
      </c>
      <c r="B1441" s="51" t="s">
        <v>432</v>
      </c>
      <c r="U1441"/>
    </row>
    <row r="1442" spans="1:21" x14ac:dyDescent="0.25">
      <c r="A1442" s="13">
        <v>43447</v>
      </c>
      <c r="B1442" s="51" t="s">
        <v>433</v>
      </c>
      <c r="U1442"/>
    </row>
    <row r="1443" spans="1:21" x14ac:dyDescent="0.25">
      <c r="A1443" s="13">
        <v>43446</v>
      </c>
      <c r="B1443" s="51" t="s">
        <v>434</v>
      </c>
      <c r="U1443"/>
    </row>
    <row r="1444" spans="1:21" x14ac:dyDescent="0.25">
      <c r="A1444" s="13">
        <v>43445</v>
      </c>
      <c r="B1444" s="51" t="s">
        <v>435</v>
      </c>
      <c r="U1444"/>
    </row>
    <row r="1445" spans="1:21" x14ac:dyDescent="0.25">
      <c r="A1445" s="13">
        <v>43444</v>
      </c>
      <c r="B1445" s="51" t="s">
        <v>436</v>
      </c>
      <c r="U1445"/>
    </row>
  </sheetData>
  <phoneticPr fontId="42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S579"/>
  <sheetViews>
    <sheetView workbookViewId="0">
      <pane ySplit="1" topLeftCell="A261" activePane="bottomLeft" state="frozen"/>
      <selection sqref="A1:G27"/>
      <selection pane="bottomLeft" sqref="A1:N1048576"/>
    </sheetView>
  </sheetViews>
  <sheetFormatPr defaultRowHeight="14.4" x14ac:dyDescent="0.25"/>
  <cols>
    <col min="1" max="14" width="8.88671875" style="124"/>
    <col min="15" max="15" width="8.88671875" style="52"/>
    <col min="17" max="17" width="27.109375" style="52" customWidth="1"/>
    <col min="18" max="18" width="9.5546875" style="52" bestFit="1" customWidth="1"/>
    <col min="19" max="19" width="8.88671875" style="52"/>
  </cols>
  <sheetData>
    <row r="1" spans="1:19" s="114" customFormat="1" ht="31.2" customHeight="1" x14ac:dyDescent="0.25">
      <c r="A1" s="170" t="s">
        <v>1558</v>
      </c>
      <c r="B1" s="170" t="s">
        <v>1559</v>
      </c>
      <c r="C1" s="170" t="s">
        <v>1560</v>
      </c>
      <c r="D1" s="170" t="s">
        <v>1561</v>
      </c>
      <c r="E1" s="170" t="s">
        <v>1781</v>
      </c>
      <c r="F1" s="170" t="s">
        <v>1782</v>
      </c>
      <c r="G1" s="170" t="s">
        <v>1783</v>
      </c>
      <c r="H1" s="170" t="s">
        <v>1826</v>
      </c>
      <c r="I1" s="170" t="s">
        <v>1964</v>
      </c>
      <c r="J1" s="170" t="s">
        <v>1784</v>
      </c>
      <c r="K1" s="170" t="s">
        <v>1785</v>
      </c>
      <c r="L1" s="170" t="s">
        <v>1786</v>
      </c>
      <c r="M1" s="170" t="s">
        <v>1787</v>
      </c>
      <c r="N1" s="170" t="s">
        <v>4443</v>
      </c>
      <c r="O1" s="119" t="s">
        <v>1854</v>
      </c>
      <c r="Q1" s="155" t="s">
        <v>2850</v>
      </c>
      <c r="R1" s="137"/>
      <c r="S1" s="137"/>
    </row>
    <row r="2" spans="1:19" x14ac:dyDescent="0.25">
      <c r="A2" s="124" t="s">
        <v>5233</v>
      </c>
      <c r="B2" s="124" t="s">
        <v>5080</v>
      </c>
      <c r="C2" s="124" t="s">
        <v>1788</v>
      </c>
      <c r="D2" s="124" t="s">
        <v>1789</v>
      </c>
      <c r="E2" s="124">
        <v>24.49</v>
      </c>
      <c r="F2" s="124">
        <v>131.38</v>
      </c>
      <c r="G2" s="124">
        <v>8.6E-3</v>
      </c>
      <c r="H2" s="124">
        <v>15.3</v>
      </c>
      <c r="I2" s="124">
        <v>0.78</v>
      </c>
      <c r="J2" s="124">
        <v>0</v>
      </c>
      <c r="K2" s="124">
        <v>0</v>
      </c>
      <c r="L2" s="124">
        <v>0.112</v>
      </c>
      <c r="M2" s="124">
        <v>2.0899999999999998E-2</v>
      </c>
      <c r="N2" s="124">
        <v>0</v>
      </c>
      <c r="O2" s="52">
        <v>1</v>
      </c>
    </row>
    <row r="3" spans="1:19" x14ac:dyDescent="0.25">
      <c r="A3" s="124" t="s">
        <v>5235</v>
      </c>
      <c r="B3" s="124" t="s">
        <v>4937</v>
      </c>
      <c r="C3" s="124" t="s">
        <v>1791</v>
      </c>
      <c r="D3" s="124" t="s">
        <v>1792</v>
      </c>
      <c r="E3" s="124">
        <v>15.95</v>
      </c>
      <c r="F3" s="124">
        <v>139.21</v>
      </c>
      <c r="G3" s="124">
        <v>9.4999999999999998E-3</v>
      </c>
      <c r="H3" s="124">
        <v>15.51</v>
      </c>
      <c r="I3" s="124">
        <v>0.23</v>
      </c>
      <c r="J3" s="124">
        <v>0</v>
      </c>
      <c r="K3" s="124">
        <v>0</v>
      </c>
      <c r="L3" s="124">
        <v>4.2299999999999997E-2</v>
      </c>
      <c r="M3" s="124">
        <v>1.7500000000000002E-2</v>
      </c>
      <c r="N3" s="124">
        <v>0.78449999999999998</v>
      </c>
      <c r="O3" s="52">
        <v>2</v>
      </c>
    </row>
    <row r="4" spans="1:19" x14ac:dyDescent="0.25">
      <c r="A4" s="124" t="s">
        <v>5236</v>
      </c>
      <c r="B4" s="124" t="s">
        <v>5015</v>
      </c>
      <c r="C4" s="124" t="s">
        <v>1791</v>
      </c>
      <c r="D4" s="124" t="s">
        <v>1800</v>
      </c>
      <c r="E4" s="124">
        <v>6.05</v>
      </c>
      <c r="F4" s="124">
        <v>508.22</v>
      </c>
      <c r="G4" s="124">
        <v>1.5100000000000001E-2</v>
      </c>
      <c r="H4" s="124">
        <v>16.46</v>
      </c>
      <c r="I4" s="124">
        <v>0.4</v>
      </c>
      <c r="J4" s="124">
        <v>0</v>
      </c>
      <c r="K4" s="124">
        <v>0</v>
      </c>
      <c r="L4" s="124">
        <v>6.0000000000000001E-3</v>
      </c>
      <c r="M4" s="124">
        <v>0.1618</v>
      </c>
      <c r="N4" s="124">
        <v>0.15870000000000001</v>
      </c>
      <c r="O4" s="52">
        <v>3</v>
      </c>
    </row>
    <row r="5" spans="1:19" x14ac:dyDescent="0.25">
      <c r="A5" s="124" t="s">
        <v>5593</v>
      </c>
      <c r="B5" s="124" t="s">
        <v>5594</v>
      </c>
      <c r="C5" s="124" t="s">
        <v>1797</v>
      </c>
      <c r="D5" s="124" t="s">
        <v>1801</v>
      </c>
      <c r="E5" s="124">
        <v>20.97</v>
      </c>
      <c r="F5" s="124">
        <v>166.43</v>
      </c>
      <c r="G5" s="124">
        <v>2.8999999999999998E-3</v>
      </c>
      <c r="H5" s="124">
        <v>16.850000000000001</v>
      </c>
      <c r="I5" s="124">
        <v>0.38</v>
      </c>
      <c r="J5" s="124">
        <v>0</v>
      </c>
      <c r="K5" s="124">
        <v>0</v>
      </c>
      <c r="L5" s="124">
        <v>4.19E-2</v>
      </c>
      <c r="M5" s="124">
        <v>1.9699999999999999E-2</v>
      </c>
      <c r="N5" s="124">
        <v>0.1192</v>
      </c>
      <c r="O5" s="52">
        <v>4</v>
      </c>
    </row>
    <row r="6" spans="1:19" x14ac:dyDescent="0.25">
      <c r="A6" s="124" t="s">
        <v>5237</v>
      </c>
      <c r="B6" s="124" t="s">
        <v>4427</v>
      </c>
      <c r="C6" s="124" t="s">
        <v>1794</v>
      </c>
      <c r="D6" s="124" t="s">
        <v>2818</v>
      </c>
      <c r="E6" s="124">
        <v>8.51</v>
      </c>
      <c r="F6" s="124">
        <v>251.89</v>
      </c>
      <c r="G6" s="124">
        <v>1.55E-2</v>
      </c>
      <c r="H6" s="124">
        <v>17.02</v>
      </c>
      <c r="I6" s="124">
        <v>0.28000000000000003</v>
      </c>
      <c r="J6" s="124">
        <v>0</v>
      </c>
      <c r="K6" s="124">
        <v>0</v>
      </c>
      <c r="L6" s="124">
        <v>6.83E-2</v>
      </c>
      <c r="M6" s="124">
        <v>3.1699999999999999E-2</v>
      </c>
      <c r="N6" s="124">
        <v>0.22270000000000001</v>
      </c>
      <c r="O6" s="52">
        <v>5</v>
      </c>
    </row>
    <row r="7" spans="1:19" x14ac:dyDescent="0.25">
      <c r="A7" s="124" t="s">
        <v>5234</v>
      </c>
      <c r="B7" s="124" t="s">
        <v>5014</v>
      </c>
      <c r="C7" s="124" t="s">
        <v>1788</v>
      </c>
      <c r="D7" s="124" t="s">
        <v>1789</v>
      </c>
      <c r="E7" s="124">
        <v>5.45</v>
      </c>
      <c r="F7" s="124">
        <v>1285.2</v>
      </c>
      <c r="G7" s="124">
        <v>4.2099999999999999E-2</v>
      </c>
      <c r="H7" s="124">
        <v>17.829999999999998</v>
      </c>
      <c r="I7" s="124">
        <v>0.57999999999999996</v>
      </c>
      <c r="J7" s="124">
        <v>0</v>
      </c>
      <c r="K7" s="124">
        <v>0</v>
      </c>
      <c r="L7" s="124">
        <v>0.21279999999999999</v>
      </c>
      <c r="M7" s="124">
        <v>2.0999999999999999E-3</v>
      </c>
      <c r="N7" s="124">
        <v>0</v>
      </c>
      <c r="O7" s="52">
        <v>6</v>
      </c>
    </row>
    <row r="8" spans="1:19" x14ac:dyDescent="0.25">
      <c r="A8" s="124" t="s">
        <v>5238</v>
      </c>
      <c r="B8" s="124" t="s">
        <v>2910</v>
      </c>
      <c r="C8" s="124" t="s">
        <v>1807</v>
      </c>
      <c r="D8" s="124" t="s">
        <v>1808</v>
      </c>
      <c r="E8" s="124">
        <v>24.37</v>
      </c>
      <c r="F8" s="124">
        <v>122.4</v>
      </c>
      <c r="G8" s="124">
        <v>2.0999999999999999E-3</v>
      </c>
      <c r="H8" s="124">
        <v>17.93</v>
      </c>
      <c r="I8" s="124">
        <v>0.49</v>
      </c>
      <c r="J8" s="124">
        <v>0</v>
      </c>
      <c r="K8" s="124">
        <v>0</v>
      </c>
      <c r="L8" s="124">
        <v>1.8499999999999999E-2</v>
      </c>
      <c r="M8" s="124">
        <v>8.0999999999999996E-3</v>
      </c>
      <c r="N8" s="124">
        <v>0.2626</v>
      </c>
      <c r="O8" s="52">
        <v>7</v>
      </c>
    </row>
    <row r="9" spans="1:19" x14ac:dyDescent="0.25">
      <c r="A9" s="124" t="s">
        <v>5239</v>
      </c>
      <c r="B9" s="124" t="s">
        <v>4410</v>
      </c>
      <c r="C9" s="124" t="s">
        <v>1569</v>
      </c>
      <c r="D9" s="124" t="s">
        <v>1809</v>
      </c>
      <c r="E9" s="124">
        <v>21.6</v>
      </c>
      <c r="F9" s="124">
        <v>369.97</v>
      </c>
      <c r="G9" s="124">
        <v>-6.8999999999999999E-3</v>
      </c>
      <c r="H9" s="124">
        <v>18.14</v>
      </c>
      <c r="I9" s="124">
        <v>0.36</v>
      </c>
      <c r="J9" s="124">
        <v>0</v>
      </c>
      <c r="K9" s="124">
        <v>0</v>
      </c>
      <c r="L9" s="124">
        <v>7.3300000000000004E-2</v>
      </c>
      <c r="M9" s="124">
        <v>3.3700000000000001E-2</v>
      </c>
      <c r="N9" s="124">
        <v>0.58620000000000005</v>
      </c>
      <c r="O9" s="52">
        <v>8</v>
      </c>
    </row>
    <row r="10" spans="1:19" x14ac:dyDescent="0.25">
      <c r="A10" s="124" t="s">
        <v>5242</v>
      </c>
      <c r="B10" s="124" t="s">
        <v>5098</v>
      </c>
      <c r="C10" s="124" t="s">
        <v>1581</v>
      </c>
      <c r="D10" s="124" t="s">
        <v>1582</v>
      </c>
      <c r="E10" s="124">
        <v>7.8</v>
      </c>
      <c r="F10" s="124">
        <v>296.48</v>
      </c>
      <c r="G10" s="124">
        <v>1.6899999999999998E-2</v>
      </c>
      <c r="H10" s="124">
        <v>18.41</v>
      </c>
      <c r="I10" s="124">
        <v>0.36</v>
      </c>
      <c r="J10" s="124">
        <v>0</v>
      </c>
      <c r="K10" s="124">
        <v>0</v>
      </c>
      <c r="L10" s="124">
        <v>7.17E-2</v>
      </c>
      <c r="M10" s="124">
        <v>3.9300000000000002E-2</v>
      </c>
      <c r="N10" s="124">
        <v>0.21010000000000001</v>
      </c>
      <c r="O10" s="52">
        <v>9</v>
      </c>
    </row>
    <row r="11" spans="1:19" x14ac:dyDescent="0.25">
      <c r="A11" s="124" t="s">
        <v>5244</v>
      </c>
      <c r="B11" s="124" t="s">
        <v>2908</v>
      </c>
      <c r="C11" s="124" t="s">
        <v>1569</v>
      </c>
      <c r="D11" s="124" t="s">
        <v>1799</v>
      </c>
      <c r="E11" s="124">
        <v>13.75</v>
      </c>
      <c r="F11" s="124">
        <v>126.58</v>
      </c>
      <c r="G11" s="124">
        <v>1.03E-2</v>
      </c>
      <c r="H11" s="124">
        <v>18.59</v>
      </c>
      <c r="I11" s="124">
        <v>0.2</v>
      </c>
      <c r="J11" s="124">
        <v>0</v>
      </c>
      <c r="K11" s="124">
        <v>0</v>
      </c>
      <c r="L11" s="124">
        <v>6.4999999999999997E-3</v>
      </c>
      <c r="M11" s="124">
        <v>1.6500000000000001E-2</v>
      </c>
      <c r="N11" s="124">
        <v>0.2656</v>
      </c>
      <c r="O11" s="52">
        <v>10</v>
      </c>
    </row>
    <row r="12" spans="1:19" x14ac:dyDescent="0.25">
      <c r="A12" s="124" t="s">
        <v>5241</v>
      </c>
      <c r="B12" s="124" t="s">
        <v>4411</v>
      </c>
      <c r="C12" s="124" t="s">
        <v>1794</v>
      </c>
      <c r="D12" s="124" t="s">
        <v>2818</v>
      </c>
      <c r="E12" s="124">
        <v>10.52</v>
      </c>
      <c r="F12" s="124">
        <v>246.22</v>
      </c>
      <c r="G12" s="124">
        <v>3.8E-3</v>
      </c>
      <c r="H12" s="124">
        <v>18.600000000000001</v>
      </c>
      <c r="I12" s="124">
        <v>0.36</v>
      </c>
      <c r="J12" s="124">
        <v>0</v>
      </c>
      <c r="K12" s="124">
        <v>0</v>
      </c>
      <c r="L12" s="124">
        <v>4.5499999999999999E-2</v>
      </c>
      <c r="M12" s="124">
        <v>3.7699999999999997E-2</v>
      </c>
      <c r="N12" s="124">
        <v>0.36940000000000001</v>
      </c>
      <c r="O12" s="52">
        <v>11</v>
      </c>
    </row>
    <row r="13" spans="1:19" x14ac:dyDescent="0.25">
      <c r="A13" s="124" t="s">
        <v>5247</v>
      </c>
      <c r="B13" s="124" t="s">
        <v>5142</v>
      </c>
      <c r="C13" s="124" t="s">
        <v>1805</v>
      </c>
      <c r="D13" s="124" t="s">
        <v>1824</v>
      </c>
      <c r="E13" s="124">
        <v>13.89</v>
      </c>
      <c r="F13" s="124">
        <v>447.53</v>
      </c>
      <c r="G13" s="124">
        <v>5.7999999999999996E-3</v>
      </c>
      <c r="H13" s="124">
        <v>18.809999999999999</v>
      </c>
      <c r="I13" s="124">
        <v>0.83</v>
      </c>
      <c r="J13" s="124">
        <v>0</v>
      </c>
      <c r="K13" s="124">
        <v>0</v>
      </c>
      <c r="L13" s="124">
        <v>2.07E-2</v>
      </c>
      <c r="M13" s="124">
        <v>2.5999999999999999E-2</v>
      </c>
      <c r="N13" s="124">
        <v>0.11169999999999999</v>
      </c>
      <c r="O13" s="52">
        <v>12</v>
      </c>
    </row>
    <row r="14" spans="1:19" x14ac:dyDescent="0.25">
      <c r="A14" s="124" t="s">
        <v>5248</v>
      </c>
      <c r="B14" s="124" t="s">
        <v>4725</v>
      </c>
      <c r="C14" s="124" t="s">
        <v>1572</v>
      </c>
      <c r="D14" s="124" t="s">
        <v>2827</v>
      </c>
      <c r="E14" s="124">
        <v>7.38</v>
      </c>
      <c r="F14" s="124">
        <v>467.98</v>
      </c>
      <c r="G14" s="124">
        <v>1.23E-2</v>
      </c>
      <c r="H14" s="124">
        <v>18.84</v>
      </c>
      <c r="I14" s="124">
        <v>0.36</v>
      </c>
      <c r="J14" s="124">
        <v>0</v>
      </c>
      <c r="K14" s="124">
        <v>0</v>
      </c>
      <c r="L14" s="124">
        <v>3.5700000000000003E-2</v>
      </c>
      <c r="M14" s="124">
        <v>3.9300000000000002E-2</v>
      </c>
      <c r="N14" s="124">
        <v>0.3896</v>
      </c>
      <c r="O14" s="52">
        <v>13</v>
      </c>
    </row>
    <row r="15" spans="1:19" x14ac:dyDescent="0.25">
      <c r="A15" s="124" t="s">
        <v>5240</v>
      </c>
      <c r="B15" s="124" t="s">
        <v>5060</v>
      </c>
      <c r="C15" s="124" t="s">
        <v>1577</v>
      </c>
      <c r="D15" s="124" t="s">
        <v>1596</v>
      </c>
      <c r="E15" s="124">
        <v>12.07</v>
      </c>
      <c r="F15" s="124">
        <v>1757.91</v>
      </c>
      <c r="G15" s="124">
        <v>5.9700000000000003E-2</v>
      </c>
      <c r="H15" s="124">
        <v>18.850000000000001</v>
      </c>
      <c r="I15" s="124">
        <v>0.98</v>
      </c>
      <c r="J15" s="124">
        <v>0</v>
      </c>
      <c r="K15" s="124">
        <v>0</v>
      </c>
      <c r="L15" s="124">
        <v>3.9399999999999998E-2</v>
      </c>
      <c r="M15" s="124">
        <v>1.55E-2</v>
      </c>
      <c r="N15" s="124">
        <v>0.23219999999999999</v>
      </c>
      <c r="O15" s="52">
        <v>14</v>
      </c>
    </row>
    <row r="16" spans="1:19" x14ac:dyDescent="0.25">
      <c r="A16" s="124" t="s">
        <v>5501</v>
      </c>
      <c r="B16" s="124" t="s">
        <v>5502</v>
      </c>
      <c r="C16" s="124" t="s">
        <v>1569</v>
      </c>
      <c r="D16" s="124" t="s">
        <v>1821</v>
      </c>
      <c r="E16" s="124">
        <v>16.329999999999998</v>
      </c>
      <c r="F16" s="124">
        <v>159.26</v>
      </c>
      <c r="G16" s="124">
        <v>1.8E-3</v>
      </c>
      <c r="H16" s="124">
        <v>18.940000000000001</v>
      </c>
      <c r="I16" s="124">
        <v>0.31</v>
      </c>
      <c r="J16" s="124">
        <v>0</v>
      </c>
      <c r="K16" s="124">
        <v>0</v>
      </c>
      <c r="L16" s="124">
        <v>7.3700000000000002E-2</v>
      </c>
      <c r="M16" s="124">
        <v>4.6100000000000002E-2</v>
      </c>
      <c r="N16" s="124">
        <v>0.2215</v>
      </c>
      <c r="O16" s="52">
        <v>15</v>
      </c>
    </row>
    <row r="17" spans="1:15" x14ac:dyDescent="0.25">
      <c r="A17" s="124" t="s">
        <v>5245</v>
      </c>
      <c r="B17" s="124" t="s">
        <v>5016</v>
      </c>
      <c r="C17" s="124" t="s">
        <v>1585</v>
      </c>
      <c r="D17" s="124" t="s">
        <v>1586</v>
      </c>
      <c r="E17" s="124">
        <v>10.09</v>
      </c>
      <c r="F17" s="124">
        <v>685.19</v>
      </c>
      <c r="G17" s="124">
        <v>4.24E-2</v>
      </c>
      <c r="H17" s="124">
        <v>18.95</v>
      </c>
      <c r="I17" s="124">
        <v>0.46</v>
      </c>
      <c r="J17" s="124">
        <v>0</v>
      </c>
      <c r="K17" s="124">
        <v>0</v>
      </c>
      <c r="L17" s="124">
        <v>5.6599999999999998E-2</v>
      </c>
      <c r="M17" s="124">
        <v>6.9400000000000003E-2</v>
      </c>
      <c r="N17" s="124">
        <v>0.42049999999999998</v>
      </c>
      <c r="O17" s="52">
        <v>16</v>
      </c>
    </row>
    <row r="18" spans="1:15" x14ac:dyDescent="0.25">
      <c r="A18" s="124" t="s">
        <v>5253</v>
      </c>
      <c r="B18" s="124" t="s">
        <v>4412</v>
      </c>
      <c r="C18" s="124" t="s">
        <v>1572</v>
      </c>
      <c r="D18" s="124" t="s">
        <v>1573</v>
      </c>
      <c r="E18" s="124">
        <v>14.55</v>
      </c>
      <c r="F18" s="124">
        <v>140.54</v>
      </c>
      <c r="G18" s="124">
        <v>-2.0999999999999999E-3</v>
      </c>
      <c r="H18" s="124">
        <v>19.010000000000002</v>
      </c>
      <c r="I18" s="124">
        <v>0.31</v>
      </c>
      <c r="J18" s="124">
        <v>0</v>
      </c>
      <c r="K18" s="124">
        <v>0</v>
      </c>
      <c r="L18" s="124">
        <v>8.1600000000000006E-2</v>
      </c>
      <c r="M18" s="124">
        <v>6.6E-3</v>
      </c>
      <c r="N18" s="124">
        <v>0.48599999999999999</v>
      </c>
      <c r="O18" s="52">
        <v>17</v>
      </c>
    </row>
    <row r="19" spans="1:15" x14ac:dyDescent="0.25">
      <c r="A19" s="124" t="s">
        <v>5246</v>
      </c>
      <c r="B19" s="124" t="s">
        <v>4827</v>
      </c>
      <c r="C19" s="124" t="s">
        <v>1811</v>
      </c>
      <c r="D19" s="124" t="s">
        <v>1812</v>
      </c>
      <c r="E19" s="124">
        <v>14.2</v>
      </c>
      <c r="F19" s="124">
        <v>203.48</v>
      </c>
      <c r="G19" s="124">
        <v>7.1000000000000004E-3</v>
      </c>
      <c r="H19" s="124">
        <v>19.04</v>
      </c>
      <c r="I19" s="124">
        <v>0.3</v>
      </c>
      <c r="J19" s="124">
        <v>0</v>
      </c>
      <c r="K19" s="124">
        <v>0</v>
      </c>
      <c r="L19" s="124">
        <v>2.9499999999999998E-2</v>
      </c>
      <c r="M19" s="124">
        <v>1.35E-2</v>
      </c>
      <c r="N19" s="124">
        <v>1.9319999999999999</v>
      </c>
      <c r="O19" s="52">
        <v>18</v>
      </c>
    </row>
    <row r="20" spans="1:15" x14ac:dyDescent="0.25">
      <c r="A20" s="124" t="s">
        <v>5243</v>
      </c>
      <c r="B20" s="124" t="s">
        <v>4426</v>
      </c>
      <c r="C20" s="124" t="s">
        <v>1577</v>
      </c>
      <c r="D20" s="124" t="s">
        <v>2820</v>
      </c>
      <c r="E20" s="124">
        <v>14.29</v>
      </c>
      <c r="F20" s="124">
        <v>119.66</v>
      </c>
      <c r="G20" s="124">
        <v>5.5999999999999999E-3</v>
      </c>
      <c r="H20" s="124">
        <v>19.05</v>
      </c>
      <c r="I20" s="124">
        <v>0.26</v>
      </c>
      <c r="J20" s="124">
        <v>0</v>
      </c>
      <c r="K20" s="124">
        <v>0</v>
      </c>
      <c r="L20" s="124">
        <v>5.7700000000000001E-2</v>
      </c>
      <c r="M20" s="124">
        <v>2.1100000000000001E-2</v>
      </c>
      <c r="N20" s="124">
        <v>0.65339999999999998</v>
      </c>
      <c r="O20" s="52">
        <v>19</v>
      </c>
    </row>
    <row r="21" spans="1:15" x14ac:dyDescent="0.25">
      <c r="A21" s="124" t="s">
        <v>5255</v>
      </c>
      <c r="B21" s="124" t="s">
        <v>5088</v>
      </c>
      <c r="C21" s="124" t="s">
        <v>1577</v>
      </c>
      <c r="D21" s="124" t="s">
        <v>2820</v>
      </c>
      <c r="E21" s="124">
        <v>13.74</v>
      </c>
      <c r="F21" s="124">
        <v>174.37</v>
      </c>
      <c r="G21" s="124">
        <v>4.4000000000000003E-3</v>
      </c>
      <c r="H21" s="124">
        <v>19.239999999999998</v>
      </c>
      <c r="I21" s="124">
        <v>0.52</v>
      </c>
      <c r="J21" s="124">
        <v>0</v>
      </c>
      <c r="K21" s="124">
        <v>0</v>
      </c>
      <c r="L21" s="124">
        <v>3.8100000000000002E-2</v>
      </c>
      <c r="M21" s="124">
        <v>4.5699999999999998E-2</v>
      </c>
      <c r="N21" s="124">
        <v>0.1137</v>
      </c>
      <c r="O21" s="52">
        <v>20</v>
      </c>
    </row>
    <row r="22" spans="1:15" x14ac:dyDescent="0.25">
      <c r="A22" s="124" t="s">
        <v>5252</v>
      </c>
      <c r="B22" s="124" t="s">
        <v>5081</v>
      </c>
      <c r="C22" s="124" t="s">
        <v>1577</v>
      </c>
      <c r="D22" s="124" t="s">
        <v>2820</v>
      </c>
      <c r="E22" s="124">
        <v>12.8</v>
      </c>
      <c r="F22" s="124">
        <v>211.36</v>
      </c>
      <c r="G22" s="124">
        <v>9.4999999999999998E-3</v>
      </c>
      <c r="H22" s="124">
        <v>19.25</v>
      </c>
      <c r="I22" s="124">
        <v>0.49</v>
      </c>
      <c r="J22" s="124">
        <v>0</v>
      </c>
      <c r="K22" s="124">
        <v>0</v>
      </c>
      <c r="L22" s="124">
        <v>1.7100000000000001E-2</v>
      </c>
      <c r="M22" s="124">
        <v>6.0000000000000001E-3</v>
      </c>
      <c r="N22" s="124">
        <v>0</v>
      </c>
      <c r="O22" s="52">
        <v>21</v>
      </c>
    </row>
    <row r="23" spans="1:15" x14ac:dyDescent="0.25">
      <c r="A23" s="124" t="s">
        <v>5249</v>
      </c>
      <c r="B23" s="124" t="s">
        <v>2785</v>
      </c>
      <c r="C23" s="124" t="s">
        <v>1569</v>
      </c>
      <c r="D23" s="124" t="s">
        <v>1799</v>
      </c>
      <c r="E23" s="124">
        <v>9.16</v>
      </c>
      <c r="F23" s="124">
        <v>327.60000000000002</v>
      </c>
      <c r="G23" s="124">
        <v>1.2200000000000001E-2</v>
      </c>
      <c r="H23" s="124">
        <v>19.260000000000002</v>
      </c>
      <c r="I23" s="124">
        <v>0.28000000000000003</v>
      </c>
      <c r="J23" s="124">
        <v>0</v>
      </c>
      <c r="K23" s="124">
        <v>0</v>
      </c>
      <c r="L23" s="124">
        <v>3.0300000000000001E-2</v>
      </c>
      <c r="M23" s="124">
        <v>3.09E-2</v>
      </c>
      <c r="N23" s="124">
        <v>0.3095</v>
      </c>
      <c r="O23" s="52">
        <v>22</v>
      </c>
    </row>
    <row r="24" spans="1:15" x14ac:dyDescent="0.25">
      <c r="A24" s="124" t="s">
        <v>5499</v>
      </c>
      <c r="B24" s="124" t="s">
        <v>5500</v>
      </c>
      <c r="C24" s="124" t="s">
        <v>1577</v>
      </c>
      <c r="D24" s="124" t="s">
        <v>1815</v>
      </c>
      <c r="E24" s="124">
        <v>8.09</v>
      </c>
      <c r="F24" s="124">
        <v>540.87</v>
      </c>
      <c r="G24" s="124">
        <v>2.1499999999999998E-2</v>
      </c>
      <c r="H24" s="124">
        <v>19.309999999999999</v>
      </c>
      <c r="I24" s="124">
        <v>0.44</v>
      </c>
      <c r="J24" s="124">
        <v>0</v>
      </c>
      <c r="K24" s="124">
        <v>0</v>
      </c>
      <c r="L24" s="124">
        <v>8.9099999999999999E-2</v>
      </c>
      <c r="M24" s="124">
        <v>5.1999999999999998E-2</v>
      </c>
      <c r="N24" s="124">
        <v>0.31790000000000002</v>
      </c>
      <c r="O24" s="52">
        <v>23</v>
      </c>
    </row>
    <row r="25" spans="1:15" x14ac:dyDescent="0.25">
      <c r="A25" s="124" t="s">
        <v>5832</v>
      </c>
      <c r="B25" s="124" t="s">
        <v>5833</v>
      </c>
      <c r="C25" s="124" t="s">
        <v>1569</v>
      </c>
      <c r="D25" s="124" t="s">
        <v>1799</v>
      </c>
      <c r="E25" s="124">
        <v>19.34</v>
      </c>
      <c r="F25" s="124">
        <v>591.6</v>
      </c>
      <c r="G25" s="124">
        <v>-5.0000000000000001E-4</v>
      </c>
      <c r="H25" s="124">
        <v>19.34</v>
      </c>
      <c r="I25" s="124">
        <v>0.4</v>
      </c>
      <c r="J25" s="124">
        <v>0</v>
      </c>
      <c r="K25" s="124">
        <v>0</v>
      </c>
      <c r="L25" s="124">
        <v>5.4100000000000002E-2</v>
      </c>
      <c r="M25" s="124">
        <v>2.7300000000000001E-2</v>
      </c>
      <c r="N25" s="124">
        <v>0.16489999999999999</v>
      </c>
      <c r="O25" s="52">
        <v>24</v>
      </c>
    </row>
    <row r="26" spans="1:15" x14ac:dyDescent="0.25">
      <c r="A26" s="124" t="s">
        <v>5250</v>
      </c>
      <c r="B26" s="124" t="s">
        <v>4397</v>
      </c>
      <c r="C26" s="124" t="s">
        <v>1805</v>
      </c>
      <c r="D26" s="124" t="s">
        <v>2002</v>
      </c>
      <c r="E26" s="124">
        <v>7.73</v>
      </c>
      <c r="F26" s="124">
        <v>370.39</v>
      </c>
      <c r="G26" s="124">
        <v>1.18E-2</v>
      </c>
      <c r="H26" s="124">
        <v>19.37</v>
      </c>
      <c r="I26" s="124">
        <v>0.46</v>
      </c>
      <c r="J26" s="124">
        <v>0</v>
      </c>
      <c r="K26" s="124">
        <v>0</v>
      </c>
      <c r="L26" s="124">
        <v>1.0800000000000001E-2</v>
      </c>
      <c r="M26" s="124">
        <v>1.3100000000000001E-2</v>
      </c>
      <c r="N26" s="124">
        <v>0.15570000000000001</v>
      </c>
      <c r="O26" s="52">
        <v>25</v>
      </c>
    </row>
    <row r="27" spans="1:15" x14ac:dyDescent="0.25">
      <c r="A27" s="124" t="s">
        <v>5254</v>
      </c>
      <c r="B27" s="124" t="s">
        <v>4416</v>
      </c>
      <c r="C27" s="124" t="s">
        <v>1797</v>
      </c>
      <c r="D27" s="124" t="s">
        <v>1801</v>
      </c>
      <c r="E27" s="124">
        <v>8.6199999999999992</v>
      </c>
      <c r="F27" s="124">
        <v>545.41</v>
      </c>
      <c r="G27" s="124">
        <v>1.41E-2</v>
      </c>
      <c r="H27" s="124">
        <v>19.57</v>
      </c>
      <c r="I27" s="124">
        <v>0.56999999999999995</v>
      </c>
      <c r="J27" s="124">
        <v>0</v>
      </c>
      <c r="K27" s="124">
        <v>0</v>
      </c>
      <c r="L27" s="124">
        <v>2.9399999999999999E-2</v>
      </c>
      <c r="M27" s="124">
        <v>1.1599999999999999E-2</v>
      </c>
      <c r="N27" s="124">
        <v>0</v>
      </c>
      <c r="O27" s="52">
        <v>26</v>
      </c>
    </row>
    <row r="28" spans="1:15" x14ac:dyDescent="0.25">
      <c r="A28" s="124" t="s">
        <v>5260</v>
      </c>
      <c r="B28" s="124" t="s">
        <v>5130</v>
      </c>
      <c r="C28" s="124" t="s">
        <v>1797</v>
      </c>
      <c r="D28" s="124" t="s">
        <v>1798</v>
      </c>
      <c r="E28" s="124">
        <v>26.24</v>
      </c>
      <c r="F28" s="124">
        <v>97.19</v>
      </c>
      <c r="G28" s="124">
        <v>5.4000000000000003E-3</v>
      </c>
      <c r="H28" s="124">
        <v>19.59</v>
      </c>
      <c r="I28" s="124">
        <v>0.41</v>
      </c>
      <c r="J28" s="124">
        <v>0</v>
      </c>
      <c r="K28" s="124">
        <v>0</v>
      </c>
      <c r="L28" s="124">
        <v>-5.8999999999999999E-3</v>
      </c>
      <c r="M28" s="124">
        <v>3.5999999999999999E-3</v>
      </c>
      <c r="N28" s="124">
        <v>0.8266</v>
      </c>
      <c r="O28" s="52">
        <v>27</v>
      </c>
    </row>
    <row r="29" spans="1:15" x14ac:dyDescent="0.25">
      <c r="A29" s="124" t="s">
        <v>5262</v>
      </c>
      <c r="B29" s="124" t="s">
        <v>5131</v>
      </c>
      <c r="C29" s="124" t="s">
        <v>1794</v>
      </c>
      <c r="D29" s="124" t="s">
        <v>2818</v>
      </c>
      <c r="E29" s="124">
        <v>8.5500000000000007</v>
      </c>
      <c r="F29" s="124">
        <v>319.02999999999997</v>
      </c>
      <c r="G29" s="124">
        <v>1.2999999999999999E-2</v>
      </c>
      <c r="H29" s="124">
        <v>19.7</v>
      </c>
      <c r="I29" s="124">
        <v>0.43</v>
      </c>
      <c r="J29" s="124">
        <v>0</v>
      </c>
      <c r="K29" s="124">
        <v>0</v>
      </c>
      <c r="L29" s="124">
        <v>0.1416</v>
      </c>
      <c r="M29" s="124">
        <v>2.7900000000000001E-2</v>
      </c>
      <c r="N29" s="124">
        <v>0.75839999999999996</v>
      </c>
      <c r="O29" s="52">
        <v>28</v>
      </c>
    </row>
    <row r="30" spans="1:15" x14ac:dyDescent="0.25">
      <c r="A30" s="124" t="s">
        <v>5259</v>
      </c>
      <c r="B30" s="124" t="s">
        <v>4826</v>
      </c>
      <c r="C30" s="124" t="s">
        <v>1797</v>
      </c>
      <c r="D30" s="124" t="s">
        <v>1801</v>
      </c>
      <c r="E30" s="124">
        <v>11.64</v>
      </c>
      <c r="F30" s="124">
        <v>104</v>
      </c>
      <c r="G30" s="124">
        <v>-6.7999999999999996E-3</v>
      </c>
      <c r="H30" s="124">
        <v>19.77</v>
      </c>
      <c r="I30" s="124">
        <v>0.19</v>
      </c>
      <c r="J30" s="124">
        <v>0</v>
      </c>
      <c r="K30" s="124">
        <v>0</v>
      </c>
      <c r="L30" s="124">
        <v>2.4799999999999999E-2</v>
      </c>
      <c r="M30" s="124">
        <v>0.01</v>
      </c>
      <c r="N30" s="124">
        <v>0.53200000000000003</v>
      </c>
      <c r="O30" s="52">
        <v>29</v>
      </c>
    </row>
    <row r="31" spans="1:15" x14ac:dyDescent="0.25">
      <c r="A31" s="124" t="s">
        <v>5261</v>
      </c>
      <c r="B31" s="124" t="s">
        <v>5017</v>
      </c>
      <c r="C31" s="124" t="s">
        <v>1803</v>
      </c>
      <c r="D31" s="124" t="s">
        <v>2830</v>
      </c>
      <c r="E31" s="124">
        <v>11.8</v>
      </c>
      <c r="F31" s="124">
        <v>123.02</v>
      </c>
      <c r="G31" s="124">
        <v>8.5000000000000006E-3</v>
      </c>
      <c r="H31" s="124">
        <v>19.82</v>
      </c>
      <c r="I31" s="124">
        <v>0.22</v>
      </c>
      <c r="J31" s="124">
        <v>0</v>
      </c>
      <c r="K31" s="124">
        <v>0</v>
      </c>
      <c r="L31" s="124">
        <v>4.3799999999999999E-2</v>
      </c>
      <c r="M31" s="124">
        <v>2.9600000000000001E-2</v>
      </c>
      <c r="N31" s="124">
        <v>0.3982</v>
      </c>
      <c r="O31" s="52">
        <v>30</v>
      </c>
    </row>
    <row r="32" spans="1:15" x14ac:dyDescent="0.25">
      <c r="A32" s="124" t="s">
        <v>5264</v>
      </c>
      <c r="B32" s="124" t="s">
        <v>4415</v>
      </c>
      <c r="C32" s="124" t="s">
        <v>1791</v>
      </c>
      <c r="D32" s="124" t="s">
        <v>1800</v>
      </c>
      <c r="E32" s="124">
        <v>18.149999999999999</v>
      </c>
      <c r="F32" s="124">
        <v>192.12</v>
      </c>
      <c r="G32" s="124">
        <v>5.4999999999999997E-3</v>
      </c>
      <c r="H32" s="124">
        <v>19.86</v>
      </c>
      <c r="I32" s="124">
        <v>0.49</v>
      </c>
      <c r="J32" s="124">
        <v>0</v>
      </c>
      <c r="K32" s="124">
        <v>0</v>
      </c>
      <c r="L32" s="124">
        <v>7.1499999999999994E-2</v>
      </c>
      <c r="M32" s="124">
        <v>3.8899999999999997E-2</v>
      </c>
      <c r="N32" s="124">
        <v>0.81530000000000002</v>
      </c>
      <c r="O32" s="52">
        <v>31</v>
      </c>
    </row>
    <row r="33" spans="1:15" x14ac:dyDescent="0.25">
      <c r="A33" s="124" t="s">
        <v>5481</v>
      </c>
      <c r="B33" s="124" t="s">
        <v>5482</v>
      </c>
      <c r="C33" s="124" t="s">
        <v>1797</v>
      </c>
      <c r="D33" s="124" t="s">
        <v>1798</v>
      </c>
      <c r="E33" s="124">
        <v>19.91</v>
      </c>
      <c r="F33" s="124">
        <v>201.18</v>
      </c>
      <c r="G33" s="124">
        <v>-1E-3</v>
      </c>
      <c r="H33" s="124">
        <v>19.91</v>
      </c>
      <c r="I33" s="124">
        <v>0.57999999999999996</v>
      </c>
      <c r="J33" s="124">
        <v>0</v>
      </c>
      <c r="K33" s="124">
        <v>0</v>
      </c>
      <c r="L33" s="124">
        <v>7.2999999999999995E-2</v>
      </c>
      <c r="M33" s="124">
        <v>2.24E-2</v>
      </c>
      <c r="N33" s="124">
        <v>0.56999999999999995</v>
      </c>
      <c r="O33" s="52">
        <v>32</v>
      </c>
    </row>
    <row r="34" spans="1:15" x14ac:dyDescent="0.25">
      <c r="A34" s="124" t="s">
        <v>5268</v>
      </c>
      <c r="B34" s="124" t="s">
        <v>5223</v>
      </c>
      <c r="C34" s="124" t="s">
        <v>1592</v>
      </c>
      <c r="D34" s="124" t="s">
        <v>3222</v>
      </c>
      <c r="E34" s="124">
        <v>9.92</v>
      </c>
      <c r="F34" s="124">
        <v>1164.52</v>
      </c>
      <c r="G34" s="124">
        <v>1.0200000000000001E-2</v>
      </c>
      <c r="H34" s="124">
        <v>19.940000000000001</v>
      </c>
      <c r="I34" s="124">
        <v>1.46</v>
      </c>
      <c r="J34" s="124">
        <v>0</v>
      </c>
      <c r="K34" s="124">
        <v>0</v>
      </c>
      <c r="L34" s="124">
        <v>4.2900000000000001E-2</v>
      </c>
      <c r="M34" s="124">
        <v>1.6299999999999999E-2</v>
      </c>
      <c r="N34" s="124">
        <v>-0.12</v>
      </c>
      <c r="O34" s="52">
        <v>33</v>
      </c>
    </row>
    <row r="35" spans="1:15" x14ac:dyDescent="0.25">
      <c r="A35" s="124" t="s">
        <v>5256</v>
      </c>
      <c r="B35" s="124" t="s">
        <v>4414</v>
      </c>
      <c r="C35" s="124" t="s">
        <v>1811</v>
      </c>
      <c r="D35" s="124" t="s">
        <v>1812</v>
      </c>
      <c r="E35" s="124">
        <v>17.39</v>
      </c>
      <c r="F35" s="124">
        <v>185.56</v>
      </c>
      <c r="G35" s="124">
        <v>2.8999999999999998E-3</v>
      </c>
      <c r="H35" s="124">
        <v>20</v>
      </c>
      <c r="I35" s="124">
        <v>0.34</v>
      </c>
      <c r="J35" s="124">
        <v>0</v>
      </c>
      <c r="K35" s="124">
        <v>0</v>
      </c>
      <c r="L35" s="124">
        <v>6.5699999999999995E-2</v>
      </c>
      <c r="M35" s="124">
        <v>2.6100000000000002E-2</v>
      </c>
      <c r="N35" s="124">
        <v>0.43619999999999998</v>
      </c>
      <c r="O35" s="52">
        <v>34</v>
      </c>
    </row>
    <row r="36" spans="1:15" x14ac:dyDescent="0.25">
      <c r="A36" s="124" t="s">
        <v>5258</v>
      </c>
      <c r="B36" s="124" t="s">
        <v>5020</v>
      </c>
      <c r="C36" s="124" t="s">
        <v>1803</v>
      </c>
      <c r="D36" s="124" t="s">
        <v>2830</v>
      </c>
      <c r="E36" s="124">
        <v>12.45</v>
      </c>
      <c r="F36" s="124">
        <v>283.54000000000002</v>
      </c>
      <c r="G36" s="124">
        <v>1.38E-2</v>
      </c>
      <c r="H36" s="124">
        <v>20</v>
      </c>
      <c r="I36" s="124">
        <v>0.44</v>
      </c>
      <c r="J36" s="124">
        <v>0</v>
      </c>
      <c r="K36" s="124">
        <v>0</v>
      </c>
      <c r="L36" s="124">
        <v>-9.4000000000000004E-3</v>
      </c>
      <c r="M36" s="124">
        <v>0</v>
      </c>
      <c r="N36" s="124">
        <v>0.35749999999999998</v>
      </c>
      <c r="O36" s="52">
        <v>35</v>
      </c>
    </row>
    <row r="37" spans="1:15" x14ac:dyDescent="0.25">
      <c r="A37" s="124" t="s">
        <v>5257</v>
      </c>
      <c r="B37" s="124" t="s">
        <v>2014</v>
      </c>
      <c r="C37" s="124" t="s">
        <v>1791</v>
      </c>
      <c r="D37" s="124" t="s">
        <v>1800</v>
      </c>
      <c r="E37" s="124">
        <v>11.43</v>
      </c>
      <c r="F37" s="124">
        <v>625.11</v>
      </c>
      <c r="G37" s="124">
        <v>5.3E-3</v>
      </c>
      <c r="H37" s="124">
        <v>20.2</v>
      </c>
      <c r="I37" s="124">
        <v>0.52</v>
      </c>
      <c r="J37" s="124">
        <v>0</v>
      </c>
      <c r="K37" s="124">
        <v>0</v>
      </c>
      <c r="L37" s="124">
        <v>3.5400000000000001E-2</v>
      </c>
      <c r="M37" s="124">
        <v>3.8199999999999998E-2</v>
      </c>
      <c r="N37" s="124">
        <v>0.317</v>
      </c>
      <c r="O37" s="52">
        <v>36</v>
      </c>
    </row>
    <row r="38" spans="1:15" x14ac:dyDescent="0.25">
      <c r="A38" s="124" t="s">
        <v>5279</v>
      </c>
      <c r="B38" s="124" t="s">
        <v>5018</v>
      </c>
      <c r="C38" s="124" t="s">
        <v>1793</v>
      </c>
      <c r="D38" s="124" t="s">
        <v>2685</v>
      </c>
      <c r="E38" s="124">
        <v>11.52</v>
      </c>
      <c r="F38" s="124">
        <v>420.7</v>
      </c>
      <c r="G38" s="124">
        <v>7.9000000000000008E-3</v>
      </c>
      <c r="H38" s="124">
        <v>20.28</v>
      </c>
      <c r="I38" s="124">
        <v>0.74</v>
      </c>
      <c r="J38" s="124">
        <v>0</v>
      </c>
      <c r="K38" s="124">
        <v>0</v>
      </c>
      <c r="L38" s="124">
        <v>-8.0999999999999996E-3</v>
      </c>
      <c r="M38" s="124">
        <v>6.9999999999999999E-4</v>
      </c>
      <c r="N38" s="124">
        <v>-5.28E-2</v>
      </c>
      <c r="O38" s="52">
        <v>37</v>
      </c>
    </row>
    <row r="39" spans="1:15" x14ac:dyDescent="0.25">
      <c r="A39" s="124" t="s">
        <v>5251</v>
      </c>
      <c r="B39" s="124" t="s">
        <v>4482</v>
      </c>
      <c r="C39" s="124" t="s">
        <v>1791</v>
      </c>
      <c r="D39" s="124" t="s">
        <v>1800</v>
      </c>
      <c r="E39" s="124">
        <v>3.22</v>
      </c>
      <c r="F39" s="124">
        <v>2402.0300000000002</v>
      </c>
      <c r="G39" s="124">
        <v>3.5400000000000001E-2</v>
      </c>
      <c r="H39" s="124">
        <v>20.28</v>
      </c>
      <c r="I39" s="124">
        <v>0.51</v>
      </c>
      <c r="J39" s="124">
        <v>0</v>
      </c>
      <c r="K39" s="124">
        <v>0</v>
      </c>
      <c r="L39" s="124">
        <v>-3.5999999999999999E-3</v>
      </c>
      <c r="M39" s="124">
        <v>4.3E-3</v>
      </c>
      <c r="N39" s="124">
        <v>0</v>
      </c>
      <c r="O39" s="52">
        <v>38</v>
      </c>
    </row>
    <row r="40" spans="1:15" x14ac:dyDescent="0.25">
      <c r="A40" s="124" t="s">
        <v>5282</v>
      </c>
      <c r="B40" s="124" t="s">
        <v>5023</v>
      </c>
      <c r="C40" s="124" t="s">
        <v>1569</v>
      </c>
      <c r="D40" s="124" t="s">
        <v>1799</v>
      </c>
      <c r="E40" s="124">
        <v>15.23</v>
      </c>
      <c r="F40" s="124">
        <v>164.03</v>
      </c>
      <c r="G40" s="124">
        <v>1.2999999999999999E-3</v>
      </c>
      <c r="H40" s="124">
        <v>20.309999999999999</v>
      </c>
      <c r="I40" s="124">
        <v>0.57999999999999996</v>
      </c>
      <c r="J40" s="124">
        <v>0</v>
      </c>
      <c r="K40" s="124">
        <v>0</v>
      </c>
      <c r="L40" s="124">
        <v>2.5700000000000001E-2</v>
      </c>
      <c r="M40" s="124">
        <v>1.3299999999999999E-2</v>
      </c>
      <c r="N40" s="124">
        <v>8.9599999999999999E-2</v>
      </c>
      <c r="O40" s="52">
        <v>39</v>
      </c>
    </row>
    <row r="41" spans="1:15" x14ac:dyDescent="0.25">
      <c r="A41" s="124" t="s">
        <v>5263</v>
      </c>
      <c r="B41" s="124" t="s">
        <v>4409</v>
      </c>
      <c r="C41" s="124" t="s">
        <v>1581</v>
      </c>
      <c r="D41" s="124" t="s">
        <v>1816</v>
      </c>
      <c r="E41" s="124">
        <v>9.83</v>
      </c>
      <c r="F41" s="124">
        <v>223.07</v>
      </c>
      <c r="G41" s="124">
        <v>1.03E-2</v>
      </c>
      <c r="H41" s="124">
        <v>20.53</v>
      </c>
      <c r="I41" s="124">
        <v>0.27</v>
      </c>
      <c r="J41" s="124">
        <v>0</v>
      </c>
      <c r="K41" s="124">
        <v>0</v>
      </c>
      <c r="L41" s="124">
        <v>3.0999999999999999E-3</v>
      </c>
      <c r="M41" s="124">
        <v>3.8999999999999998E-3</v>
      </c>
      <c r="N41" s="124">
        <v>0.4914</v>
      </c>
      <c r="O41" s="52">
        <v>40</v>
      </c>
    </row>
    <row r="42" spans="1:15" x14ac:dyDescent="0.25">
      <c r="A42" s="124" t="s">
        <v>5265</v>
      </c>
      <c r="B42" s="124" t="s">
        <v>4672</v>
      </c>
      <c r="C42" s="124" t="s">
        <v>1814</v>
      </c>
      <c r="D42" s="124" t="s">
        <v>1814</v>
      </c>
      <c r="E42" s="124">
        <v>19.75</v>
      </c>
      <c r="F42" s="124">
        <v>183.71</v>
      </c>
      <c r="G42" s="124">
        <v>-2E-3</v>
      </c>
      <c r="H42" s="124">
        <v>20.54</v>
      </c>
      <c r="I42" s="124">
        <v>0.4</v>
      </c>
      <c r="J42" s="124">
        <v>0</v>
      </c>
      <c r="K42" s="124">
        <v>0</v>
      </c>
      <c r="L42" s="124">
        <v>5.5399999999999998E-2</v>
      </c>
      <c r="M42" s="124">
        <v>3.3099999999999997E-2</v>
      </c>
      <c r="N42" s="124">
        <v>0.70509999999999995</v>
      </c>
      <c r="O42" s="52">
        <v>41</v>
      </c>
    </row>
    <row r="43" spans="1:15" x14ac:dyDescent="0.25">
      <c r="A43" s="124" t="s">
        <v>5267</v>
      </c>
      <c r="B43" s="124" t="s">
        <v>5095</v>
      </c>
      <c r="C43" s="124" t="s">
        <v>1797</v>
      </c>
      <c r="D43" s="124" t="s">
        <v>1798</v>
      </c>
      <c r="E43" s="124">
        <v>10.19</v>
      </c>
      <c r="F43" s="124">
        <v>418.92</v>
      </c>
      <c r="G43" s="124">
        <v>0</v>
      </c>
      <c r="H43" s="124">
        <v>20.61</v>
      </c>
      <c r="I43" s="124">
        <v>0.56999999999999995</v>
      </c>
      <c r="J43" s="124">
        <v>0</v>
      </c>
      <c r="K43" s="124">
        <v>0</v>
      </c>
      <c r="L43" s="124">
        <v>2.93E-2</v>
      </c>
      <c r="M43" s="124">
        <v>2.1100000000000001E-2</v>
      </c>
      <c r="N43" s="124">
        <v>0.4037</v>
      </c>
      <c r="O43" s="52">
        <v>42</v>
      </c>
    </row>
    <row r="44" spans="1:15" x14ac:dyDescent="0.25">
      <c r="A44" s="124" t="s">
        <v>5297</v>
      </c>
      <c r="B44" s="124" t="s">
        <v>5082</v>
      </c>
      <c r="C44" s="124" t="s">
        <v>1581</v>
      </c>
      <c r="D44" s="124" t="s">
        <v>1816</v>
      </c>
      <c r="E44" s="124">
        <v>11.97</v>
      </c>
      <c r="F44" s="124">
        <v>209.02</v>
      </c>
      <c r="G44" s="124">
        <v>8.3999999999999995E-3</v>
      </c>
      <c r="H44" s="124">
        <v>20.63</v>
      </c>
      <c r="I44" s="124">
        <v>0.43</v>
      </c>
      <c r="J44" s="124">
        <v>0</v>
      </c>
      <c r="K44" s="124">
        <v>0</v>
      </c>
      <c r="L44" s="124">
        <v>5.1999999999999998E-3</v>
      </c>
      <c r="M44" s="124">
        <v>9.1000000000000004E-3</v>
      </c>
      <c r="N44" s="124">
        <v>-0.35</v>
      </c>
      <c r="O44" s="52">
        <v>43</v>
      </c>
    </row>
    <row r="45" spans="1:15" x14ac:dyDescent="0.25">
      <c r="A45" s="124" t="s">
        <v>5274</v>
      </c>
      <c r="B45" s="124" t="s">
        <v>2857</v>
      </c>
      <c r="C45" s="124" t="s">
        <v>1791</v>
      </c>
      <c r="D45" s="124" t="s">
        <v>1800</v>
      </c>
      <c r="E45" s="124">
        <v>13.85</v>
      </c>
      <c r="F45" s="124">
        <v>101.66</v>
      </c>
      <c r="G45" s="124">
        <v>1.3899999999999999E-2</v>
      </c>
      <c r="H45" s="124">
        <v>20.74</v>
      </c>
      <c r="I45" s="124">
        <v>0.22</v>
      </c>
      <c r="J45" s="124">
        <v>0</v>
      </c>
      <c r="K45" s="124">
        <v>0</v>
      </c>
      <c r="L45" s="124">
        <v>7.0900000000000005E-2</v>
      </c>
      <c r="M45" s="124">
        <v>6.5799999999999997E-2</v>
      </c>
      <c r="N45" s="124">
        <v>0.18379999999999999</v>
      </c>
      <c r="O45" s="52">
        <v>44</v>
      </c>
    </row>
    <row r="46" spans="1:15" x14ac:dyDescent="0.25">
      <c r="A46" s="124" t="s">
        <v>5269</v>
      </c>
      <c r="B46" s="124" t="s">
        <v>4706</v>
      </c>
      <c r="C46" s="124" t="s">
        <v>1802</v>
      </c>
      <c r="D46" s="124" t="s">
        <v>2819</v>
      </c>
      <c r="E46" s="124">
        <v>15.72</v>
      </c>
      <c r="F46" s="124">
        <v>256.48</v>
      </c>
      <c r="G46" s="124">
        <v>1.9E-3</v>
      </c>
      <c r="H46" s="124">
        <v>20.81</v>
      </c>
      <c r="I46" s="124">
        <v>0.56000000000000005</v>
      </c>
      <c r="J46" s="124">
        <v>0</v>
      </c>
      <c r="K46" s="124">
        <v>0</v>
      </c>
      <c r="L46" s="124">
        <v>8.0299999999999996E-2</v>
      </c>
      <c r="M46" s="124">
        <v>3.5700000000000003E-2</v>
      </c>
      <c r="N46" s="124">
        <v>0.33510000000000001</v>
      </c>
      <c r="O46" s="52">
        <v>45</v>
      </c>
    </row>
    <row r="47" spans="1:15" x14ac:dyDescent="0.25">
      <c r="A47" s="124" t="s">
        <v>5834</v>
      </c>
      <c r="B47" s="124" t="s">
        <v>5835</v>
      </c>
      <c r="C47" s="124" t="s">
        <v>1599</v>
      </c>
      <c r="D47" s="124" t="s">
        <v>1796</v>
      </c>
      <c r="E47" s="124">
        <v>16.2</v>
      </c>
      <c r="F47" s="124">
        <v>963.18</v>
      </c>
      <c r="G47" s="124">
        <v>2.3400000000000001E-2</v>
      </c>
      <c r="H47" s="124">
        <v>20.87</v>
      </c>
      <c r="I47" s="124">
        <v>0.38</v>
      </c>
      <c r="J47" s="124">
        <v>0</v>
      </c>
      <c r="K47" s="124">
        <v>0</v>
      </c>
      <c r="L47" s="124">
        <v>0.1048</v>
      </c>
      <c r="M47" s="124">
        <v>3.8399999999999997E-2</v>
      </c>
      <c r="N47" s="124">
        <v>0.76080000000000003</v>
      </c>
      <c r="O47" s="52">
        <v>46</v>
      </c>
    </row>
    <row r="48" spans="1:15" x14ac:dyDescent="0.25">
      <c r="A48" s="124" t="s">
        <v>5758</v>
      </c>
      <c r="B48" s="124" t="s">
        <v>5759</v>
      </c>
      <c r="C48" s="124" t="s">
        <v>1806</v>
      </c>
      <c r="D48" s="124" t="s">
        <v>2738</v>
      </c>
      <c r="E48" s="124">
        <v>30.48</v>
      </c>
      <c r="F48" s="124">
        <v>215.93</v>
      </c>
      <c r="G48" s="124">
        <v>1.7399999999999999E-2</v>
      </c>
      <c r="H48" s="124">
        <v>20.94</v>
      </c>
      <c r="I48" s="124">
        <v>0.57999999999999996</v>
      </c>
      <c r="J48" s="124">
        <v>0</v>
      </c>
      <c r="K48" s="124">
        <v>0</v>
      </c>
      <c r="L48" s="124">
        <v>1.6E-2</v>
      </c>
      <c r="M48" s="124">
        <v>6.7000000000000002E-3</v>
      </c>
      <c r="N48" s="124">
        <v>0.10680000000000001</v>
      </c>
      <c r="O48" s="52">
        <v>47</v>
      </c>
    </row>
    <row r="49" spans="1:15" x14ac:dyDescent="0.25">
      <c r="A49" s="124" t="s">
        <v>5529</v>
      </c>
      <c r="B49" s="124" t="s">
        <v>5530</v>
      </c>
      <c r="C49" s="124" t="s">
        <v>1791</v>
      </c>
      <c r="D49" s="124" t="s">
        <v>1792</v>
      </c>
      <c r="E49" s="124">
        <v>13.3</v>
      </c>
      <c r="F49" s="124">
        <v>909.99</v>
      </c>
      <c r="G49" s="124">
        <v>3.1E-2</v>
      </c>
      <c r="H49" s="124">
        <v>20.96</v>
      </c>
      <c r="I49" s="124">
        <v>0.98</v>
      </c>
      <c r="J49" s="124">
        <v>0</v>
      </c>
      <c r="K49" s="124">
        <v>0</v>
      </c>
      <c r="L49" s="124">
        <v>4.0399999999999998E-2</v>
      </c>
      <c r="M49" s="124">
        <v>1.5800000000000002E-2</v>
      </c>
      <c r="N49" s="124">
        <v>0</v>
      </c>
      <c r="O49" s="52">
        <v>48</v>
      </c>
    </row>
    <row r="50" spans="1:15" x14ac:dyDescent="0.25">
      <c r="A50" s="124" t="s">
        <v>5271</v>
      </c>
      <c r="B50" s="124" t="s">
        <v>4417</v>
      </c>
      <c r="C50" s="124" t="s">
        <v>1807</v>
      </c>
      <c r="D50" s="124" t="s">
        <v>1808</v>
      </c>
      <c r="E50" s="124">
        <v>19.420000000000002</v>
      </c>
      <c r="F50" s="124">
        <v>177.16</v>
      </c>
      <c r="G50" s="124">
        <v>7.7999999999999996E-3</v>
      </c>
      <c r="H50" s="124">
        <v>20.96</v>
      </c>
      <c r="I50" s="124">
        <v>0.37</v>
      </c>
      <c r="J50" s="124">
        <v>0</v>
      </c>
      <c r="K50" s="124">
        <v>0</v>
      </c>
      <c r="L50" s="124">
        <v>6.4199999999999993E-2</v>
      </c>
      <c r="M50" s="124">
        <v>3.15E-2</v>
      </c>
      <c r="N50" s="124">
        <v>0.31190000000000001</v>
      </c>
      <c r="O50" s="52">
        <v>49</v>
      </c>
    </row>
    <row r="51" spans="1:15" x14ac:dyDescent="0.25">
      <c r="A51" s="124" t="s">
        <v>5760</v>
      </c>
      <c r="B51" s="124" t="s">
        <v>5761</v>
      </c>
      <c r="C51" s="124" t="s">
        <v>1569</v>
      </c>
      <c r="D51" s="124" t="s">
        <v>1799</v>
      </c>
      <c r="E51" s="124">
        <v>10.99</v>
      </c>
      <c r="F51" s="124">
        <v>593.49</v>
      </c>
      <c r="G51" s="124">
        <v>6.4000000000000003E-3</v>
      </c>
      <c r="H51" s="124">
        <v>21.05</v>
      </c>
      <c r="I51" s="124">
        <v>0.44</v>
      </c>
      <c r="J51" s="124">
        <v>0</v>
      </c>
      <c r="K51" s="124">
        <v>0</v>
      </c>
      <c r="L51" s="124">
        <v>8.3199999999999996E-2</v>
      </c>
      <c r="M51" s="124">
        <v>4.8599999999999997E-2</v>
      </c>
      <c r="N51" s="124">
        <v>0.29820000000000002</v>
      </c>
      <c r="O51" s="52">
        <v>50</v>
      </c>
    </row>
    <row r="52" spans="1:15" x14ac:dyDescent="0.25">
      <c r="A52" s="124" t="s">
        <v>5442</v>
      </c>
      <c r="B52" s="124" t="s">
        <v>5443</v>
      </c>
      <c r="C52" s="124" t="s">
        <v>1793</v>
      </c>
      <c r="D52" s="124" t="s">
        <v>1817</v>
      </c>
      <c r="E52" s="124">
        <v>7.06</v>
      </c>
      <c r="F52" s="124">
        <v>485.89</v>
      </c>
      <c r="G52" s="124">
        <v>1.44E-2</v>
      </c>
      <c r="H52" s="124">
        <v>21.12</v>
      </c>
      <c r="I52" s="124">
        <v>0.49</v>
      </c>
      <c r="J52" s="124">
        <v>0</v>
      </c>
      <c r="K52" s="124">
        <v>0</v>
      </c>
      <c r="L52" s="124">
        <v>5.5399999999999998E-2</v>
      </c>
      <c r="M52" s="124">
        <v>2.3800000000000002E-2</v>
      </c>
      <c r="N52" s="124">
        <v>0.33339999999999997</v>
      </c>
      <c r="O52" s="52">
        <v>51</v>
      </c>
    </row>
    <row r="53" spans="1:15" x14ac:dyDescent="0.25">
      <c r="A53" s="124" t="s">
        <v>5280</v>
      </c>
      <c r="B53" s="124" t="s">
        <v>4580</v>
      </c>
      <c r="C53" s="124" t="s">
        <v>1804</v>
      </c>
      <c r="D53" s="124" t="s">
        <v>1820</v>
      </c>
      <c r="E53" s="124">
        <v>13.38</v>
      </c>
      <c r="F53" s="124">
        <v>800.84</v>
      </c>
      <c r="G53" s="124">
        <v>1.52E-2</v>
      </c>
      <c r="H53" s="124">
        <v>21.29</v>
      </c>
      <c r="I53" s="124">
        <v>0.49</v>
      </c>
      <c r="J53" s="124">
        <v>0</v>
      </c>
      <c r="K53" s="124">
        <v>0</v>
      </c>
      <c r="L53" s="124">
        <v>1.1999999999999999E-3</v>
      </c>
      <c r="M53" s="124">
        <v>9.1999999999999998E-3</v>
      </c>
      <c r="N53" s="124">
        <v>0.64839999999999998</v>
      </c>
      <c r="O53" s="52">
        <v>52</v>
      </c>
    </row>
    <row r="54" spans="1:15" x14ac:dyDescent="0.25">
      <c r="A54" s="124" t="s">
        <v>5316</v>
      </c>
      <c r="B54" s="124" t="s">
        <v>5045</v>
      </c>
      <c r="C54" s="124" t="s">
        <v>1577</v>
      </c>
      <c r="D54" s="124" t="s">
        <v>1596</v>
      </c>
      <c r="E54" s="124">
        <v>32.01</v>
      </c>
      <c r="F54" s="124">
        <v>148.53</v>
      </c>
      <c r="G54" s="124">
        <v>1.43E-2</v>
      </c>
      <c r="H54" s="124">
        <v>21.34</v>
      </c>
      <c r="I54" s="124">
        <v>1.1200000000000001</v>
      </c>
      <c r="J54" s="124">
        <v>0</v>
      </c>
      <c r="K54" s="124">
        <v>0</v>
      </c>
      <c r="L54" s="124">
        <v>5.6800000000000003E-2</v>
      </c>
      <c r="M54" s="124">
        <v>2.12E-2</v>
      </c>
      <c r="N54" s="124">
        <v>0.1918</v>
      </c>
      <c r="O54" s="52">
        <v>53</v>
      </c>
    </row>
    <row r="55" spans="1:15" x14ac:dyDescent="0.25">
      <c r="A55" s="124" t="s">
        <v>2573</v>
      </c>
      <c r="B55" s="124" t="s">
        <v>1950</v>
      </c>
      <c r="C55" s="124" t="s">
        <v>1791</v>
      </c>
      <c r="D55" s="124" t="s">
        <v>1792</v>
      </c>
      <c r="E55" s="124">
        <v>19.45</v>
      </c>
      <c r="F55" s="124">
        <v>123.31</v>
      </c>
      <c r="G55" s="124">
        <v>9.2999999999999992E-3</v>
      </c>
      <c r="H55" s="124">
        <v>21.39</v>
      </c>
      <c r="I55" s="124">
        <v>0.32</v>
      </c>
      <c r="J55" s="124">
        <v>0</v>
      </c>
      <c r="K55" s="124">
        <v>0</v>
      </c>
      <c r="L55" s="124">
        <v>5.7799999999999997E-2</v>
      </c>
      <c r="M55" s="124">
        <v>0.1517</v>
      </c>
      <c r="N55" s="124">
        <v>0.2651</v>
      </c>
      <c r="O55" s="52">
        <v>54</v>
      </c>
    </row>
    <row r="56" spans="1:15" x14ac:dyDescent="0.25">
      <c r="A56" s="124" t="s">
        <v>5270</v>
      </c>
      <c r="B56" s="124" t="s">
        <v>4331</v>
      </c>
      <c r="C56" s="124" t="s">
        <v>1811</v>
      </c>
      <c r="D56" s="124" t="s">
        <v>1812</v>
      </c>
      <c r="E56" s="124">
        <v>9.66</v>
      </c>
      <c r="F56" s="124">
        <v>405.57</v>
      </c>
      <c r="G56" s="124">
        <v>1.9E-2</v>
      </c>
      <c r="H56" s="124">
        <v>21.61</v>
      </c>
      <c r="I56" s="124">
        <v>0.28000000000000003</v>
      </c>
      <c r="J56" s="124">
        <v>0</v>
      </c>
      <c r="K56" s="124">
        <v>0</v>
      </c>
      <c r="L56" s="124">
        <v>2.63E-2</v>
      </c>
      <c r="M56" s="124">
        <v>1.8499999999999999E-2</v>
      </c>
      <c r="N56" s="124">
        <v>0.247</v>
      </c>
      <c r="O56" s="52">
        <v>55</v>
      </c>
    </row>
    <row r="57" spans="1:15" x14ac:dyDescent="0.25">
      <c r="A57" s="124" t="s">
        <v>5283</v>
      </c>
      <c r="B57" s="124" t="s">
        <v>4805</v>
      </c>
      <c r="C57" s="124" t="s">
        <v>1797</v>
      </c>
      <c r="D57" s="124" t="s">
        <v>1801</v>
      </c>
      <c r="E57" s="124">
        <v>5.94</v>
      </c>
      <c r="F57" s="124">
        <v>807.59</v>
      </c>
      <c r="G57" s="124">
        <v>1.1900000000000001E-2</v>
      </c>
      <c r="H57" s="124">
        <v>21.62</v>
      </c>
      <c r="I57" s="124">
        <v>0.71</v>
      </c>
      <c r="J57" s="124">
        <v>0</v>
      </c>
      <c r="K57" s="124">
        <v>0</v>
      </c>
      <c r="L57" s="124">
        <v>1.67E-2</v>
      </c>
      <c r="M57" s="124">
        <v>1.52E-2</v>
      </c>
      <c r="N57" s="124">
        <v>0.43049999999999999</v>
      </c>
      <c r="O57" s="52">
        <v>56</v>
      </c>
    </row>
    <row r="58" spans="1:15" x14ac:dyDescent="0.25">
      <c r="A58" s="124" t="s">
        <v>5275</v>
      </c>
      <c r="B58" s="124" t="s">
        <v>2909</v>
      </c>
      <c r="C58" s="124" t="s">
        <v>1569</v>
      </c>
      <c r="D58" s="124" t="s">
        <v>1799</v>
      </c>
      <c r="E58" s="124">
        <v>11.82</v>
      </c>
      <c r="F58" s="124">
        <v>215.25</v>
      </c>
      <c r="G58" s="124">
        <v>8.0000000000000004E-4</v>
      </c>
      <c r="H58" s="124">
        <v>21.65</v>
      </c>
      <c r="I58" s="124">
        <v>0.27</v>
      </c>
      <c r="J58" s="124">
        <v>0</v>
      </c>
      <c r="K58" s="124">
        <v>0</v>
      </c>
      <c r="L58" s="124">
        <v>6.3799999999999996E-2</v>
      </c>
      <c r="M58" s="124">
        <v>4.9799999999999997E-2</v>
      </c>
      <c r="N58" s="124">
        <v>0.29070000000000001</v>
      </c>
      <c r="O58" s="52">
        <v>57</v>
      </c>
    </row>
    <row r="59" spans="1:15" x14ac:dyDescent="0.25">
      <c r="A59" s="124" t="s">
        <v>5272</v>
      </c>
      <c r="B59" s="124" t="s">
        <v>5019</v>
      </c>
      <c r="C59" s="124" t="s">
        <v>1814</v>
      </c>
      <c r="D59" s="124" t="s">
        <v>1814</v>
      </c>
      <c r="E59" s="124">
        <v>4.3600000000000003</v>
      </c>
      <c r="F59" s="124">
        <v>2249</v>
      </c>
      <c r="G59" s="124">
        <v>2.35E-2</v>
      </c>
      <c r="H59" s="124">
        <v>21.68</v>
      </c>
      <c r="I59" s="124">
        <v>0.62</v>
      </c>
      <c r="J59" s="124">
        <v>0</v>
      </c>
      <c r="K59" s="124">
        <v>0</v>
      </c>
      <c r="L59" s="124">
        <v>6.6199999999999995E-2</v>
      </c>
      <c r="M59" s="124">
        <v>4.8899999999999999E-2</v>
      </c>
      <c r="N59" s="124">
        <v>0.19719999999999999</v>
      </c>
      <c r="O59" s="52">
        <v>58</v>
      </c>
    </row>
    <row r="60" spans="1:15" x14ac:dyDescent="0.25">
      <c r="A60" s="124" t="s">
        <v>5278</v>
      </c>
      <c r="B60" s="124" t="s">
        <v>4413</v>
      </c>
      <c r="C60" s="124" t="s">
        <v>1791</v>
      </c>
      <c r="D60" s="124" t="s">
        <v>1800</v>
      </c>
      <c r="E60" s="124">
        <v>5.96</v>
      </c>
      <c r="F60" s="124">
        <v>499.6</v>
      </c>
      <c r="G60" s="124">
        <v>3.3999999999999998E-3</v>
      </c>
      <c r="H60" s="124">
        <v>21.74</v>
      </c>
      <c r="I60" s="124">
        <v>0.3</v>
      </c>
      <c r="J60" s="124">
        <v>0</v>
      </c>
      <c r="K60" s="124">
        <v>0</v>
      </c>
      <c r="L60" s="124">
        <v>5.16E-2</v>
      </c>
      <c r="M60" s="124">
        <v>2.7400000000000001E-2</v>
      </c>
      <c r="N60" s="124">
        <v>1.3229</v>
      </c>
      <c r="O60" s="52">
        <v>59</v>
      </c>
    </row>
    <row r="61" spans="1:15" x14ac:dyDescent="0.25">
      <c r="A61" s="124" t="s">
        <v>5277</v>
      </c>
      <c r="B61" s="124" t="s">
        <v>5021</v>
      </c>
      <c r="C61" s="124" t="s">
        <v>1805</v>
      </c>
      <c r="D61" s="124" t="s">
        <v>1824</v>
      </c>
      <c r="E61" s="124">
        <v>5.67</v>
      </c>
      <c r="F61" s="124">
        <v>691.59</v>
      </c>
      <c r="G61" s="124">
        <v>8.8999999999999999E-3</v>
      </c>
      <c r="H61" s="124">
        <v>21.84</v>
      </c>
      <c r="I61" s="124">
        <v>0.75</v>
      </c>
      <c r="J61" s="124">
        <v>0</v>
      </c>
      <c r="K61" s="124">
        <v>0</v>
      </c>
      <c r="L61" s="124">
        <v>2.3800000000000002E-2</v>
      </c>
      <c r="M61" s="124">
        <v>1.9E-3</v>
      </c>
      <c r="N61" s="124">
        <v>0</v>
      </c>
      <c r="O61" s="52">
        <v>60</v>
      </c>
    </row>
    <row r="62" spans="1:15" x14ac:dyDescent="0.25">
      <c r="A62" s="124" t="s">
        <v>5281</v>
      </c>
      <c r="B62" s="124" t="s">
        <v>2831</v>
      </c>
      <c r="C62" s="124" t="s">
        <v>1803</v>
      </c>
      <c r="D62" s="124" t="s">
        <v>2325</v>
      </c>
      <c r="E62" s="124">
        <v>13.3</v>
      </c>
      <c r="F62" s="124">
        <v>546.64</v>
      </c>
      <c r="G62" s="124">
        <v>4.3999999999999997E-2</v>
      </c>
      <c r="H62" s="124">
        <v>21.89</v>
      </c>
      <c r="I62" s="124">
        <v>0.22</v>
      </c>
      <c r="J62" s="124">
        <v>0</v>
      </c>
      <c r="K62" s="124">
        <v>0</v>
      </c>
      <c r="L62" s="124">
        <v>9.8000000000000004E-2</v>
      </c>
      <c r="M62" s="124">
        <v>4.5999999999999999E-2</v>
      </c>
      <c r="N62" s="124">
        <v>0.34489999999999998</v>
      </c>
      <c r="O62" s="52">
        <v>61</v>
      </c>
    </row>
    <row r="63" spans="1:15" x14ac:dyDescent="0.25">
      <c r="A63" s="124" t="s">
        <v>5266</v>
      </c>
      <c r="B63" s="124" t="s">
        <v>2859</v>
      </c>
      <c r="C63" s="124" t="s">
        <v>1807</v>
      </c>
      <c r="D63" s="124" t="s">
        <v>1808</v>
      </c>
      <c r="E63" s="124">
        <v>20.8</v>
      </c>
      <c r="F63" s="124">
        <v>549.87</v>
      </c>
      <c r="G63" s="124">
        <v>-9.4999999999999998E-3</v>
      </c>
      <c r="H63" s="124">
        <v>21.91</v>
      </c>
      <c r="I63" s="124">
        <v>1</v>
      </c>
      <c r="J63" s="124">
        <v>0</v>
      </c>
      <c r="K63" s="124">
        <v>0</v>
      </c>
      <c r="L63" s="124">
        <v>7.5300000000000006E-2</v>
      </c>
      <c r="M63" s="124">
        <v>5.2400000000000002E-2</v>
      </c>
      <c r="N63" s="124">
        <v>0.374</v>
      </c>
      <c r="O63" s="52">
        <v>62</v>
      </c>
    </row>
    <row r="64" spans="1:15" x14ac:dyDescent="0.25">
      <c r="A64" s="124" t="s">
        <v>5298</v>
      </c>
      <c r="B64" s="124" t="s">
        <v>5061</v>
      </c>
      <c r="C64" s="124" t="s">
        <v>1811</v>
      </c>
      <c r="D64" s="124" t="s">
        <v>2823</v>
      </c>
      <c r="E64" s="124">
        <v>10.11</v>
      </c>
      <c r="F64" s="124">
        <v>342.34</v>
      </c>
      <c r="G64" s="124">
        <v>1.7100000000000001E-2</v>
      </c>
      <c r="H64" s="124">
        <v>22.15</v>
      </c>
      <c r="I64" s="124">
        <v>0.68</v>
      </c>
      <c r="J64" s="124">
        <v>0</v>
      </c>
      <c r="K64" s="124">
        <v>0</v>
      </c>
      <c r="L64" s="124">
        <v>2.0299999999999999E-2</v>
      </c>
      <c r="M64" s="124">
        <v>6.3E-3</v>
      </c>
      <c r="N64" s="124">
        <v>0.2979</v>
      </c>
      <c r="O64" s="52">
        <v>63</v>
      </c>
    </row>
    <row r="65" spans="1:15" x14ac:dyDescent="0.25">
      <c r="A65" s="124" t="s">
        <v>5306</v>
      </c>
      <c r="B65" s="124" t="s">
        <v>4990</v>
      </c>
      <c r="C65" s="124" t="s">
        <v>1794</v>
      </c>
      <c r="D65" s="124" t="s">
        <v>1795</v>
      </c>
      <c r="E65" s="124">
        <v>6.58</v>
      </c>
      <c r="F65" s="124">
        <v>1904.37</v>
      </c>
      <c r="G65" s="124">
        <v>5.11E-2</v>
      </c>
      <c r="H65" s="124">
        <v>22.15</v>
      </c>
      <c r="I65" s="124">
        <v>0.78</v>
      </c>
      <c r="J65" s="124">
        <v>0</v>
      </c>
      <c r="K65" s="124">
        <v>0</v>
      </c>
      <c r="L65" s="124">
        <v>-3.2000000000000002E-3</v>
      </c>
      <c r="M65" s="124">
        <v>6.6E-3</v>
      </c>
      <c r="N65" s="124">
        <v>0</v>
      </c>
      <c r="O65" s="52">
        <v>64</v>
      </c>
    </row>
    <row r="66" spans="1:15" x14ac:dyDescent="0.25">
      <c r="A66" s="124" t="s">
        <v>5288</v>
      </c>
      <c r="B66" s="124" t="s">
        <v>2826</v>
      </c>
      <c r="C66" s="124" t="s">
        <v>1794</v>
      </c>
      <c r="D66" s="124" t="s">
        <v>1813</v>
      </c>
      <c r="E66" s="124">
        <v>6.31</v>
      </c>
      <c r="F66" s="124">
        <v>648.23</v>
      </c>
      <c r="G66" s="124">
        <v>1.9400000000000001E-2</v>
      </c>
      <c r="H66" s="124">
        <v>22.17</v>
      </c>
      <c r="I66" s="124">
        <v>0.61</v>
      </c>
      <c r="J66" s="124">
        <v>0</v>
      </c>
      <c r="K66" s="124">
        <v>0</v>
      </c>
      <c r="L66" s="124">
        <v>5.4800000000000001E-2</v>
      </c>
      <c r="M66" s="124">
        <v>3.6299999999999999E-2</v>
      </c>
      <c r="N66" s="124">
        <v>0.25059999999999999</v>
      </c>
      <c r="O66" s="52">
        <v>65</v>
      </c>
    </row>
    <row r="67" spans="1:15" x14ac:dyDescent="0.25">
      <c r="A67" s="124" t="s">
        <v>5460</v>
      </c>
      <c r="B67" s="124" t="s">
        <v>5461</v>
      </c>
      <c r="C67" s="124" t="s">
        <v>1811</v>
      </c>
      <c r="D67" s="124" t="s">
        <v>1812</v>
      </c>
      <c r="E67" s="124">
        <v>11.49</v>
      </c>
      <c r="F67" s="124">
        <v>427.68</v>
      </c>
      <c r="G67" s="124">
        <v>7.0000000000000001E-3</v>
      </c>
      <c r="H67" s="124">
        <v>22.24</v>
      </c>
      <c r="I67" s="124">
        <v>0.83</v>
      </c>
      <c r="J67" s="124">
        <v>0</v>
      </c>
      <c r="K67" s="124">
        <v>0</v>
      </c>
      <c r="L67" s="124">
        <v>8.1000000000000003E-2</v>
      </c>
      <c r="M67" s="124">
        <v>5.9700000000000003E-2</v>
      </c>
      <c r="N67" s="124">
        <v>0.2571</v>
      </c>
      <c r="O67" s="52">
        <v>66</v>
      </c>
    </row>
    <row r="68" spans="1:15" x14ac:dyDescent="0.25">
      <c r="A68" s="124" t="s">
        <v>5838</v>
      </c>
      <c r="B68" s="124" t="s">
        <v>5839</v>
      </c>
      <c r="C68" s="124" t="s">
        <v>1797</v>
      </c>
      <c r="D68" s="124" t="s">
        <v>1801</v>
      </c>
      <c r="E68" s="124">
        <v>11.21</v>
      </c>
      <c r="F68" s="124">
        <v>2137.58</v>
      </c>
      <c r="G68" s="124">
        <v>-1.06E-2</v>
      </c>
      <c r="H68" s="124">
        <v>22.31</v>
      </c>
      <c r="I68" s="124">
        <v>0.83</v>
      </c>
      <c r="J68" s="124">
        <v>0</v>
      </c>
      <c r="K68" s="124">
        <v>0</v>
      </c>
      <c r="L68" s="124">
        <v>6.3899999999999998E-2</v>
      </c>
      <c r="M68" s="124">
        <v>1.83E-2</v>
      </c>
      <c r="N68" s="124">
        <v>0.1056</v>
      </c>
      <c r="O68" s="52">
        <v>67</v>
      </c>
    </row>
    <row r="69" spans="1:15" x14ac:dyDescent="0.25">
      <c r="A69" s="124" t="s">
        <v>5286</v>
      </c>
      <c r="B69" s="124" t="s">
        <v>5028</v>
      </c>
      <c r="C69" s="124" t="s">
        <v>1794</v>
      </c>
      <c r="D69" s="124" t="s">
        <v>1795</v>
      </c>
      <c r="E69" s="124">
        <v>6.95</v>
      </c>
      <c r="F69" s="124">
        <v>1038.79</v>
      </c>
      <c r="G69" s="124">
        <v>1.3100000000000001E-2</v>
      </c>
      <c r="H69" s="124">
        <v>22.44</v>
      </c>
      <c r="I69" s="124">
        <v>0.59</v>
      </c>
      <c r="J69" s="124">
        <v>0</v>
      </c>
      <c r="K69" s="124">
        <v>0</v>
      </c>
      <c r="L69" s="124">
        <v>5.0700000000000002E-2</v>
      </c>
      <c r="M69" s="124">
        <v>3.7199999999999997E-2</v>
      </c>
      <c r="N69" s="124">
        <v>1.1926000000000001</v>
      </c>
      <c r="O69" s="52">
        <v>68</v>
      </c>
    </row>
    <row r="70" spans="1:15" x14ac:dyDescent="0.25">
      <c r="A70" s="124" t="s">
        <v>5293</v>
      </c>
      <c r="B70" s="124" t="s">
        <v>2867</v>
      </c>
      <c r="C70" s="124" t="s">
        <v>1797</v>
      </c>
      <c r="D70" s="124" t="s">
        <v>2858</v>
      </c>
      <c r="E70" s="124">
        <v>11.06</v>
      </c>
      <c r="F70" s="124">
        <v>233.36</v>
      </c>
      <c r="G70" s="124">
        <v>1.0999999999999999E-2</v>
      </c>
      <c r="H70" s="124">
        <v>22.48</v>
      </c>
      <c r="I70" s="124">
        <v>0.35</v>
      </c>
      <c r="J70" s="124">
        <v>0</v>
      </c>
      <c r="K70" s="124">
        <v>0</v>
      </c>
      <c r="L70" s="124">
        <v>4.48E-2</v>
      </c>
      <c r="M70" s="124">
        <v>3.7699999999999997E-2</v>
      </c>
      <c r="N70" s="124">
        <v>0.77539999999999998</v>
      </c>
      <c r="O70" s="52">
        <v>69</v>
      </c>
    </row>
    <row r="71" spans="1:15" x14ac:dyDescent="0.25">
      <c r="A71" s="124" t="s">
        <v>5531</v>
      </c>
      <c r="B71" s="124" t="s">
        <v>5526</v>
      </c>
      <c r="C71" s="124" t="s">
        <v>1569</v>
      </c>
      <c r="D71" s="124" t="s">
        <v>1821</v>
      </c>
      <c r="E71" s="124">
        <v>6.89</v>
      </c>
      <c r="F71" s="124">
        <v>446.92</v>
      </c>
      <c r="G71" s="124">
        <v>2.8999999999999998E-3</v>
      </c>
      <c r="H71" s="124">
        <v>22.49</v>
      </c>
      <c r="I71" s="124">
        <v>0.49</v>
      </c>
      <c r="J71" s="124">
        <v>0</v>
      </c>
      <c r="K71" s="124">
        <v>0</v>
      </c>
      <c r="L71" s="124">
        <v>7.0400000000000004E-2</v>
      </c>
      <c r="M71" s="124">
        <v>5.4699999999999999E-2</v>
      </c>
      <c r="N71" s="124">
        <v>0.34300000000000003</v>
      </c>
      <c r="O71" s="52">
        <v>70</v>
      </c>
    </row>
    <row r="72" spans="1:15" x14ac:dyDescent="0.25">
      <c r="A72" s="124" t="s">
        <v>5291</v>
      </c>
      <c r="B72" s="124" t="s">
        <v>2852</v>
      </c>
      <c r="C72" s="124" t="s">
        <v>1599</v>
      </c>
      <c r="D72" s="124" t="s">
        <v>1796</v>
      </c>
      <c r="E72" s="124">
        <v>14.17</v>
      </c>
      <c r="F72" s="124">
        <v>655.84</v>
      </c>
      <c r="G72" s="124">
        <v>4.0399999999999998E-2</v>
      </c>
      <c r="H72" s="124">
        <v>22.5</v>
      </c>
      <c r="I72" s="124">
        <v>0.5</v>
      </c>
      <c r="J72" s="124">
        <v>0</v>
      </c>
      <c r="K72" s="124">
        <v>0</v>
      </c>
      <c r="L72" s="124">
        <v>3.5700000000000003E-2</v>
      </c>
      <c r="M72" s="124">
        <v>2.2100000000000002E-2</v>
      </c>
      <c r="N72" s="124">
        <v>0.51419999999999999</v>
      </c>
      <c r="O72" s="52">
        <v>71</v>
      </c>
    </row>
    <row r="73" spans="1:15" x14ac:dyDescent="0.25">
      <c r="A73" s="124" t="s">
        <v>5287</v>
      </c>
      <c r="B73" s="124" t="s">
        <v>5025</v>
      </c>
      <c r="C73" s="124" t="s">
        <v>1569</v>
      </c>
      <c r="D73" s="124" t="s">
        <v>1799</v>
      </c>
      <c r="E73" s="124">
        <v>7.38</v>
      </c>
      <c r="F73" s="124">
        <v>414.75</v>
      </c>
      <c r="G73" s="124">
        <v>9.5999999999999992E-3</v>
      </c>
      <c r="H73" s="124">
        <v>22.5</v>
      </c>
      <c r="I73" s="124">
        <v>0.42</v>
      </c>
      <c r="J73" s="124">
        <v>0</v>
      </c>
      <c r="K73" s="124">
        <v>0</v>
      </c>
      <c r="L73" s="124">
        <v>0.1283</v>
      </c>
      <c r="M73" s="124">
        <v>5.6099999999999997E-2</v>
      </c>
      <c r="N73" s="124">
        <v>-0.40150000000000002</v>
      </c>
      <c r="O73" s="52">
        <v>72</v>
      </c>
    </row>
    <row r="74" spans="1:15" x14ac:dyDescent="0.25">
      <c r="A74" s="124" t="s">
        <v>5294</v>
      </c>
      <c r="B74" s="124" t="s">
        <v>4901</v>
      </c>
      <c r="C74" s="124" t="s">
        <v>1797</v>
      </c>
      <c r="D74" s="124" t="s">
        <v>1801</v>
      </c>
      <c r="E74" s="124">
        <v>16.82</v>
      </c>
      <c r="F74" s="124">
        <v>99.41</v>
      </c>
      <c r="G74" s="124">
        <v>-5.9999999999999995E-4</v>
      </c>
      <c r="H74" s="124">
        <v>22.51</v>
      </c>
      <c r="I74" s="124">
        <v>0.33</v>
      </c>
      <c r="J74" s="124">
        <v>0</v>
      </c>
      <c r="K74" s="124">
        <v>0</v>
      </c>
      <c r="L74" s="124">
        <v>8.4699999999999998E-2</v>
      </c>
      <c r="M74" s="124">
        <v>4.8800000000000003E-2</v>
      </c>
      <c r="N74" s="124">
        <v>0.20910000000000001</v>
      </c>
      <c r="O74" s="52">
        <v>73</v>
      </c>
    </row>
    <row r="75" spans="1:15" x14ac:dyDescent="0.25">
      <c r="A75" s="124" t="s">
        <v>5290</v>
      </c>
      <c r="B75" s="124" t="s">
        <v>4456</v>
      </c>
      <c r="C75" s="124" t="s">
        <v>1811</v>
      </c>
      <c r="D75" s="124" t="s">
        <v>1812</v>
      </c>
      <c r="E75" s="124">
        <v>15.34</v>
      </c>
      <c r="F75" s="124">
        <v>144.32</v>
      </c>
      <c r="G75" s="124">
        <v>3.8999999999999998E-3</v>
      </c>
      <c r="H75" s="124">
        <v>22.53</v>
      </c>
      <c r="I75" s="124">
        <v>0.28999999999999998</v>
      </c>
      <c r="J75" s="124">
        <v>0</v>
      </c>
      <c r="K75" s="124">
        <v>0</v>
      </c>
      <c r="L75" s="124">
        <v>3.5299999999999998E-2</v>
      </c>
      <c r="M75" s="124">
        <v>2.3599999999999999E-2</v>
      </c>
      <c r="N75" s="124">
        <v>1.0888</v>
      </c>
      <c r="O75" s="52">
        <v>74</v>
      </c>
    </row>
    <row r="76" spans="1:15" x14ac:dyDescent="0.25">
      <c r="A76" s="124" t="s">
        <v>5626</v>
      </c>
      <c r="B76" s="124" t="s">
        <v>5627</v>
      </c>
      <c r="C76" s="124" t="s">
        <v>1797</v>
      </c>
      <c r="D76" s="124" t="s">
        <v>1801</v>
      </c>
      <c r="E76" s="124">
        <v>18.59</v>
      </c>
      <c r="F76" s="124">
        <v>660.13</v>
      </c>
      <c r="G76" s="124">
        <v>1.14E-2</v>
      </c>
      <c r="H76" s="124">
        <v>22.56</v>
      </c>
      <c r="I76" s="124">
        <v>1.1499999999999999</v>
      </c>
      <c r="J76" s="124">
        <v>0</v>
      </c>
      <c r="K76" s="124">
        <v>0</v>
      </c>
      <c r="L76" s="124">
        <v>5.8200000000000002E-2</v>
      </c>
      <c r="M76" s="124">
        <v>0.03</v>
      </c>
      <c r="N76" s="124">
        <v>0.24809999999999999</v>
      </c>
      <c r="O76" s="52">
        <v>75</v>
      </c>
    </row>
    <row r="77" spans="1:15" x14ac:dyDescent="0.25">
      <c r="A77" s="124" t="s">
        <v>5303</v>
      </c>
      <c r="B77" s="124" t="s">
        <v>4853</v>
      </c>
      <c r="C77" s="124" t="s">
        <v>1793</v>
      </c>
      <c r="D77" s="124" t="s">
        <v>2685</v>
      </c>
      <c r="E77" s="124">
        <v>19.7</v>
      </c>
      <c r="F77" s="124">
        <v>140.47</v>
      </c>
      <c r="G77" s="124">
        <v>6.1000000000000004E-3</v>
      </c>
      <c r="H77" s="124">
        <v>22.61</v>
      </c>
      <c r="I77" s="124">
        <v>0.36</v>
      </c>
      <c r="J77" s="124">
        <v>0</v>
      </c>
      <c r="K77" s="124">
        <v>0</v>
      </c>
      <c r="L77" s="124">
        <v>3.3500000000000002E-2</v>
      </c>
      <c r="M77" s="124">
        <v>3.5799999999999998E-2</v>
      </c>
      <c r="N77" s="124">
        <v>0.32319999999999999</v>
      </c>
      <c r="O77" s="52">
        <v>76</v>
      </c>
    </row>
    <row r="78" spans="1:15" x14ac:dyDescent="0.25">
      <c r="A78" s="124" t="s">
        <v>5795</v>
      </c>
      <c r="B78" s="124" t="s">
        <v>5796</v>
      </c>
      <c r="C78" s="124" t="s">
        <v>1572</v>
      </c>
      <c r="D78" s="124" t="s">
        <v>1790</v>
      </c>
      <c r="E78" s="124">
        <v>17.329999999999998</v>
      </c>
      <c r="F78" s="124">
        <v>603.78</v>
      </c>
      <c r="G78" s="124">
        <v>1.5800000000000002E-2</v>
      </c>
      <c r="H78" s="124">
        <v>22.65</v>
      </c>
      <c r="I78" s="124">
        <v>0.87</v>
      </c>
      <c r="J78" s="124">
        <v>0</v>
      </c>
      <c r="K78" s="124">
        <v>0</v>
      </c>
      <c r="L78" s="124">
        <v>4.0000000000000002E-4</v>
      </c>
      <c r="M78" s="124">
        <v>7.4999999999999997E-3</v>
      </c>
      <c r="N78" s="124">
        <v>0.35849999999999999</v>
      </c>
      <c r="O78" s="52">
        <v>77</v>
      </c>
    </row>
    <row r="79" spans="1:15" x14ac:dyDescent="0.25">
      <c r="A79" s="124" t="s">
        <v>5527</v>
      </c>
      <c r="B79" s="124" t="s">
        <v>5528</v>
      </c>
      <c r="C79" s="124" t="s">
        <v>1791</v>
      </c>
      <c r="D79" s="124" t="s">
        <v>1800</v>
      </c>
      <c r="E79" s="124">
        <v>11.28</v>
      </c>
      <c r="F79" s="124">
        <v>1263.57</v>
      </c>
      <c r="G79" s="124">
        <v>3.3000000000000002E-2</v>
      </c>
      <c r="H79" s="124">
        <v>22.67</v>
      </c>
      <c r="I79" s="124">
        <v>0.94</v>
      </c>
      <c r="J79" s="124">
        <v>0</v>
      </c>
      <c r="K79" s="124">
        <v>0</v>
      </c>
      <c r="L79" s="124">
        <v>1.8599999999999998E-2</v>
      </c>
      <c r="M79" s="124">
        <v>6.0000000000000001E-3</v>
      </c>
      <c r="N79" s="124">
        <v>0</v>
      </c>
      <c r="O79" s="52">
        <v>78</v>
      </c>
    </row>
    <row r="80" spans="1:15" x14ac:dyDescent="0.25">
      <c r="A80" s="124" t="s">
        <v>5301</v>
      </c>
      <c r="B80" s="124" t="s">
        <v>4908</v>
      </c>
      <c r="C80" s="124" t="s">
        <v>1797</v>
      </c>
      <c r="D80" s="124" t="s">
        <v>1798</v>
      </c>
      <c r="E80" s="124">
        <v>10.35</v>
      </c>
      <c r="F80" s="124">
        <v>247.11</v>
      </c>
      <c r="G80" s="124">
        <v>-3.8999999999999998E-3</v>
      </c>
      <c r="H80" s="124">
        <v>22.7</v>
      </c>
      <c r="I80" s="124">
        <v>0.45</v>
      </c>
      <c r="J80" s="124">
        <v>0</v>
      </c>
      <c r="K80" s="124">
        <v>0</v>
      </c>
      <c r="L80" s="124">
        <v>0.14180000000000001</v>
      </c>
      <c r="M80" s="124">
        <v>4.9299999999999997E-2</v>
      </c>
      <c r="N80" s="124">
        <v>0.51290000000000002</v>
      </c>
      <c r="O80" s="52">
        <v>79</v>
      </c>
    </row>
    <row r="81" spans="1:15" x14ac:dyDescent="0.25">
      <c r="A81" s="124" t="s">
        <v>2837</v>
      </c>
      <c r="B81" s="124" t="s">
        <v>2838</v>
      </c>
      <c r="C81" s="124" t="s">
        <v>1577</v>
      </c>
      <c r="D81" s="124" t="s">
        <v>2820</v>
      </c>
      <c r="E81" s="124">
        <v>12.47</v>
      </c>
      <c r="F81" s="124">
        <v>469.91</v>
      </c>
      <c r="G81" s="124">
        <v>2.47E-2</v>
      </c>
      <c r="H81" s="124">
        <v>22.81</v>
      </c>
      <c r="I81" s="124">
        <v>0.22</v>
      </c>
      <c r="J81" s="124">
        <v>0</v>
      </c>
      <c r="K81" s="124">
        <v>0</v>
      </c>
      <c r="L81" s="124">
        <v>9.6199999999999994E-2</v>
      </c>
      <c r="M81" s="124">
        <v>5.6899999999999999E-2</v>
      </c>
      <c r="N81" s="124">
        <v>7.4399999999999994E-2</v>
      </c>
      <c r="O81" s="52">
        <v>80</v>
      </c>
    </row>
    <row r="82" spans="1:15" x14ac:dyDescent="0.25">
      <c r="A82" s="124" t="s">
        <v>2870</v>
      </c>
      <c r="B82" s="124" t="s">
        <v>2854</v>
      </c>
      <c r="C82" s="124" t="s">
        <v>1569</v>
      </c>
      <c r="D82" s="124" t="s">
        <v>1799</v>
      </c>
      <c r="E82" s="124">
        <v>5.68</v>
      </c>
      <c r="F82" s="124">
        <v>597.24</v>
      </c>
      <c r="G82" s="124">
        <v>3.5000000000000001E-3</v>
      </c>
      <c r="H82" s="124">
        <v>22.82</v>
      </c>
      <c r="I82" s="124">
        <v>0.39</v>
      </c>
      <c r="J82" s="124">
        <v>0</v>
      </c>
      <c r="K82" s="124">
        <v>0</v>
      </c>
      <c r="L82" s="124">
        <v>1.9800000000000002E-2</v>
      </c>
      <c r="M82" s="124">
        <v>0.1434</v>
      </c>
      <c r="N82" s="124">
        <v>0.109</v>
      </c>
      <c r="O82" s="52">
        <v>81</v>
      </c>
    </row>
    <row r="83" spans="1:15" x14ac:dyDescent="0.25">
      <c r="A83" s="124" t="s">
        <v>5762</v>
      </c>
      <c r="B83" s="124" t="s">
        <v>5763</v>
      </c>
      <c r="C83" s="124" t="s">
        <v>1569</v>
      </c>
      <c r="D83" s="124" t="s">
        <v>1821</v>
      </c>
      <c r="E83" s="124">
        <v>10.56</v>
      </c>
      <c r="F83" s="124">
        <v>1546.41</v>
      </c>
      <c r="G83" s="124">
        <v>-2.3099999999999999E-2</v>
      </c>
      <c r="H83" s="124">
        <v>22.85</v>
      </c>
      <c r="I83" s="124">
        <v>0.86</v>
      </c>
      <c r="J83" s="124">
        <v>0</v>
      </c>
      <c r="K83" s="124">
        <v>0</v>
      </c>
      <c r="L83" s="124">
        <v>6.2100000000000002E-2</v>
      </c>
      <c r="M83" s="124">
        <v>3.78E-2</v>
      </c>
      <c r="N83" s="124">
        <v>3.1514000000000002</v>
      </c>
      <c r="O83" s="52">
        <v>82</v>
      </c>
    </row>
    <row r="84" spans="1:15" x14ac:dyDescent="0.25">
      <c r="A84" s="124" t="s">
        <v>5285</v>
      </c>
      <c r="B84" s="124" t="s">
        <v>5022</v>
      </c>
      <c r="C84" s="124" t="s">
        <v>1794</v>
      </c>
      <c r="D84" s="124" t="s">
        <v>1795</v>
      </c>
      <c r="E84" s="124">
        <v>5.33</v>
      </c>
      <c r="F84" s="124">
        <v>1085.46</v>
      </c>
      <c r="G84" s="124">
        <v>1.9099999999999999E-2</v>
      </c>
      <c r="H84" s="124">
        <v>22.85</v>
      </c>
      <c r="I84" s="124">
        <v>0.69</v>
      </c>
      <c r="J84" s="124">
        <v>0</v>
      </c>
      <c r="K84" s="124">
        <v>0</v>
      </c>
      <c r="L84" s="124">
        <v>2.23E-2</v>
      </c>
      <c r="M84" s="124">
        <v>1.44E-2</v>
      </c>
      <c r="N84" s="124">
        <v>0.1477</v>
      </c>
      <c r="O84" s="52">
        <v>83</v>
      </c>
    </row>
    <row r="85" spans="1:15" x14ac:dyDescent="0.25">
      <c r="A85" s="124" t="s">
        <v>5421</v>
      </c>
      <c r="B85" s="124" t="s">
        <v>5422</v>
      </c>
      <c r="C85" s="124" t="s">
        <v>1569</v>
      </c>
      <c r="D85" s="124" t="s">
        <v>1799</v>
      </c>
      <c r="E85" s="124">
        <v>11.95</v>
      </c>
      <c r="F85" s="124">
        <v>863.41</v>
      </c>
      <c r="G85" s="124">
        <v>-2.7699999999999999E-2</v>
      </c>
      <c r="H85" s="124">
        <v>22.87</v>
      </c>
      <c r="I85" s="124">
        <v>0.51</v>
      </c>
      <c r="J85" s="124">
        <v>0</v>
      </c>
      <c r="K85" s="124">
        <v>0</v>
      </c>
      <c r="L85" s="124">
        <v>3.3000000000000002E-2</v>
      </c>
      <c r="M85" s="124">
        <v>2.3599999999999999E-2</v>
      </c>
      <c r="N85" s="124">
        <v>0.37940000000000002</v>
      </c>
      <c r="O85" s="52">
        <v>84</v>
      </c>
    </row>
    <row r="86" spans="1:15" x14ac:dyDescent="0.25">
      <c r="A86" s="124" t="s">
        <v>2834</v>
      </c>
      <c r="B86" s="124" t="s">
        <v>2835</v>
      </c>
      <c r="C86" s="124" t="s">
        <v>1569</v>
      </c>
      <c r="D86" s="124" t="s">
        <v>1799</v>
      </c>
      <c r="E86" s="124">
        <v>17.57</v>
      </c>
      <c r="F86" s="124">
        <v>102.72</v>
      </c>
      <c r="G86" s="124">
        <v>1.04E-2</v>
      </c>
      <c r="H86" s="124">
        <v>22.87</v>
      </c>
      <c r="I86" s="124">
        <v>0.19</v>
      </c>
      <c r="J86" s="124">
        <v>0</v>
      </c>
      <c r="K86" s="124">
        <v>0</v>
      </c>
      <c r="L86" s="124">
        <v>4.6100000000000002E-2</v>
      </c>
      <c r="M86" s="124">
        <v>4.5699999999999998E-2</v>
      </c>
      <c r="N86" s="124">
        <v>0.6351</v>
      </c>
      <c r="O86" s="52">
        <v>85</v>
      </c>
    </row>
    <row r="87" spans="1:15" x14ac:dyDescent="0.25">
      <c r="A87" s="124" t="s">
        <v>5842</v>
      </c>
      <c r="B87" s="124" t="s">
        <v>5843</v>
      </c>
      <c r="C87" s="124" t="s">
        <v>1791</v>
      </c>
      <c r="D87" s="124" t="s">
        <v>1800</v>
      </c>
      <c r="E87" s="124">
        <v>12.9</v>
      </c>
      <c r="F87" s="124">
        <v>1158.06</v>
      </c>
      <c r="G87" s="124">
        <v>-2.3E-3</v>
      </c>
      <c r="H87" s="124">
        <v>22.9</v>
      </c>
      <c r="I87" s="124">
        <v>0.36</v>
      </c>
      <c r="J87" s="124">
        <v>0</v>
      </c>
      <c r="K87" s="124">
        <v>0</v>
      </c>
      <c r="L87" s="124">
        <v>6.3E-2</v>
      </c>
      <c r="M87" s="124">
        <v>4.2700000000000002E-2</v>
      </c>
      <c r="N87" s="124">
        <v>0.3629</v>
      </c>
      <c r="O87" s="52">
        <v>86</v>
      </c>
    </row>
    <row r="88" spans="1:15" x14ac:dyDescent="0.25">
      <c r="A88" s="124" t="s">
        <v>5836</v>
      </c>
      <c r="B88" s="124" t="s">
        <v>5837</v>
      </c>
      <c r="C88" s="124" t="s">
        <v>1794</v>
      </c>
      <c r="D88" s="124" t="s">
        <v>1795</v>
      </c>
      <c r="E88" s="124">
        <v>12.28</v>
      </c>
      <c r="F88" s="124">
        <v>1329.41</v>
      </c>
      <c r="G88" s="124">
        <v>3.1899999999999998E-2</v>
      </c>
      <c r="H88" s="124">
        <v>22.91</v>
      </c>
      <c r="I88" s="124">
        <v>0.7</v>
      </c>
      <c r="J88" s="124">
        <v>0</v>
      </c>
      <c r="K88" s="124">
        <v>0</v>
      </c>
      <c r="L88" s="124">
        <v>-2.5999999999999999E-3</v>
      </c>
      <c r="M88" s="124">
        <v>1.4200000000000001E-2</v>
      </c>
      <c r="N88" s="124">
        <v>-5.5399999999999998E-2</v>
      </c>
      <c r="O88" s="52">
        <v>87</v>
      </c>
    </row>
    <row r="89" spans="1:15" x14ac:dyDescent="0.25">
      <c r="A89" s="124" t="s">
        <v>5296</v>
      </c>
      <c r="B89" s="124" t="s">
        <v>5027</v>
      </c>
      <c r="C89" s="124" t="s">
        <v>1791</v>
      </c>
      <c r="D89" s="124" t="s">
        <v>1800</v>
      </c>
      <c r="E89" s="124">
        <v>13.6</v>
      </c>
      <c r="F89" s="124">
        <v>364.21</v>
      </c>
      <c r="G89" s="124">
        <v>1.8700000000000001E-2</v>
      </c>
      <c r="H89" s="124">
        <v>22.98</v>
      </c>
      <c r="I89" s="124">
        <v>0.48</v>
      </c>
      <c r="J89" s="124">
        <v>0</v>
      </c>
      <c r="K89" s="124">
        <v>0</v>
      </c>
      <c r="L89" s="124">
        <v>4.1799999999999997E-2</v>
      </c>
      <c r="M89" s="124">
        <v>2.0500000000000001E-2</v>
      </c>
      <c r="N89" s="124">
        <v>0.85099999999999998</v>
      </c>
      <c r="O89" s="52">
        <v>88</v>
      </c>
    </row>
    <row r="90" spans="1:15" x14ac:dyDescent="0.25">
      <c r="A90" s="124" t="s">
        <v>5292</v>
      </c>
      <c r="B90" s="124" t="s">
        <v>4643</v>
      </c>
      <c r="C90" s="124" t="s">
        <v>1806</v>
      </c>
      <c r="D90" s="124" t="s">
        <v>2738</v>
      </c>
      <c r="E90" s="124">
        <v>13.67</v>
      </c>
      <c r="F90" s="124">
        <v>224.56</v>
      </c>
      <c r="G90" s="124">
        <v>2.0899999999999998E-2</v>
      </c>
      <c r="H90" s="124">
        <v>23.1</v>
      </c>
      <c r="I90" s="124">
        <v>0.21</v>
      </c>
      <c r="J90" s="124">
        <v>0</v>
      </c>
      <c r="K90" s="124">
        <v>0</v>
      </c>
      <c r="L90" s="124">
        <v>1.6899999999999998E-2</v>
      </c>
      <c r="M90" s="124">
        <v>3.5499999999999997E-2</v>
      </c>
      <c r="N90" s="124">
        <v>1.2415</v>
      </c>
      <c r="O90" s="52">
        <v>89</v>
      </c>
    </row>
    <row r="91" spans="1:15" x14ac:dyDescent="0.25">
      <c r="A91" s="124" t="s">
        <v>2828</v>
      </c>
      <c r="B91" s="124" t="s">
        <v>2829</v>
      </c>
      <c r="C91" s="124" t="s">
        <v>1814</v>
      </c>
      <c r="D91" s="124" t="s">
        <v>1814</v>
      </c>
      <c r="E91" s="124">
        <v>7.45</v>
      </c>
      <c r="F91" s="124">
        <v>752.75</v>
      </c>
      <c r="G91" s="124">
        <v>-8.0000000000000002E-3</v>
      </c>
      <c r="H91" s="124">
        <v>23.16</v>
      </c>
      <c r="I91" s="124">
        <v>0.45</v>
      </c>
      <c r="J91" s="124">
        <v>0</v>
      </c>
      <c r="K91" s="124">
        <v>0</v>
      </c>
      <c r="L91" s="124">
        <v>2.92E-2</v>
      </c>
      <c r="M91" s="124">
        <v>4.6199999999999998E-2</v>
      </c>
      <c r="N91" s="124">
        <v>0.18360000000000001</v>
      </c>
      <c r="O91" s="52">
        <v>90</v>
      </c>
    </row>
    <row r="92" spans="1:15" x14ac:dyDescent="0.25">
      <c r="A92" s="124" t="s">
        <v>5797</v>
      </c>
      <c r="B92" s="124" t="s">
        <v>5798</v>
      </c>
      <c r="C92" s="124" t="s">
        <v>1797</v>
      </c>
      <c r="D92" s="124" t="s">
        <v>1798</v>
      </c>
      <c r="E92" s="124">
        <v>10.51</v>
      </c>
      <c r="F92" s="124">
        <v>1535.34</v>
      </c>
      <c r="G92" s="124">
        <v>4.1599999999999998E-2</v>
      </c>
      <c r="H92" s="124">
        <v>23.18</v>
      </c>
      <c r="I92" s="124">
        <v>0.93</v>
      </c>
      <c r="J92" s="124">
        <v>0</v>
      </c>
      <c r="K92" s="124">
        <v>0</v>
      </c>
      <c r="L92" s="124">
        <v>6.1199999999999997E-2</v>
      </c>
      <c r="M92" s="124">
        <v>3.8300000000000001E-2</v>
      </c>
      <c r="N92" s="124">
        <v>0.4375</v>
      </c>
      <c r="O92" s="52">
        <v>91</v>
      </c>
    </row>
    <row r="93" spans="1:15" x14ac:dyDescent="0.25">
      <c r="A93" s="124" t="s">
        <v>5299</v>
      </c>
      <c r="B93" s="124" t="s">
        <v>5026</v>
      </c>
      <c r="C93" s="124" t="s">
        <v>1802</v>
      </c>
      <c r="D93" s="124" t="s">
        <v>1825</v>
      </c>
      <c r="E93" s="124">
        <v>7.88</v>
      </c>
      <c r="F93" s="124">
        <v>416.9</v>
      </c>
      <c r="G93" s="124">
        <v>1.1599999999999999E-2</v>
      </c>
      <c r="H93" s="124">
        <v>23.19</v>
      </c>
      <c r="I93" s="124">
        <v>0.56000000000000005</v>
      </c>
      <c r="J93" s="124">
        <v>0</v>
      </c>
      <c r="K93" s="124">
        <v>0</v>
      </c>
      <c r="L93" s="124">
        <v>2.9399999999999999E-2</v>
      </c>
      <c r="M93" s="124">
        <v>1.5100000000000001E-2</v>
      </c>
      <c r="N93" s="124">
        <v>0</v>
      </c>
      <c r="O93" s="52">
        <v>92</v>
      </c>
    </row>
    <row r="94" spans="1:15" x14ac:dyDescent="0.25">
      <c r="A94" s="124" t="s">
        <v>2912</v>
      </c>
      <c r="B94" s="124" t="s">
        <v>2913</v>
      </c>
      <c r="C94" s="124" t="s">
        <v>1797</v>
      </c>
      <c r="D94" s="124" t="s">
        <v>1801</v>
      </c>
      <c r="E94" s="124">
        <v>35.92</v>
      </c>
      <c r="F94" s="124">
        <v>69.05</v>
      </c>
      <c r="G94" s="124">
        <v>-8.6E-3</v>
      </c>
      <c r="H94" s="124">
        <v>23.23</v>
      </c>
      <c r="I94" s="124">
        <v>0.28000000000000003</v>
      </c>
      <c r="J94" s="124">
        <v>0</v>
      </c>
      <c r="K94" s="124">
        <v>0</v>
      </c>
      <c r="L94" s="124">
        <v>4.2599999999999999E-2</v>
      </c>
      <c r="M94" s="124">
        <v>3.0099999999999998E-2</v>
      </c>
      <c r="N94" s="124">
        <v>0.37</v>
      </c>
      <c r="O94" s="52">
        <v>93</v>
      </c>
    </row>
    <row r="95" spans="1:15" x14ac:dyDescent="0.25">
      <c r="A95" s="124" t="s">
        <v>5302</v>
      </c>
      <c r="B95" s="124" t="s">
        <v>4383</v>
      </c>
      <c r="C95" s="124" t="s">
        <v>1811</v>
      </c>
      <c r="D95" s="124" t="s">
        <v>1812</v>
      </c>
      <c r="E95" s="124">
        <v>9.94</v>
      </c>
      <c r="F95" s="124">
        <v>244.11</v>
      </c>
      <c r="G95" s="124">
        <v>4.0000000000000001E-3</v>
      </c>
      <c r="H95" s="124">
        <v>23.37</v>
      </c>
      <c r="I95" s="124">
        <v>0.21</v>
      </c>
      <c r="J95" s="124">
        <v>0</v>
      </c>
      <c r="K95" s="124">
        <v>0</v>
      </c>
      <c r="L95" s="124">
        <v>4.5100000000000001E-2</v>
      </c>
      <c r="M95" s="124">
        <v>4.1399999999999999E-2</v>
      </c>
      <c r="N95" s="124">
        <v>0.51190000000000002</v>
      </c>
      <c r="O95" s="52">
        <v>94</v>
      </c>
    </row>
    <row r="96" spans="1:15" x14ac:dyDescent="0.25">
      <c r="A96" s="124" t="s">
        <v>5284</v>
      </c>
      <c r="B96" s="124" t="s">
        <v>2861</v>
      </c>
      <c r="C96" s="124" t="s">
        <v>1599</v>
      </c>
      <c r="D96" s="124" t="s">
        <v>1796</v>
      </c>
      <c r="E96" s="124">
        <v>5.78</v>
      </c>
      <c r="F96" s="124">
        <v>989.07</v>
      </c>
      <c r="G96" s="124">
        <v>2.12E-2</v>
      </c>
      <c r="H96" s="124">
        <v>23.41</v>
      </c>
      <c r="I96" s="124">
        <v>0.52</v>
      </c>
      <c r="J96" s="124">
        <v>0</v>
      </c>
      <c r="K96" s="124">
        <v>0</v>
      </c>
      <c r="L96" s="124">
        <v>4.2500000000000003E-2</v>
      </c>
      <c r="M96" s="124">
        <v>3.6200000000000003E-2</v>
      </c>
      <c r="N96" s="124">
        <v>0.30630000000000002</v>
      </c>
      <c r="O96" s="52">
        <v>95</v>
      </c>
    </row>
    <row r="97" spans="1:15" x14ac:dyDescent="0.25">
      <c r="A97" s="124" t="s">
        <v>5846</v>
      </c>
      <c r="B97" s="124" t="s">
        <v>5847</v>
      </c>
      <c r="C97" s="124" t="s">
        <v>1811</v>
      </c>
      <c r="D97" s="124" t="s">
        <v>1812</v>
      </c>
      <c r="E97" s="124">
        <v>18.920000000000002</v>
      </c>
      <c r="F97" s="124">
        <v>794.2</v>
      </c>
      <c r="G97" s="124">
        <v>-3.2000000000000002E-3</v>
      </c>
      <c r="H97" s="124">
        <v>23.41</v>
      </c>
      <c r="I97" s="124">
        <v>0.69</v>
      </c>
      <c r="J97" s="124">
        <v>0</v>
      </c>
      <c r="K97" s="124">
        <v>0</v>
      </c>
      <c r="L97" s="124">
        <v>4.9799999999999997E-2</v>
      </c>
      <c r="M97" s="124">
        <v>3.4700000000000002E-2</v>
      </c>
      <c r="N97" s="124">
        <v>8.4000000000000005E-2</v>
      </c>
      <c r="O97" s="52">
        <v>96</v>
      </c>
    </row>
    <row r="98" spans="1:15" x14ac:dyDescent="0.25">
      <c r="A98" s="124" t="s">
        <v>5844</v>
      </c>
      <c r="B98" s="124" t="s">
        <v>5845</v>
      </c>
      <c r="C98" s="124" t="s">
        <v>1569</v>
      </c>
      <c r="D98" s="124" t="s">
        <v>1799</v>
      </c>
      <c r="E98" s="124">
        <v>6.02</v>
      </c>
      <c r="F98" s="124">
        <v>3173.61</v>
      </c>
      <c r="G98" s="124">
        <v>8.3999999999999995E-3</v>
      </c>
      <c r="H98" s="124">
        <v>23.48</v>
      </c>
      <c r="I98" s="124">
        <v>0.68</v>
      </c>
      <c r="J98" s="124">
        <v>0</v>
      </c>
      <c r="K98" s="124">
        <v>0</v>
      </c>
      <c r="L98" s="124">
        <v>3.8999999999999998E-3</v>
      </c>
      <c r="M98" s="124">
        <v>3.3E-3</v>
      </c>
      <c r="N98" s="124">
        <v>0.94159999999999999</v>
      </c>
      <c r="O98" s="52">
        <v>97</v>
      </c>
    </row>
    <row r="99" spans="1:15" x14ac:dyDescent="0.25">
      <c r="A99" s="124" t="s">
        <v>5322</v>
      </c>
      <c r="B99" s="124" t="s">
        <v>5208</v>
      </c>
      <c r="C99" s="124" t="s">
        <v>1803</v>
      </c>
      <c r="D99" s="124" t="s">
        <v>5209</v>
      </c>
      <c r="E99" s="124">
        <v>9.98</v>
      </c>
      <c r="F99" s="124">
        <v>720.54</v>
      </c>
      <c r="G99" s="124">
        <v>4.6100000000000002E-2</v>
      </c>
      <c r="H99" s="124">
        <v>23.53</v>
      </c>
      <c r="I99" s="124">
        <v>0.56999999999999995</v>
      </c>
      <c r="J99" s="124">
        <v>0</v>
      </c>
      <c r="K99" s="124">
        <v>0</v>
      </c>
      <c r="L99" s="124">
        <v>8.6999999999999994E-3</v>
      </c>
      <c r="M99" s="124">
        <v>3.0000000000000001E-3</v>
      </c>
      <c r="N99" s="124">
        <v>0.68879999999999997</v>
      </c>
      <c r="O99" s="52">
        <v>98</v>
      </c>
    </row>
    <row r="100" spans="1:15" x14ac:dyDescent="0.25">
      <c r="A100" s="124" t="s">
        <v>5580</v>
      </c>
      <c r="B100" s="124" t="s">
        <v>5579</v>
      </c>
      <c r="C100" s="124" t="s">
        <v>1797</v>
      </c>
      <c r="D100" s="124" t="s">
        <v>1801</v>
      </c>
      <c r="E100" s="124">
        <v>10.95</v>
      </c>
      <c r="F100" s="124">
        <v>523.09</v>
      </c>
      <c r="G100" s="124">
        <v>8.9999999999999998E-4</v>
      </c>
      <c r="H100" s="124">
        <v>23.65</v>
      </c>
      <c r="I100" s="124">
        <v>0.59</v>
      </c>
      <c r="J100" s="124">
        <v>0</v>
      </c>
      <c r="K100" s="124">
        <v>0</v>
      </c>
      <c r="L100" s="124">
        <v>5.0500000000000003E-2</v>
      </c>
      <c r="M100" s="124">
        <v>3.8800000000000001E-2</v>
      </c>
      <c r="N100" s="124">
        <v>0.38629999999999998</v>
      </c>
      <c r="O100" s="52">
        <v>99</v>
      </c>
    </row>
    <row r="101" spans="1:15" x14ac:dyDescent="0.25">
      <c r="A101" s="124" t="s">
        <v>5319</v>
      </c>
      <c r="B101" s="124" t="s">
        <v>5320</v>
      </c>
      <c r="C101" s="124" t="s">
        <v>1569</v>
      </c>
      <c r="D101" s="124" t="s">
        <v>1799</v>
      </c>
      <c r="E101" s="124">
        <v>15.18</v>
      </c>
      <c r="F101" s="124">
        <v>166.37</v>
      </c>
      <c r="G101" s="124">
        <v>-3.3E-3</v>
      </c>
      <c r="H101" s="124">
        <v>23.68</v>
      </c>
      <c r="I101" s="124">
        <v>0.35</v>
      </c>
      <c r="J101" s="124">
        <v>0</v>
      </c>
      <c r="K101" s="124">
        <v>0</v>
      </c>
      <c r="L101" s="124">
        <v>4.5999999999999999E-3</v>
      </c>
      <c r="M101" s="124">
        <v>1.14E-2</v>
      </c>
      <c r="N101" s="124">
        <v>0.85489999999999999</v>
      </c>
      <c r="O101" s="52">
        <v>100</v>
      </c>
    </row>
    <row r="102" spans="1:15" x14ac:dyDescent="0.25">
      <c r="A102" s="124" t="s">
        <v>5273</v>
      </c>
      <c r="B102" s="124" t="s">
        <v>5024</v>
      </c>
      <c r="C102" s="124" t="s">
        <v>1814</v>
      </c>
      <c r="D102" s="124" t="s">
        <v>1814</v>
      </c>
      <c r="E102" s="124">
        <v>9.6</v>
      </c>
      <c r="F102" s="124">
        <v>1870.15</v>
      </c>
      <c r="G102" s="124">
        <v>5.8400000000000001E-2</v>
      </c>
      <c r="H102" s="124">
        <v>23.69</v>
      </c>
      <c r="I102" s="124">
        <v>0.72</v>
      </c>
      <c r="J102" s="124">
        <v>0</v>
      </c>
      <c r="K102" s="124">
        <v>0</v>
      </c>
      <c r="L102" s="124">
        <v>5.1000000000000004E-3</v>
      </c>
      <c r="M102" s="124">
        <v>2.0199999999999999E-2</v>
      </c>
      <c r="N102" s="124">
        <v>0.43480000000000002</v>
      </c>
      <c r="O102" s="52">
        <v>101</v>
      </c>
    </row>
    <row r="103" spans="1:15" x14ac:dyDescent="0.25">
      <c r="A103" s="124" t="s">
        <v>5312</v>
      </c>
      <c r="B103" s="124" t="s">
        <v>5313</v>
      </c>
      <c r="C103" s="124" t="s">
        <v>1791</v>
      </c>
      <c r="D103" s="124" t="s">
        <v>1792</v>
      </c>
      <c r="E103" s="124">
        <v>25.38</v>
      </c>
      <c r="F103" s="124">
        <v>191.43</v>
      </c>
      <c r="G103" s="124">
        <v>3.2000000000000002E-3</v>
      </c>
      <c r="H103" s="124">
        <v>23.7</v>
      </c>
      <c r="I103" s="124">
        <v>0.59</v>
      </c>
      <c r="J103" s="124">
        <v>0</v>
      </c>
      <c r="K103" s="124">
        <v>0</v>
      </c>
      <c r="L103" s="124">
        <v>0.1174</v>
      </c>
      <c r="M103" s="124">
        <v>3.7600000000000001E-2</v>
      </c>
      <c r="N103" s="124">
        <v>0.63339999999999996</v>
      </c>
      <c r="O103" s="52">
        <v>102</v>
      </c>
    </row>
    <row r="104" spans="1:15" x14ac:dyDescent="0.25">
      <c r="A104" s="124" t="s">
        <v>5318</v>
      </c>
      <c r="B104" s="124" t="s">
        <v>4718</v>
      </c>
      <c r="C104" s="124" t="s">
        <v>1811</v>
      </c>
      <c r="D104" s="124" t="s">
        <v>1812</v>
      </c>
      <c r="E104" s="124">
        <v>14.64</v>
      </c>
      <c r="F104" s="124">
        <v>162.51</v>
      </c>
      <c r="G104" s="124">
        <v>1.04E-2</v>
      </c>
      <c r="H104" s="124">
        <v>23.74</v>
      </c>
      <c r="I104" s="124">
        <v>0.32</v>
      </c>
      <c r="J104" s="124">
        <v>0</v>
      </c>
      <c r="K104" s="124">
        <v>0</v>
      </c>
      <c r="L104" s="124">
        <v>5.4000000000000003E-3</v>
      </c>
      <c r="M104" s="124">
        <v>1.18E-2</v>
      </c>
      <c r="N104" s="124">
        <v>0.35360000000000003</v>
      </c>
      <c r="O104" s="52">
        <v>103</v>
      </c>
    </row>
    <row r="105" spans="1:15" x14ac:dyDescent="0.25">
      <c r="A105" s="124" t="s">
        <v>5304</v>
      </c>
      <c r="B105" s="124" t="s">
        <v>4457</v>
      </c>
      <c r="C105" s="124" t="s">
        <v>1569</v>
      </c>
      <c r="D105" s="124" t="s">
        <v>1799</v>
      </c>
      <c r="E105" s="124">
        <v>11.05</v>
      </c>
      <c r="F105" s="124">
        <v>299.55</v>
      </c>
      <c r="G105" s="124">
        <v>8.2000000000000007E-3</v>
      </c>
      <c r="H105" s="124">
        <v>23.76</v>
      </c>
      <c r="I105" s="124">
        <v>0.46</v>
      </c>
      <c r="J105" s="124">
        <v>0</v>
      </c>
      <c r="K105" s="124">
        <v>0</v>
      </c>
      <c r="L105" s="124">
        <v>1.3100000000000001E-2</v>
      </c>
      <c r="M105" s="124">
        <v>6.4000000000000003E-3</v>
      </c>
      <c r="N105" s="124">
        <v>0.18970000000000001</v>
      </c>
      <c r="O105" s="52">
        <v>104</v>
      </c>
    </row>
    <row r="106" spans="1:15" x14ac:dyDescent="0.25">
      <c r="A106" s="124" t="s">
        <v>5305</v>
      </c>
      <c r="B106" s="124" t="s">
        <v>4850</v>
      </c>
      <c r="C106" s="124" t="s">
        <v>1569</v>
      </c>
      <c r="D106" s="124" t="s">
        <v>1799</v>
      </c>
      <c r="E106" s="124">
        <v>16.850000000000001</v>
      </c>
      <c r="F106" s="124">
        <v>76.37</v>
      </c>
      <c r="G106" s="124">
        <v>8.9999999999999993E-3</v>
      </c>
      <c r="H106" s="124">
        <v>23.78</v>
      </c>
      <c r="I106" s="124">
        <v>0.25</v>
      </c>
      <c r="J106" s="124">
        <v>0</v>
      </c>
      <c r="K106" s="124">
        <v>0</v>
      </c>
      <c r="L106" s="124">
        <v>5.4199999999999998E-2</v>
      </c>
      <c r="M106" s="124">
        <v>3.6700000000000003E-2</v>
      </c>
      <c r="N106" s="124">
        <v>0.35560000000000003</v>
      </c>
      <c r="O106" s="52">
        <v>105</v>
      </c>
    </row>
    <row r="107" spans="1:15" x14ac:dyDescent="0.25">
      <c r="A107" s="124" t="s">
        <v>5300</v>
      </c>
      <c r="B107" s="124" t="s">
        <v>2860</v>
      </c>
      <c r="C107" s="124" t="s">
        <v>1797</v>
      </c>
      <c r="D107" s="124" t="s">
        <v>1801</v>
      </c>
      <c r="E107" s="124">
        <v>7.75</v>
      </c>
      <c r="F107" s="124">
        <v>265.36</v>
      </c>
      <c r="G107" s="124">
        <v>6.4999999999999997E-3</v>
      </c>
      <c r="H107" s="124">
        <v>23.79</v>
      </c>
      <c r="I107" s="124">
        <v>0.26</v>
      </c>
      <c r="J107" s="124">
        <v>0</v>
      </c>
      <c r="K107" s="124">
        <v>0</v>
      </c>
      <c r="L107" s="124">
        <v>4.8399999999999999E-2</v>
      </c>
      <c r="M107" s="124">
        <v>5.6599999999999998E-2</v>
      </c>
      <c r="N107" s="124">
        <v>0.4178</v>
      </c>
      <c r="O107" s="52">
        <v>106</v>
      </c>
    </row>
    <row r="108" spans="1:15" x14ac:dyDescent="0.25">
      <c r="A108" s="124" t="s">
        <v>5840</v>
      </c>
      <c r="B108" s="124" t="s">
        <v>5841</v>
      </c>
      <c r="C108" s="124" t="s">
        <v>1797</v>
      </c>
      <c r="D108" s="124" t="s">
        <v>1801</v>
      </c>
      <c r="E108" s="124">
        <v>17</v>
      </c>
      <c r="F108" s="124">
        <v>543.58000000000004</v>
      </c>
      <c r="G108" s="124">
        <v>4.2900000000000001E-2</v>
      </c>
      <c r="H108" s="124">
        <v>23.8</v>
      </c>
      <c r="I108" s="124">
        <v>0.4</v>
      </c>
      <c r="J108" s="124">
        <v>0</v>
      </c>
      <c r="K108" s="124">
        <v>0</v>
      </c>
      <c r="L108" s="124">
        <v>5.28E-2</v>
      </c>
      <c r="M108" s="124">
        <v>1.23E-2</v>
      </c>
      <c r="N108" s="124">
        <v>0.46279999999999999</v>
      </c>
      <c r="O108" s="52">
        <v>107</v>
      </c>
    </row>
    <row r="109" spans="1:15" x14ac:dyDescent="0.25">
      <c r="A109" s="124" t="s">
        <v>5310</v>
      </c>
      <c r="B109" s="124" t="s">
        <v>4661</v>
      </c>
      <c r="C109" s="124" t="s">
        <v>1572</v>
      </c>
      <c r="D109" s="124" t="s">
        <v>1790</v>
      </c>
      <c r="E109" s="124">
        <v>7.79</v>
      </c>
      <c r="F109" s="124">
        <v>300.52999999999997</v>
      </c>
      <c r="G109" s="124">
        <v>6.4999999999999997E-3</v>
      </c>
      <c r="H109" s="124">
        <v>23.84</v>
      </c>
      <c r="I109" s="124">
        <v>0.47</v>
      </c>
      <c r="J109" s="124">
        <v>0</v>
      </c>
      <c r="K109" s="124">
        <v>0</v>
      </c>
      <c r="L109" s="124">
        <v>1.46E-2</v>
      </c>
      <c r="M109" s="124">
        <v>3.7100000000000001E-2</v>
      </c>
      <c r="N109" s="124">
        <v>0.51039999999999996</v>
      </c>
      <c r="O109" s="52">
        <v>108</v>
      </c>
    </row>
    <row r="110" spans="1:15" x14ac:dyDescent="0.25">
      <c r="A110" s="124" t="s">
        <v>5314</v>
      </c>
      <c r="B110" s="124" t="s">
        <v>5083</v>
      </c>
      <c r="C110" s="124" t="s">
        <v>1585</v>
      </c>
      <c r="D110" s="124" t="s">
        <v>1586</v>
      </c>
      <c r="E110" s="124">
        <v>10.55</v>
      </c>
      <c r="F110" s="124">
        <v>397.05</v>
      </c>
      <c r="G110" s="124">
        <v>1.44E-2</v>
      </c>
      <c r="H110" s="124">
        <v>23.87</v>
      </c>
      <c r="I110" s="124">
        <v>0.62</v>
      </c>
      <c r="J110" s="124">
        <v>0</v>
      </c>
      <c r="K110" s="124">
        <v>0</v>
      </c>
      <c r="L110" s="124">
        <v>0.1</v>
      </c>
      <c r="M110" s="124">
        <v>5.8999999999999997E-2</v>
      </c>
      <c r="N110" s="124">
        <v>0.4531</v>
      </c>
      <c r="O110" s="52">
        <v>109</v>
      </c>
    </row>
    <row r="111" spans="1:15" x14ac:dyDescent="0.25">
      <c r="A111" s="124" t="s">
        <v>5344</v>
      </c>
      <c r="B111" s="124" t="s">
        <v>5105</v>
      </c>
      <c r="C111" s="124" t="s">
        <v>1793</v>
      </c>
      <c r="D111" s="124" t="s">
        <v>1817</v>
      </c>
      <c r="E111" s="124">
        <v>10.59</v>
      </c>
      <c r="F111" s="124">
        <v>522.25</v>
      </c>
      <c r="G111" s="124">
        <v>1.15E-2</v>
      </c>
      <c r="H111" s="124">
        <v>23.87</v>
      </c>
      <c r="I111" s="124">
        <v>1.19</v>
      </c>
      <c r="J111" s="124">
        <v>0</v>
      </c>
      <c r="K111" s="124">
        <v>0</v>
      </c>
      <c r="L111" s="124">
        <v>3.1399999999999997E-2</v>
      </c>
      <c r="M111" s="124">
        <v>2.2700000000000001E-2</v>
      </c>
      <c r="N111" s="124">
        <v>0.25569999999999998</v>
      </c>
      <c r="O111" s="52">
        <v>110</v>
      </c>
    </row>
    <row r="112" spans="1:15" x14ac:dyDescent="0.25">
      <c r="A112" s="124" t="s">
        <v>5776</v>
      </c>
      <c r="B112" s="124" t="s">
        <v>5777</v>
      </c>
      <c r="C112" s="124" t="s">
        <v>1811</v>
      </c>
      <c r="D112" s="124" t="s">
        <v>1812</v>
      </c>
      <c r="E112" s="124">
        <v>29.31</v>
      </c>
      <c r="F112" s="124">
        <v>189.45</v>
      </c>
      <c r="G112" s="124">
        <v>4.4999999999999997E-3</v>
      </c>
      <c r="H112" s="124">
        <v>23.96</v>
      </c>
      <c r="I112" s="124">
        <v>0.46</v>
      </c>
      <c r="J112" s="124">
        <v>0</v>
      </c>
      <c r="K112" s="124">
        <v>0</v>
      </c>
      <c r="L112" s="124">
        <v>9.7900000000000001E-2</v>
      </c>
      <c r="M112" s="124">
        <v>5.0299999999999997E-2</v>
      </c>
      <c r="N112" s="124">
        <v>0.28610000000000002</v>
      </c>
      <c r="O112" s="52">
        <v>111</v>
      </c>
    </row>
    <row r="113" spans="1:15" x14ac:dyDescent="0.25">
      <c r="A113" s="124" t="s">
        <v>5321</v>
      </c>
      <c r="B113" s="124" t="s">
        <v>2866</v>
      </c>
      <c r="C113" s="124" t="s">
        <v>1794</v>
      </c>
      <c r="D113" s="124" t="s">
        <v>1795</v>
      </c>
      <c r="E113" s="124">
        <v>23.93</v>
      </c>
      <c r="F113" s="124">
        <v>87.24</v>
      </c>
      <c r="G113" s="124">
        <v>5.0000000000000001E-3</v>
      </c>
      <c r="H113" s="124">
        <v>24.04</v>
      </c>
      <c r="I113" s="124">
        <v>0.24</v>
      </c>
      <c r="J113" s="124">
        <v>0</v>
      </c>
      <c r="K113" s="124">
        <v>0</v>
      </c>
      <c r="L113" s="124">
        <v>1.55E-2</v>
      </c>
      <c r="M113" s="124">
        <v>3.1300000000000001E-2</v>
      </c>
      <c r="N113" s="124">
        <v>0.2046</v>
      </c>
      <c r="O113" s="52">
        <v>112</v>
      </c>
    </row>
    <row r="114" spans="1:15" x14ac:dyDescent="0.25">
      <c r="A114" s="124" t="s">
        <v>5597</v>
      </c>
      <c r="B114" s="124" t="s">
        <v>5598</v>
      </c>
      <c r="C114" s="124" t="s">
        <v>1569</v>
      </c>
      <c r="D114" s="124" t="s">
        <v>1799</v>
      </c>
      <c r="E114" s="124">
        <v>6.92</v>
      </c>
      <c r="F114" s="124">
        <v>1703.1</v>
      </c>
      <c r="G114" s="124">
        <v>8.6999999999999994E-3</v>
      </c>
      <c r="H114" s="124">
        <v>24.05</v>
      </c>
      <c r="I114" s="124">
        <v>1.23</v>
      </c>
      <c r="J114" s="124">
        <v>0</v>
      </c>
      <c r="K114" s="124">
        <v>0</v>
      </c>
      <c r="L114" s="124">
        <v>3.8100000000000002E-2</v>
      </c>
      <c r="M114" s="124">
        <v>2.1299999999999999E-2</v>
      </c>
      <c r="N114" s="124">
        <v>0.39850000000000002</v>
      </c>
      <c r="O114" s="52">
        <v>113</v>
      </c>
    </row>
    <row r="115" spans="1:15" x14ac:dyDescent="0.25">
      <c r="A115" s="124" t="s">
        <v>5328</v>
      </c>
      <c r="B115" s="124" t="s">
        <v>5087</v>
      </c>
      <c r="C115" s="124" t="s">
        <v>1802</v>
      </c>
      <c r="D115" s="124" t="s">
        <v>1810</v>
      </c>
      <c r="E115" s="124">
        <v>15.08</v>
      </c>
      <c r="F115" s="124">
        <v>215.67</v>
      </c>
      <c r="G115" s="124">
        <v>1.21E-2</v>
      </c>
      <c r="H115" s="124">
        <v>24.13</v>
      </c>
      <c r="I115" s="124">
        <v>0.56000000000000005</v>
      </c>
      <c r="J115" s="124">
        <v>0</v>
      </c>
      <c r="K115" s="124">
        <v>0</v>
      </c>
      <c r="L115" s="124">
        <v>0.11</v>
      </c>
      <c r="M115" s="124">
        <v>4.7800000000000002E-2</v>
      </c>
      <c r="N115" s="124">
        <v>0.11070000000000001</v>
      </c>
      <c r="O115" s="52">
        <v>114</v>
      </c>
    </row>
    <row r="116" spans="1:15" x14ac:dyDescent="0.25">
      <c r="A116" s="124" t="s">
        <v>5599</v>
      </c>
      <c r="B116" s="124" t="s">
        <v>5600</v>
      </c>
      <c r="C116" s="124" t="s">
        <v>1599</v>
      </c>
      <c r="D116" s="124" t="s">
        <v>1796</v>
      </c>
      <c r="E116" s="124">
        <v>23.27</v>
      </c>
      <c r="F116" s="124">
        <v>246.27</v>
      </c>
      <c r="G116" s="124">
        <v>-3.3999999999999998E-3</v>
      </c>
      <c r="H116" s="124">
        <v>24.17</v>
      </c>
      <c r="I116" s="124">
        <v>0.59</v>
      </c>
      <c r="J116" s="124">
        <v>0</v>
      </c>
      <c r="K116" s="124">
        <v>0</v>
      </c>
      <c r="L116" s="124">
        <v>3.9300000000000002E-2</v>
      </c>
      <c r="M116" s="124">
        <v>4.0800000000000003E-2</v>
      </c>
      <c r="N116" s="124">
        <v>0.26069999999999999</v>
      </c>
      <c r="O116" s="52">
        <v>115</v>
      </c>
    </row>
    <row r="117" spans="1:15" x14ac:dyDescent="0.25">
      <c r="A117" s="124" t="s">
        <v>5532</v>
      </c>
      <c r="B117" s="124" t="s">
        <v>5533</v>
      </c>
      <c r="C117" s="124" t="s">
        <v>1811</v>
      </c>
      <c r="D117" s="124" t="s">
        <v>1812</v>
      </c>
      <c r="E117" s="124">
        <v>17.59</v>
      </c>
      <c r="F117" s="124">
        <v>565.14</v>
      </c>
      <c r="G117" s="124">
        <v>3.4700000000000002E-2</v>
      </c>
      <c r="H117" s="124">
        <v>24.27</v>
      </c>
      <c r="I117" s="124">
        <v>1.1399999999999999</v>
      </c>
      <c r="J117" s="124">
        <v>0</v>
      </c>
      <c r="K117" s="124">
        <v>0</v>
      </c>
      <c r="L117" s="124">
        <v>5.3600000000000002E-2</v>
      </c>
      <c r="M117" s="124">
        <v>9.5999999999999992E-3</v>
      </c>
      <c r="N117" s="124">
        <v>0</v>
      </c>
      <c r="O117" s="52">
        <v>116</v>
      </c>
    </row>
    <row r="118" spans="1:15" x14ac:dyDescent="0.25">
      <c r="A118" s="124" t="s">
        <v>5311</v>
      </c>
      <c r="B118" s="124" t="s">
        <v>4874</v>
      </c>
      <c r="C118" s="124" t="s">
        <v>1572</v>
      </c>
      <c r="D118" s="124" t="s">
        <v>1823</v>
      </c>
      <c r="E118" s="124">
        <v>12.05</v>
      </c>
      <c r="F118" s="124">
        <v>240.72</v>
      </c>
      <c r="G118" s="124">
        <v>2.5000000000000001E-3</v>
      </c>
      <c r="H118" s="124">
        <v>24.29</v>
      </c>
      <c r="I118" s="124">
        <v>0.35</v>
      </c>
      <c r="J118" s="124">
        <v>0</v>
      </c>
      <c r="K118" s="124">
        <v>0</v>
      </c>
      <c r="L118" s="124">
        <v>1.9400000000000001E-2</v>
      </c>
      <c r="M118" s="124">
        <v>1.55E-2</v>
      </c>
      <c r="N118" s="124">
        <v>0.248</v>
      </c>
      <c r="O118" s="52">
        <v>117</v>
      </c>
    </row>
    <row r="119" spans="1:15" x14ac:dyDescent="0.25">
      <c r="A119" s="124" t="s">
        <v>5276</v>
      </c>
      <c r="B119" s="124" t="s">
        <v>4781</v>
      </c>
      <c r="C119" s="124" t="s">
        <v>1599</v>
      </c>
      <c r="D119" s="124" t="s">
        <v>2786</v>
      </c>
      <c r="E119" s="124">
        <v>7.78</v>
      </c>
      <c r="F119" s="124">
        <v>1106.23</v>
      </c>
      <c r="G119" s="124">
        <v>4.4299999999999999E-2</v>
      </c>
      <c r="H119" s="124">
        <v>24.39</v>
      </c>
      <c r="I119" s="124">
        <v>0.82</v>
      </c>
      <c r="J119" s="124">
        <v>0</v>
      </c>
      <c r="K119" s="124">
        <v>0</v>
      </c>
      <c r="L119" s="124">
        <v>3.0599999999999999E-2</v>
      </c>
      <c r="M119" s="124">
        <v>3.3500000000000002E-2</v>
      </c>
      <c r="N119" s="124">
        <v>0.18840000000000001</v>
      </c>
      <c r="O119" s="52">
        <v>118</v>
      </c>
    </row>
    <row r="120" spans="1:15" x14ac:dyDescent="0.25">
      <c r="A120" s="124" t="s">
        <v>5536</v>
      </c>
      <c r="B120" s="124" t="s">
        <v>5537</v>
      </c>
      <c r="C120" s="124" t="s">
        <v>1802</v>
      </c>
      <c r="D120" s="124" t="s">
        <v>2819</v>
      </c>
      <c r="E120" s="124">
        <v>14.82</v>
      </c>
      <c r="F120" s="124">
        <v>791.36</v>
      </c>
      <c r="G120" s="124">
        <v>-6.9999999999999999E-4</v>
      </c>
      <c r="H120" s="124">
        <v>24.47</v>
      </c>
      <c r="I120" s="124">
        <v>1.0900000000000001</v>
      </c>
      <c r="J120" s="124">
        <v>0</v>
      </c>
      <c r="K120" s="124">
        <v>0</v>
      </c>
      <c r="L120" s="124">
        <v>4.3700000000000003E-2</v>
      </c>
      <c r="M120" s="124">
        <v>2.4E-2</v>
      </c>
      <c r="N120" s="124">
        <v>0.1358</v>
      </c>
      <c r="O120" s="52">
        <v>119</v>
      </c>
    </row>
    <row r="121" spans="1:15" x14ac:dyDescent="0.25">
      <c r="A121" s="124" t="s">
        <v>5315</v>
      </c>
      <c r="B121" s="124" t="s">
        <v>4419</v>
      </c>
      <c r="C121" s="124" t="s">
        <v>1794</v>
      </c>
      <c r="D121" s="124" t="s">
        <v>1795</v>
      </c>
      <c r="E121" s="124">
        <v>21.55</v>
      </c>
      <c r="F121" s="124">
        <v>175.98</v>
      </c>
      <c r="G121" s="124">
        <v>1.7500000000000002E-2</v>
      </c>
      <c r="H121" s="124">
        <v>24.54</v>
      </c>
      <c r="I121" s="124">
        <v>0.38</v>
      </c>
      <c r="J121" s="124">
        <v>0</v>
      </c>
      <c r="K121" s="124">
        <v>0</v>
      </c>
      <c r="L121" s="124">
        <v>6.4899999999999999E-2</v>
      </c>
      <c r="M121" s="124">
        <v>4.24E-2</v>
      </c>
      <c r="N121" s="124">
        <v>0.53910000000000002</v>
      </c>
      <c r="O121" s="52">
        <v>120</v>
      </c>
    </row>
    <row r="122" spans="1:15" x14ac:dyDescent="0.25">
      <c r="A122" s="124" t="s">
        <v>2557</v>
      </c>
      <c r="B122" s="124" t="s">
        <v>1992</v>
      </c>
      <c r="C122" s="124" t="s">
        <v>1793</v>
      </c>
      <c r="D122" s="124" t="s">
        <v>1923</v>
      </c>
      <c r="E122" s="124">
        <v>38.36</v>
      </c>
      <c r="F122" s="124">
        <v>79.819999999999993</v>
      </c>
      <c r="G122" s="124">
        <v>1.1900000000000001E-2</v>
      </c>
      <c r="H122" s="124">
        <v>24.55</v>
      </c>
      <c r="I122" s="124">
        <v>0.35</v>
      </c>
      <c r="J122" s="124">
        <v>0</v>
      </c>
      <c r="K122" s="124">
        <v>0</v>
      </c>
      <c r="L122" s="124">
        <v>0.10009999999999999</v>
      </c>
      <c r="M122" s="124">
        <v>6.4000000000000001E-2</v>
      </c>
      <c r="N122" s="124">
        <v>0.25929999999999997</v>
      </c>
      <c r="O122" s="52">
        <v>121</v>
      </c>
    </row>
    <row r="123" spans="1:15" x14ac:dyDescent="0.25">
      <c r="A123" s="124" t="s">
        <v>5323</v>
      </c>
      <c r="B123" s="124" t="s">
        <v>5001</v>
      </c>
      <c r="C123" s="124" t="s">
        <v>1811</v>
      </c>
      <c r="D123" s="124" t="s">
        <v>1812</v>
      </c>
      <c r="E123" s="124">
        <v>21.07</v>
      </c>
      <c r="F123" s="124">
        <v>932.58</v>
      </c>
      <c r="G123" s="124">
        <v>1.54E-2</v>
      </c>
      <c r="H123" s="124">
        <v>24.57</v>
      </c>
      <c r="I123" s="124">
        <v>1.38</v>
      </c>
      <c r="J123" s="124">
        <v>0</v>
      </c>
      <c r="K123" s="124">
        <v>0</v>
      </c>
      <c r="L123" s="124">
        <v>1.06E-2</v>
      </c>
      <c r="M123" s="124">
        <v>4.7000000000000002E-3</v>
      </c>
      <c r="N123" s="124">
        <v>0.52139999999999997</v>
      </c>
      <c r="O123" s="52">
        <v>122</v>
      </c>
    </row>
    <row r="124" spans="1:15" x14ac:dyDescent="0.25">
      <c r="A124" s="124" t="s">
        <v>5295</v>
      </c>
      <c r="B124" s="124" t="s">
        <v>2756</v>
      </c>
      <c r="C124" s="124" t="s">
        <v>1791</v>
      </c>
      <c r="D124" s="124" t="s">
        <v>1792</v>
      </c>
      <c r="E124" s="124">
        <v>36.68</v>
      </c>
      <c r="F124" s="124">
        <v>237.61</v>
      </c>
      <c r="G124" s="124">
        <v>2.5999999999999999E-2</v>
      </c>
      <c r="H124" s="124">
        <v>24.58</v>
      </c>
      <c r="I124" s="124">
        <v>0.31</v>
      </c>
      <c r="J124" s="124">
        <v>0</v>
      </c>
      <c r="K124" s="124">
        <v>0</v>
      </c>
      <c r="L124" s="124">
        <v>9.64E-2</v>
      </c>
      <c r="M124" s="124">
        <v>5.5500000000000001E-2</v>
      </c>
      <c r="N124" s="124">
        <v>0.19070000000000001</v>
      </c>
      <c r="O124" s="52">
        <v>123</v>
      </c>
    </row>
    <row r="125" spans="1:15" x14ac:dyDescent="0.25">
      <c r="A125" s="124" t="s">
        <v>5880</v>
      </c>
      <c r="B125" s="124" t="s">
        <v>5881</v>
      </c>
      <c r="C125" s="124" t="s">
        <v>1818</v>
      </c>
      <c r="D125" s="124" t="s">
        <v>1819</v>
      </c>
      <c r="E125" s="124">
        <v>10.46</v>
      </c>
      <c r="F125" s="124">
        <v>4452.45</v>
      </c>
      <c r="G125" s="124">
        <v>5.9799999999999999E-2</v>
      </c>
      <c r="H125" s="124">
        <v>24.6</v>
      </c>
      <c r="I125" s="124">
        <v>0.59</v>
      </c>
      <c r="J125" s="124">
        <v>0</v>
      </c>
      <c r="K125" s="124">
        <v>0</v>
      </c>
      <c r="L125" s="124">
        <v>4.8800000000000003E-2</v>
      </c>
      <c r="M125" s="124">
        <v>9.7000000000000003E-3</v>
      </c>
      <c r="N125" s="124">
        <v>0.77629999999999999</v>
      </c>
      <c r="O125" s="52">
        <v>124</v>
      </c>
    </row>
    <row r="126" spans="1:15" x14ac:dyDescent="0.25">
      <c r="A126" s="124" t="s">
        <v>2660</v>
      </c>
      <c r="B126" s="124" t="s">
        <v>2661</v>
      </c>
      <c r="C126" s="124" t="s">
        <v>1807</v>
      </c>
      <c r="D126" s="124" t="s">
        <v>1808</v>
      </c>
      <c r="E126" s="124">
        <v>28.78</v>
      </c>
      <c r="F126" s="124">
        <v>88.46</v>
      </c>
      <c r="G126" s="124">
        <v>4.1999999999999997E-3</v>
      </c>
      <c r="H126" s="124">
        <v>24.6</v>
      </c>
      <c r="I126" s="124">
        <v>0.37</v>
      </c>
      <c r="J126" s="124">
        <v>0</v>
      </c>
      <c r="K126" s="124">
        <v>0</v>
      </c>
      <c r="L126" s="124">
        <v>0.1013</v>
      </c>
      <c r="M126" s="124">
        <v>5.7500000000000002E-2</v>
      </c>
      <c r="N126" s="124">
        <v>0.1699</v>
      </c>
      <c r="O126" s="52">
        <v>125</v>
      </c>
    </row>
    <row r="127" spans="1:15" x14ac:dyDescent="0.25">
      <c r="A127" s="124" t="s">
        <v>5554</v>
      </c>
      <c r="B127" s="124" t="s">
        <v>5555</v>
      </c>
      <c r="C127" s="124" t="s">
        <v>1797</v>
      </c>
      <c r="D127" s="124" t="s">
        <v>1798</v>
      </c>
      <c r="E127" s="124">
        <v>14.39</v>
      </c>
      <c r="F127" s="124">
        <v>486.51</v>
      </c>
      <c r="G127" s="124">
        <v>-9.5999999999999992E-3</v>
      </c>
      <c r="H127" s="124">
        <v>24.63</v>
      </c>
      <c r="I127" s="124">
        <v>0.8</v>
      </c>
      <c r="J127" s="124">
        <v>0</v>
      </c>
      <c r="K127" s="124">
        <v>0</v>
      </c>
      <c r="L127" s="124">
        <v>4.9700000000000001E-2</v>
      </c>
      <c r="M127" s="124">
        <v>4.1599999999999998E-2</v>
      </c>
      <c r="N127" s="124">
        <v>0.90749999999999997</v>
      </c>
      <c r="O127" s="52">
        <v>126</v>
      </c>
    </row>
    <row r="128" spans="1:15" x14ac:dyDescent="0.25">
      <c r="A128" s="124" t="s">
        <v>2862</v>
      </c>
      <c r="B128" s="124" t="s">
        <v>2863</v>
      </c>
      <c r="C128" s="124" t="s">
        <v>1572</v>
      </c>
      <c r="D128" s="124" t="s">
        <v>1790</v>
      </c>
      <c r="E128" s="124">
        <v>18.48</v>
      </c>
      <c r="F128" s="124">
        <v>95.12</v>
      </c>
      <c r="G128" s="124">
        <v>1.6000000000000001E-3</v>
      </c>
      <c r="H128" s="124">
        <v>24.67</v>
      </c>
      <c r="I128" s="124">
        <v>0.22</v>
      </c>
      <c r="J128" s="124">
        <v>0</v>
      </c>
      <c r="K128" s="124">
        <v>0</v>
      </c>
      <c r="L128" s="124">
        <v>7.85E-2</v>
      </c>
      <c r="M128" s="124">
        <v>6.2E-2</v>
      </c>
      <c r="N128" s="124">
        <v>0.13120000000000001</v>
      </c>
      <c r="O128" s="52">
        <v>127</v>
      </c>
    </row>
    <row r="129" spans="1:15" x14ac:dyDescent="0.25">
      <c r="A129" s="124" t="s">
        <v>5330</v>
      </c>
      <c r="B129" s="124" t="s">
        <v>5000</v>
      </c>
      <c r="C129" s="124" t="s">
        <v>1569</v>
      </c>
      <c r="D129" s="124" t="s">
        <v>1799</v>
      </c>
      <c r="E129" s="124">
        <v>19.29</v>
      </c>
      <c r="F129" s="124">
        <v>116.13</v>
      </c>
      <c r="G129" s="124">
        <v>-1E-3</v>
      </c>
      <c r="H129" s="124">
        <v>24.69</v>
      </c>
      <c r="I129" s="124">
        <v>0.23</v>
      </c>
      <c r="J129" s="124">
        <v>0</v>
      </c>
      <c r="K129" s="124">
        <v>0</v>
      </c>
      <c r="L129" s="124">
        <v>6.8599999999999994E-2</v>
      </c>
      <c r="M129" s="124">
        <v>4.4299999999999999E-2</v>
      </c>
      <c r="N129" s="124">
        <v>0.29899999999999999</v>
      </c>
      <c r="O129" s="52">
        <v>128</v>
      </c>
    </row>
    <row r="130" spans="1:15" x14ac:dyDescent="0.25">
      <c r="A130" s="124" t="s">
        <v>5309</v>
      </c>
      <c r="B130" s="124" t="s">
        <v>4630</v>
      </c>
      <c r="C130" s="124" t="s">
        <v>1797</v>
      </c>
      <c r="D130" s="124" t="s">
        <v>1801</v>
      </c>
      <c r="E130" s="124">
        <v>22.8</v>
      </c>
      <c r="F130" s="124">
        <v>500.18</v>
      </c>
      <c r="G130" s="124">
        <v>-8.6999999999999994E-3</v>
      </c>
      <c r="H130" s="124">
        <v>24.72</v>
      </c>
      <c r="I130" s="124">
        <v>0.54</v>
      </c>
      <c r="J130" s="124">
        <v>0</v>
      </c>
      <c r="K130" s="124">
        <v>0</v>
      </c>
      <c r="L130" s="124">
        <v>7.5399999999999995E-2</v>
      </c>
      <c r="M130" s="124">
        <v>4.6199999999999998E-2</v>
      </c>
      <c r="N130" s="124">
        <v>0.19589999999999999</v>
      </c>
      <c r="O130" s="52">
        <v>129</v>
      </c>
    </row>
    <row r="131" spans="1:15" x14ac:dyDescent="0.25">
      <c r="A131" s="124" t="s">
        <v>5509</v>
      </c>
      <c r="B131" s="124" t="s">
        <v>5510</v>
      </c>
      <c r="C131" s="124" t="s">
        <v>1569</v>
      </c>
      <c r="D131" s="124" t="s">
        <v>1799</v>
      </c>
      <c r="E131" s="124">
        <v>30.91</v>
      </c>
      <c r="F131" s="124">
        <v>463.7</v>
      </c>
      <c r="G131" s="124">
        <v>-4.8000000000000001E-2</v>
      </c>
      <c r="H131" s="124">
        <v>24.73</v>
      </c>
      <c r="I131" s="124">
        <v>0.97</v>
      </c>
      <c r="J131" s="124">
        <v>0</v>
      </c>
      <c r="K131" s="124">
        <v>0</v>
      </c>
      <c r="L131" s="124">
        <v>-2.8999999999999998E-3</v>
      </c>
      <c r="M131" s="124">
        <v>4.0000000000000002E-4</v>
      </c>
      <c r="N131" s="124">
        <v>0.18010000000000001</v>
      </c>
      <c r="O131" s="52">
        <v>130</v>
      </c>
    </row>
    <row r="132" spans="1:15" x14ac:dyDescent="0.25">
      <c r="A132" s="124" t="s">
        <v>5289</v>
      </c>
      <c r="B132" s="124" t="s">
        <v>4917</v>
      </c>
      <c r="C132" s="124" t="s">
        <v>2821</v>
      </c>
      <c r="D132" s="124" t="s">
        <v>2822</v>
      </c>
      <c r="E132" s="124">
        <v>30.23</v>
      </c>
      <c r="F132" s="124">
        <v>398.65</v>
      </c>
      <c r="G132" s="124">
        <v>-1.21E-2</v>
      </c>
      <c r="H132" s="124">
        <v>24.74</v>
      </c>
      <c r="I132" s="124">
        <v>1.06</v>
      </c>
      <c r="J132" s="124">
        <v>0</v>
      </c>
      <c r="K132" s="124">
        <v>0</v>
      </c>
      <c r="L132" s="124">
        <v>1.47E-2</v>
      </c>
      <c r="M132" s="124">
        <v>5.7999999999999996E-3</v>
      </c>
      <c r="N132" s="124">
        <v>0.92069999999999996</v>
      </c>
      <c r="O132" s="52">
        <v>131</v>
      </c>
    </row>
    <row r="133" spans="1:15" x14ac:dyDescent="0.25">
      <c r="A133" s="124" t="s">
        <v>5423</v>
      </c>
      <c r="B133" s="124" t="s">
        <v>5424</v>
      </c>
      <c r="C133" s="124" t="s">
        <v>1797</v>
      </c>
      <c r="D133" s="124" t="s">
        <v>1801</v>
      </c>
      <c r="E133" s="124">
        <v>16.899999999999999</v>
      </c>
      <c r="F133" s="124">
        <v>186.24</v>
      </c>
      <c r="G133" s="124">
        <v>4.7999999999999996E-3</v>
      </c>
      <c r="H133" s="124">
        <v>24.75</v>
      </c>
      <c r="I133" s="124">
        <v>0.92</v>
      </c>
      <c r="J133" s="124">
        <v>0</v>
      </c>
      <c r="K133" s="124">
        <v>0</v>
      </c>
      <c r="L133" s="124">
        <v>8.5800000000000001E-2</v>
      </c>
      <c r="M133" s="124">
        <v>2.1399999999999999E-2</v>
      </c>
      <c r="N133" s="124">
        <v>0.38950000000000001</v>
      </c>
      <c r="O133" s="52">
        <v>132</v>
      </c>
    </row>
    <row r="134" spans="1:15" x14ac:dyDescent="0.25">
      <c r="A134" s="124" t="s">
        <v>5334</v>
      </c>
      <c r="B134" s="124" t="s">
        <v>5030</v>
      </c>
      <c r="C134" s="124" t="s">
        <v>1797</v>
      </c>
      <c r="D134" s="124" t="s">
        <v>2832</v>
      </c>
      <c r="E134" s="124">
        <v>7.2</v>
      </c>
      <c r="F134" s="124">
        <v>394.96</v>
      </c>
      <c r="G134" s="124">
        <v>0</v>
      </c>
      <c r="H134" s="124">
        <v>24.75</v>
      </c>
      <c r="I134" s="124">
        <v>0.39</v>
      </c>
      <c r="J134" s="124">
        <v>0</v>
      </c>
      <c r="K134" s="124">
        <v>0</v>
      </c>
      <c r="L134" s="124">
        <v>5.2999999999999999E-2</v>
      </c>
      <c r="M134" s="124">
        <v>2.0899999999999998E-2</v>
      </c>
      <c r="N134" s="124">
        <v>0.4662</v>
      </c>
      <c r="O134" s="52">
        <v>133</v>
      </c>
    </row>
    <row r="135" spans="1:15" x14ac:dyDescent="0.25">
      <c r="A135" s="124" t="s">
        <v>5307</v>
      </c>
      <c r="B135" s="124" t="s">
        <v>4420</v>
      </c>
      <c r="C135" s="124" t="s">
        <v>1569</v>
      </c>
      <c r="D135" s="124" t="s">
        <v>1570</v>
      </c>
      <c r="E135" s="124">
        <v>9.67</v>
      </c>
      <c r="F135" s="124">
        <v>712.51</v>
      </c>
      <c r="G135" s="124">
        <v>2.2200000000000001E-2</v>
      </c>
      <c r="H135" s="124">
        <v>24.8</v>
      </c>
      <c r="I135" s="124">
        <v>0.44</v>
      </c>
      <c r="J135" s="124">
        <v>0</v>
      </c>
      <c r="K135" s="124">
        <v>0</v>
      </c>
      <c r="L135" s="124">
        <v>3.6900000000000002E-2</v>
      </c>
      <c r="M135" s="124">
        <v>2.3099999999999999E-2</v>
      </c>
      <c r="N135" s="124">
        <v>0.36409999999999998</v>
      </c>
      <c r="O135" s="52">
        <v>134</v>
      </c>
    </row>
    <row r="136" spans="1:15" x14ac:dyDescent="0.25">
      <c r="A136" s="124" t="s">
        <v>5324</v>
      </c>
      <c r="B136" s="124" t="s">
        <v>4332</v>
      </c>
      <c r="C136" s="124" t="s">
        <v>1807</v>
      </c>
      <c r="D136" s="124" t="s">
        <v>1808</v>
      </c>
      <c r="E136" s="124">
        <v>13.75</v>
      </c>
      <c r="F136" s="124">
        <v>213.61</v>
      </c>
      <c r="G136" s="124">
        <v>-7.1999999999999998E-3</v>
      </c>
      <c r="H136" s="124">
        <v>24.8</v>
      </c>
      <c r="I136" s="124">
        <v>0.34</v>
      </c>
      <c r="J136" s="124">
        <v>0</v>
      </c>
      <c r="K136" s="124">
        <v>0</v>
      </c>
      <c r="L136" s="124">
        <v>2.1399999999999999E-2</v>
      </c>
      <c r="M136" s="124">
        <v>9.5999999999999992E-3</v>
      </c>
      <c r="N136" s="124">
        <v>0.36909999999999998</v>
      </c>
      <c r="O136" s="52">
        <v>135</v>
      </c>
    </row>
    <row r="137" spans="1:15" x14ac:dyDescent="0.25">
      <c r="A137" s="124" t="s">
        <v>5556</v>
      </c>
      <c r="B137" s="124" t="s">
        <v>5557</v>
      </c>
      <c r="C137" s="124" t="s">
        <v>1805</v>
      </c>
      <c r="D137" s="124" t="s">
        <v>1824</v>
      </c>
      <c r="E137" s="124">
        <v>13.2</v>
      </c>
      <c r="F137" s="124">
        <v>612.67999999999995</v>
      </c>
      <c r="G137" s="124">
        <v>1.38E-2</v>
      </c>
      <c r="H137" s="124">
        <v>24.82</v>
      </c>
      <c r="I137" s="124">
        <v>0.9</v>
      </c>
      <c r="J137" s="124">
        <v>0</v>
      </c>
      <c r="K137" s="124">
        <v>0</v>
      </c>
      <c r="L137" s="124">
        <v>1.6400000000000001E-2</v>
      </c>
      <c r="M137" s="124">
        <v>3.5999999999999999E-3</v>
      </c>
      <c r="N137" s="124">
        <v>-21.685500000000001</v>
      </c>
      <c r="O137" s="52">
        <v>136</v>
      </c>
    </row>
    <row r="138" spans="1:15" x14ac:dyDescent="0.25">
      <c r="A138" s="124" t="s">
        <v>4913</v>
      </c>
      <c r="B138" s="124" t="s">
        <v>4863</v>
      </c>
      <c r="C138" s="124" t="s">
        <v>1572</v>
      </c>
      <c r="D138" s="124" t="s">
        <v>1823</v>
      </c>
      <c r="E138" s="124">
        <v>17.54</v>
      </c>
      <c r="F138" s="124">
        <v>374.56</v>
      </c>
      <c r="G138" s="124">
        <v>-2.8E-3</v>
      </c>
      <c r="H138" s="124">
        <v>24.82</v>
      </c>
      <c r="I138" s="124">
        <v>0.73</v>
      </c>
      <c r="J138" s="124">
        <v>0</v>
      </c>
      <c r="K138" s="124">
        <v>0</v>
      </c>
      <c r="L138" s="124">
        <v>9.5899999999999999E-2</v>
      </c>
      <c r="M138" s="124">
        <v>5.6399999999999999E-2</v>
      </c>
      <c r="N138" s="124">
        <v>0.372</v>
      </c>
      <c r="O138" s="52">
        <v>137</v>
      </c>
    </row>
    <row r="139" spans="1:15" x14ac:dyDescent="0.25">
      <c r="A139" s="124" t="s">
        <v>5317</v>
      </c>
      <c r="B139" s="124" t="s">
        <v>5068</v>
      </c>
      <c r="C139" s="124" t="s">
        <v>1794</v>
      </c>
      <c r="D139" s="124" t="s">
        <v>1795</v>
      </c>
      <c r="E139" s="124">
        <v>11.17</v>
      </c>
      <c r="F139" s="124">
        <v>352.64</v>
      </c>
      <c r="G139" s="124">
        <v>2.5700000000000001E-2</v>
      </c>
      <c r="H139" s="124">
        <v>24.87</v>
      </c>
      <c r="I139" s="124">
        <v>0.24</v>
      </c>
      <c r="J139" s="124">
        <v>0</v>
      </c>
      <c r="K139" s="124">
        <v>0</v>
      </c>
      <c r="L139" s="124">
        <v>4.82E-2</v>
      </c>
      <c r="M139" s="124">
        <v>3.7100000000000001E-2</v>
      </c>
      <c r="N139" s="124">
        <v>0.46179999999999999</v>
      </c>
      <c r="O139" s="52">
        <v>138</v>
      </c>
    </row>
    <row r="140" spans="1:15" x14ac:dyDescent="0.25">
      <c r="A140" s="124" t="s">
        <v>5552</v>
      </c>
      <c r="B140" s="124" t="s">
        <v>5553</v>
      </c>
      <c r="C140" s="124" t="s">
        <v>1599</v>
      </c>
      <c r="D140" s="124" t="s">
        <v>1600</v>
      </c>
      <c r="E140" s="124">
        <v>31.12</v>
      </c>
      <c r="F140" s="124">
        <v>249.64</v>
      </c>
      <c r="G140" s="124">
        <v>6.7999999999999996E-3</v>
      </c>
      <c r="H140" s="124">
        <v>24.91</v>
      </c>
      <c r="I140" s="124">
        <v>1.02</v>
      </c>
      <c r="J140" s="124">
        <v>0</v>
      </c>
      <c r="K140" s="124">
        <v>0</v>
      </c>
      <c r="L140" s="124">
        <v>1.04E-2</v>
      </c>
      <c r="M140" s="124">
        <v>5.5999999999999999E-3</v>
      </c>
      <c r="N140" s="124">
        <v>1.0233000000000001</v>
      </c>
      <c r="O140" s="52">
        <v>139</v>
      </c>
    </row>
    <row r="141" spans="1:15" x14ac:dyDescent="0.25">
      <c r="A141" s="124" t="s">
        <v>5604</v>
      </c>
      <c r="B141" s="124" t="s">
        <v>5605</v>
      </c>
      <c r="C141" s="124" t="s">
        <v>1794</v>
      </c>
      <c r="D141" s="124" t="s">
        <v>1813</v>
      </c>
      <c r="E141" s="124">
        <v>8.34</v>
      </c>
      <c r="F141" s="124">
        <v>1162.72</v>
      </c>
      <c r="G141" s="124">
        <v>7.1999999999999998E-3</v>
      </c>
      <c r="H141" s="124">
        <v>24.91</v>
      </c>
      <c r="I141" s="124">
        <v>0.6</v>
      </c>
      <c r="J141" s="124">
        <v>0</v>
      </c>
      <c r="K141" s="124">
        <v>0</v>
      </c>
      <c r="L141" s="124">
        <v>5.1799999999999999E-2</v>
      </c>
      <c r="M141" s="124">
        <v>6.3399999999999998E-2</v>
      </c>
      <c r="N141" s="124">
        <v>0.27729999999999999</v>
      </c>
      <c r="O141" s="52">
        <v>140</v>
      </c>
    </row>
    <row r="142" spans="1:15" x14ac:dyDescent="0.25">
      <c r="A142" s="124" t="s">
        <v>5534</v>
      </c>
      <c r="B142" s="124" t="s">
        <v>5535</v>
      </c>
      <c r="C142" s="124" t="s">
        <v>1791</v>
      </c>
      <c r="D142" s="124" t="s">
        <v>1792</v>
      </c>
      <c r="E142" s="124">
        <v>3.35</v>
      </c>
      <c r="F142" s="124">
        <v>2817.66</v>
      </c>
      <c r="G142" s="124">
        <v>5.6800000000000003E-2</v>
      </c>
      <c r="H142" s="124">
        <v>25.05</v>
      </c>
      <c r="I142" s="124">
        <v>0.63</v>
      </c>
      <c r="J142" s="124">
        <v>0</v>
      </c>
      <c r="K142" s="124">
        <v>0</v>
      </c>
      <c r="L142" s="124">
        <v>-2.8999999999999998E-3</v>
      </c>
      <c r="M142" s="124">
        <v>4.7000000000000002E-3</v>
      </c>
      <c r="N142" s="124">
        <v>0</v>
      </c>
      <c r="O142" s="52">
        <v>141</v>
      </c>
    </row>
    <row r="143" spans="1:15" x14ac:dyDescent="0.25">
      <c r="A143" s="124" t="s">
        <v>5764</v>
      </c>
      <c r="B143" s="124" t="s">
        <v>5765</v>
      </c>
      <c r="C143" s="124" t="s">
        <v>1599</v>
      </c>
      <c r="D143" s="124" t="s">
        <v>1796</v>
      </c>
      <c r="E143" s="124">
        <v>18.579999999999998</v>
      </c>
      <c r="F143" s="124">
        <v>606.97</v>
      </c>
      <c r="G143" s="124">
        <v>4.4400000000000002E-2</v>
      </c>
      <c r="H143" s="124">
        <v>25.13</v>
      </c>
      <c r="I143" s="124">
        <v>0.4</v>
      </c>
      <c r="J143" s="124">
        <v>0</v>
      </c>
      <c r="K143" s="124">
        <v>0</v>
      </c>
      <c r="L143" s="124">
        <v>4.02E-2</v>
      </c>
      <c r="M143" s="124">
        <v>3.1800000000000002E-2</v>
      </c>
      <c r="N143" s="124">
        <v>0.3241</v>
      </c>
      <c r="O143" s="52">
        <v>142</v>
      </c>
    </row>
    <row r="144" spans="1:15" x14ac:dyDescent="0.25">
      <c r="A144" s="124" t="s">
        <v>5550</v>
      </c>
      <c r="B144" s="124" t="s">
        <v>5551</v>
      </c>
      <c r="C144" s="124" t="s">
        <v>1797</v>
      </c>
      <c r="D144" s="124" t="s">
        <v>1801</v>
      </c>
      <c r="E144" s="124">
        <v>17.690000000000001</v>
      </c>
      <c r="F144" s="124">
        <v>112.21</v>
      </c>
      <c r="G144" s="124">
        <v>1.6999999999999999E-3</v>
      </c>
      <c r="H144" s="124">
        <v>25.23</v>
      </c>
      <c r="I144" s="124">
        <v>0.37</v>
      </c>
      <c r="J144" s="124">
        <v>0</v>
      </c>
      <c r="K144" s="124">
        <v>0</v>
      </c>
      <c r="L144" s="124">
        <v>8.3400000000000002E-2</v>
      </c>
      <c r="M144" s="124">
        <v>3.85E-2</v>
      </c>
      <c r="N144" s="124">
        <v>0.1905</v>
      </c>
      <c r="O144" s="52">
        <v>143</v>
      </c>
    </row>
    <row r="145" spans="1:15" x14ac:dyDescent="0.25">
      <c r="A145" s="124" t="s">
        <v>5325</v>
      </c>
      <c r="B145" s="124" t="s">
        <v>5074</v>
      </c>
      <c r="C145" s="124" t="s">
        <v>1577</v>
      </c>
      <c r="D145" s="124" t="s">
        <v>1596</v>
      </c>
      <c r="E145" s="124">
        <v>5.42</v>
      </c>
      <c r="F145" s="124">
        <v>497.37</v>
      </c>
      <c r="G145" s="124">
        <v>1.12E-2</v>
      </c>
      <c r="H145" s="124">
        <v>25.29</v>
      </c>
      <c r="I145" s="124">
        <v>0.45</v>
      </c>
      <c r="J145" s="124">
        <v>0</v>
      </c>
      <c r="K145" s="124">
        <v>0</v>
      </c>
      <c r="L145" s="124">
        <v>8.6699999999999999E-2</v>
      </c>
      <c r="M145" s="124">
        <v>3.9E-2</v>
      </c>
      <c r="N145" s="124">
        <v>0.1704</v>
      </c>
      <c r="O145" s="52">
        <v>144</v>
      </c>
    </row>
    <row r="146" spans="1:15" x14ac:dyDescent="0.25">
      <c r="A146" s="124" t="s">
        <v>5329</v>
      </c>
      <c r="B146" s="124" t="s">
        <v>5033</v>
      </c>
      <c r="C146" s="124" t="s">
        <v>1794</v>
      </c>
      <c r="D146" s="124" t="s">
        <v>1795</v>
      </c>
      <c r="E146" s="124">
        <v>10.35</v>
      </c>
      <c r="F146" s="124">
        <v>348.54</v>
      </c>
      <c r="G146" s="124">
        <v>1.47E-2</v>
      </c>
      <c r="H146" s="124">
        <v>25.31</v>
      </c>
      <c r="I146" s="124">
        <v>0.45</v>
      </c>
      <c r="J146" s="124">
        <v>0</v>
      </c>
      <c r="K146" s="124">
        <v>0</v>
      </c>
      <c r="L146" s="124">
        <v>9.8299999999999998E-2</v>
      </c>
      <c r="M146" s="124">
        <v>5.5300000000000002E-2</v>
      </c>
      <c r="N146" s="124">
        <v>0.30680000000000002</v>
      </c>
      <c r="O146" s="52">
        <v>145</v>
      </c>
    </row>
    <row r="147" spans="1:15" x14ac:dyDescent="0.25">
      <c r="A147" s="124" t="s">
        <v>5848</v>
      </c>
      <c r="B147" s="124" t="s">
        <v>5849</v>
      </c>
      <c r="C147" s="124" t="s">
        <v>1793</v>
      </c>
      <c r="D147" s="124" t="s">
        <v>1817</v>
      </c>
      <c r="E147" s="124">
        <v>13.3</v>
      </c>
      <c r="F147" s="124">
        <v>3150.47</v>
      </c>
      <c r="G147" s="124">
        <v>7.4300000000000005E-2</v>
      </c>
      <c r="H147" s="124">
        <v>25.36</v>
      </c>
      <c r="I147" s="124">
        <v>0.88</v>
      </c>
      <c r="J147" s="124">
        <v>0</v>
      </c>
      <c r="K147" s="124">
        <v>0</v>
      </c>
      <c r="L147" s="124">
        <v>8.8000000000000005E-3</v>
      </c>
      <c r="M147" s="124">
        <v>1.3100000000000001E-2</v>
      </c>
      <c r="N147" s="124">
        <v>0.33450000000000002</v>
      </c>
      <c r="O147" s="52">
        <v>146</v>
      </c>
    </row>
    <row r="148" spans="1:15" x14ac:dyDescent="0.25">
      <c r="A148" s="124" t="s">
        <v>5595</v>
      </c>
      <c r="B148" s="124" t="s">
        <v>5596</v>
      </c>
      <c r="C148" s="124" t="s">
        <v>1569</v>
      </c>
      <c r="D148" s="124" t="s">
        <v>1799</v>
      </c>
      <c r="E148" s="124">
        <v>13.98</v>
      </c>
      <c r="F148" s="124">
        <v>359.47</v>
      </c>
      <c r="G148" s="124">
        <v>-1.55E-2</v>
      </c>
      <c r="H148" s="124">
        <v>25.49</v>
      </c>
      <c r="I148" s="124">
        <v>0.72</v>
      </c>
      <c r="J148" s="124">
        <v>0</v>
      </c>
      <c r="K148" s="124">
        <v>0</v>
      </c>
      <c r="L148" s="124">
        <v>7.5399999999999995E-2</v>
      </c>
      <c r="M148" s="124">
        <v>2.24E-2</v>
      </c>
      <c r="N148" s="124">
        <v>0.93289999999999995</v>
      </c>
      <c r="O148" s="52">
        <v>147</v>
      </c>
    </row>
    <row r="149" spans="1:15" x14ac:dyDescent="0.25">
      <c r="A149" s="124" t="s">
        <v>5366</v>
      </c>
      <c r="B149" s="124" t="s">
        <v>5132</v>
      </c>
      <c r="C149" s="124" t="s">
        <v>1569</v>
      </c>
      <c r="D149" s="124" t="s">
        <v>1799</v>
      </c>
      <c r="E149" s="124">
        <v>19.690000000000001</v>
      </c>
      <c r="F149" s="124">
        <v>221.06</v>
      </c>
      <c r="G149" s="124">
        <v>1.18E-2</v>
      </c>
      <c r="H149" s="124">
        <v>25.53</v>
      </c>
      <c r="I149" s="124">
        <v>0.67</v>
      </c>
      <c r="J149" s="124">
        <v>0</v>
      </c>
      <c r="K149" s="124">
        <v>0</v>
      </c>
      <c r="L149" s="124">
        <v>8.1199999999999994E-2</v>
      </c>
      <c r="M149" s="124">
        <v>1.9599999999999999E-2</v>
      </c>
      <c r="N149" s="124">
        <v>0.2792</v>
      </c>
      <c r="O149" s="52">
        <v>148</v>
      </c>
    </row>
    <row r="150" spans="1:15" x14ac:dyDescent="0.25">
      <c r="A150" s="124" t="s">
        <v>5817</v>
      </c>
      <c r="B150" s="124" t="s">
        <v>5818</v>
      </c>
      <c r="C150" s="124" t="s">
        <v>1791</v>
      </c>
      <c r="D150" s="124" t="s">
        <v>1792</v>
      </c>
      <c r="E150" s="124">
        <v>19.43</v>
      </c>
      <c r="F150" s="124">
        <v>1012.39</v>
      </c>
      <c r="G150" s="124">
        <v>3.5999999999999999E-3</v>
      </c>
      <c r="H150" s="124">
        <v>25.55</v>
      </c>
      <c r="I150" s="124">
        <v>0.86</v>
      </c>
      <c r="J150" s="124">
        <v>0</v>
      </c>
      <c r="K150" s="124">
        <v>0</v>
      </c>
      <c r="L150" s="124">
        <v>3.4000000000000002E-2</v>
      </c>
      <c r="M150" s="124">
        <v>3.2199999999999999E-2</v>
      </c>
      <c r="N150" s="124">
        <v>0.37909999999999999</v>
      </c>
      <c r="O150" s="52">
        <v>149</v>
      </c>
    </row>
    <row r="151" spans="1:15" x14ac:dyDescent="0.25">
      <c r="A151" s="124" t="s">
        <v>5336</v>
      </c>
      <c r="B151" s="124" t="s">
        <v>4483</v>
      </c>
      <c r="C151" s="124" t="s">
        <v>1802</v>
      </c>
      <c r="D151" s="124" t="s">
        <v>2692</v>
      </c>
      <c r="E151" s="124">
        <v>36.409999999999997</v>
      </c>
      <c r="F151" s="124">
        <v>48.47</v>
      </c>
      <c r="G151" s="124">
        <v>-1.1000000000000001E-3</v>
      </c>
      <c r="H151" s="124">
        <v>25.56</v>
      </c>
      <c r="I151" s="124">
        <v>0.25</v>
      </c>
      <c r="J151" s="124">
        <v>0</v>
      </c>
      <c r="K151" s="124">
        <v>0</v>
      </c>
      <c r="L151" s="124">
        <v>3.8800000000000001E-2</v>
      </c>
      <c r="M151" s="124">
        <v>3.5299999999999998E-2</v>
      </c>
      <c r="N151" s="124">
        <v>0.33829999999999999</v>
      </c>
      <c r="O151" s="52">
        <v>150</v>
      </c>
    </row>
    <row r="152" spans="1:15" x14ac:dyDescent="0.25">
      <c r="A152" s="124" t="s">
        <v>5339</v>
      </c>
      <c r="B152" s="124" t="s">
        <v>5004</v>
      </c>
      <c r="C152" s="124" t="s">
        <v>1806</v>
      </c>
      <c r="D152" s="124" t="s">
        <v>2871</v>
      </c>
      <c r="E152" s="124">
        <v>13.97</v>
      </c>
      <c r="F152" s="124">
        <v>671.8</v>
      </c>
      <c r="G152" s="124">
        <v>9.4000000000000004E-3</v>
      </c>
      <c r="H152" s="124">
        <v>25.56</v>
      </c>
      <c r="I152" s="124">
        <v>1.44</v>
      </c>
      <c r="J152" s="124">
        <v>0</v>
      </c>
      <c r="K152" s="124">
        <v>0</v>
      </c>
      <c r="L152" s="124">
        <v>6.3600000000000004E-2</v>
      </c>
      <c r="M152" s="124">
        <v>1.3599999999999999E-2</v>
      </c>
      <c r="N152" s="124">
        <v>9.8299999999999998E-2</v>
      </c>
      <c r="O152" s="52">
        <v>151</v>
      </c>
    </row>
    <row r="153" spans="1:15" x14ac:dyDescent="0.25">
      <c r="A153" s="124" t="s">
        <v>5350</v>
      </c>
      <c r="B153" s="124" t="s">
        <v>4992</v>
      </c>
      <c r="C153" s="124" t="s">
        <v>1804</v>
      </c>
      <c r="D153" s="124" t="s">
        <v>2798</v>
      </c>
      <c r="E153" s="124">
        <v>7.38</v>
      </c>
      <c r="F153" s="124">
        <v>749.81</v>
      </c>
      <c r="G153" s="124">
        <v>2.64E-2</v>
      </c>
      <c r="H153" s="124">
        <v>25.57</v>
      </c>
      <c r="I153" s="124">
        <v>0.91</v>
      </c>
      <c r="J153" s="124">
        <v>0</v>
      </c>
      <c r="K153" s="124">
        <v>0</v>
      </c>
      <c r="L153" s="124">
        <v>0.1048</v>
      </c>
      <c r="M153" s="124">
        <v>1.11E-2</v>
      </c>
      <c r="N153" s="124">
        <v>0</v>
      </c>
      <c r="O153" s="52">
        <v>152</v>
      </c>
    </row>
    <row r="154" spans="1:15" x14ac:dyDescent="0.25">
      <c r="A154" s="124" t="s">
        <v>5337</v>
      </c>
      <c r="B154" s="124" t="s">
        <v>5003</v>
      </c>
      <c r="C154" s="124" t="s">
        <v>1797</v>
      </c>
      <c r="D154" s="124" t="s">
        <v>2832</v>
      </c>
      <c r="E154" s="124">
        <v>6.52</v>
      </c>
      <c r="F154" s="124">
        <v>782.72</v>
      </c>
      <c r="G154" s="124">
        <v>3.0999999999999999E-3</v>
      </c>
      <c r="H154" s="124">
        <v>25.62</v>
      </c>
      <c r="I154" s="124">
        <v>0.57999999999999996</v>
      </c>
      <c r="J154" s="124">
        <v>0</v>
      </c>
      <c r="K154" s="124">
        <v>0</v>
      </c>
      <c r="L154" s="124">
        <v>2.2200000000000001E-2</v>
      </c>
      <c r="M154" s="124">
        <v>0.1246</v>
      </c>
      <c r="N154" s="124">
        <v>1.1698</v>
      </c>
      <c r="O154" s="52">
        <v>153</v>
      </c>
    </row>
    <row r="155" spans="1:15" x14ac:dyDescent="0.25">
      <c r="A155" s="124" t="s">
        <v>5341</v>
      </c>
      <c r="B155" s="124" t="s">
        <v>5099</v>
      </c>
      <c r="C155" s="124" t="s">
        <v>1577</v>
      </c>
      <c r="D155" s="124" t="s">
        <v>1596</v>
      </c>
      <c r="E155" s="124">
        <v>9.85</v>
      </c>
      <c r="F155" s="124">
        <v>186.62</v>
      </c>
      <c r="G155" s="124">
        <v>6.1000000000000004E-3</v>
      </c>
      <c r="H155" s="124">
        <v>25.68</v>
      </c>
      <c r="I155" s="124">
        <v>0.35</v>
      </c>
      <c r="J155" s="124">
        <v>0</v>
      </c>
      <c r="K155" s="124">
        <v>0</v>
      </c>
      <c r="L155" s="124">
        <v>9.5799999999999996E-2</v>
      </c>
      <c r="M155" s="124">
        <v>3.8899999999999997E-2</v>
      </c>
      <c r="N155" s="124">
        <v>0.1706</v>
      </c>
      <c r="O155" s="52">
        <v>154</v>
      </c>
    </row>
    <row r="156" spans="1:15" x14ac:dyDescent="0.25">
      <c r="A156" s="124" t="s">
        <v>5354</v>
      </c>
      <c r="B156" s="124" t="s">
        <v>5037</v>
      </c>
      <c r="C156" s="124" t="s">
        <v>1806</v>
      </c>
      <c r="D156" s="124" t="s">
        <v>2907</v>
      </c>
      <c r="E156" s="124">
        <v>29.2</v>
      </c>
      <c r="F156" s="124">
        <v>192.56</v>
      </c>
      <c r="G156" s="124">
        <v>1.35E-2</v>
      </c>
      <c r="H156" s="124">
        <v>25.7</v>
      </c>
      <c r="I156" s="124">
        <v>0.77</v>
      </c>
      <c r="J156" s="124">
        <v>0</v>
      </c>
      <c r="K156" s="124">
        <v>0</v>
      </c>
      <c r="L156" s="124">
        <v>4.1300000000000003E-2</v>
      </c>
      <c r="M156" s="124">
        <v>2.24E-2</v>
      </c>
      <c r="N156" s="124">
        <v>0.49640000000000001</v>
      </c>
      <c r="O156" s="52">
        <v>155</v>
      </c>
    </row>
    <row r="157" spans="1:15" x14ac:dyDescent="0.25">
      <c r="A157" s="124" t="s">
        <v>5331</v>
      </c>
      <c r="B157" s="124" t="s">
        <v>5224</v>
      </c>
      <c r="C157" s="124" t="s">
        <v>1791</v>
      </c>
      <c r="D157" s="124" t="s">
        <v>1792</v>
      </c>
      <c r="E157" s="124">
        <v>5.0999999999999996</v>
      </c>
      <c r="F157" s="124">
        <v>3792.37</v>
      </c>
      <c r="G157" s="124">
        <v>1.5900000000000001E-2</v>
      </c>
      <c r="H157" s="124">
        <v>25.74</v>
      </c>
      <c r="I157" s="124">
        <v>0.75</v>
      </c>
      <c r="J157" s="124">
        <v>0</v>
      </c>
      <c r="K157" s="124">
        <v>0</v>
      </c>
      <c r="L157" s="124">
        <v>7.4700000000000003E-2</v>
      </c>
      <c r="M157" s="124">
        <v>5.11E-2</v>
      </c>
      <c r="N157" s="124">
        <v>0.51359999999999995</v>
      </c>
      <c r="O157" s="52">
        <v>156</v>
      </c>
    </row>
    <row r="158" spans="1:15" x14ac:dyDescent="0.25">
      <c r="A158" s="124" t="s">
        <v>5333</v>
      </c>
      <c r="B158" s="124" t="s">
        <v>2708</v>
      </c>
      <c r="C158" s="124" t="s">
        <v>1793</v>
      </c>
      <c r="D158" s="124" t="s">
        <v>1817</v>
      </c>
      <c r="E158" s="124">
        <v>7.79</v>
      </c>
      <c r="F158" s="124">
        <v>378.74</v>
      </c>
      <c r="G158" s="124">
        <v>1.43E-2</v>
      </c>
      <c r="H158" s="124">
        <v>25.78</v>
      </c>
      <c r="I158" s="124">
        <v>0.37</v>
      </c>
      <c r="J158" s="124">
        <v>0</v>
      </c>
      <c r="K158" s="124">
        <v>0</v>
      </c>
      <c r="L158" s="124">
        <v>2.3199999999999998E-2</v>
      </c>
      <c r="M158" s="124">
        <v>2.8000000000000001E-2</v>
      </c>
      <c r="N158" s="124">
        <v>0.30669999999999997</v>
      </c>
      <c r="O158" s="52">
        <v>157</v>
      </c>
    </row>
    <row r="159" spans="1:15" x14ac:dyDescent="0.25">
      <c r="A159" s="124" t="s">
        <v>5425</v>
      </c>
      <c r="B159" s="124" t="s">
        <v>5419</v>
      </c>
      <c r="C159" s="124" t="s">
        <v>1577</v>
      </c>
      <c r="D159" s="124" t="s">
        <v>2820</v>
      </c>
      <c r="E159" s="124">
        <v>9.51</v>
      </c>
      <c r="F159" s="124">
        <v>327.04000000000002</v>
      </c>
      <c r="G159" s="124">
        <v>5.3E-3</v>
      </c>
      <c r="H159" s="124">
        <v>25.87</v>
      </c>
      <c r="I159" s="124">
        <v>0.49</v>
      </c>
      <c r="J159" s="124">
        <v>0</v>
      </c>
      <c r="K159" s="124">
        <v>0</v>
      </c>
      <c r="L159" s="124">
        <v>-7.4000000000000003E-3</v>
      </c>
      <c r="M159" s="124">
        <v>1.2E-2</v>
      </c>
      <c r="N159" s="124">
        <v>-1.6148</v>
      </c>
      <c r="O159" s="52">
        <v>158</v>
      </c>
    </row>
    <row r="160" spans="1:15" x14ac:dyDescent="0.25">
      <c r="A160" s="124" t="s">
        <v>5342</v>
      </c>
      <c r="B160" s="124" t="s">
        <v>4436</v>
      </c>
      <c r="C160" s="124" t="s">
        <v>1572</v>
      </c>
      <c r="D160" s="124" t="s">
        <v>1823</v>
      </c>
      <c r="E160" s="124">
        <v>13.81</v>
      </c>
      <c r="F160" s="124">
        <v>219.06</v>
      </c>
      <c r="G160" s="124">
        <v>8.8000000000000005E-3</v>
      </c>
      <c r="H160" s="124">
        <v>25.9</v>
      </c>
      <c r="I160" s="124">
        <v>0.47</v>
      </c>
      <c r="J160" s="124">
        <v>0</v>
      </c>
      <c r="K160" s="124">
        <v>0</v>
      </c>
      <c r="L160" s="124">
        <v>5.79E-2</v>
      </c>
      <c r="M160" s="124">
        <v>3.3500000000000002E-2</v>
      </c>
      <c r="N160" s="124">
        <v>0.21379999999999999</v>
      </c>
      <c r="O160" s="52">
        <v>159</v>
      </c>
    </row>
    <row r="161" spans="1:15" x14ac:dyDescent="0.25">
      <c r="A161" s="124" t="s">
        <v>5355</v>
      </c>
      <c r="B161" s="124" t="s">
        <v>4807</v>
      </c>
      <c r="C161" s="124" t="s">
        <v>1569</v>
      </c>
      <c r="D161" s="124" t="s">
        <v>1570</v>
      </c>
      <c r="E161" s="124">
        <v>31.5</v>
      </c>
      <c r="F161" s="124">
        <v>108.67</v>
      </c>
      <c r="G161" s="124">
        <v>1.06E-2</v>
      </c>
      <c r="H161" s="124">
        <v>25.97</v>
      </c>
      <c r="I161" s="124">
        <v>0.52</v>
      </c>
      <c r="J161" s="124">
        <v>0</v>
      </c>
      <c r="K161" s="124">
        <v>0</v>
      </c>
      <c r="L161" s="124">
        <v>7.4700000000000003E-2</v>
      </c>
      <c r="M161" s="124">
        <v>3.3099999999999997E-2</v>
      </c>
      <c r="N161" s="124">
        <v>0.33179999999999998</v>
      </c>
      <c r="O161" s="52">
        <v>160</v>
      </c>
    </row>
    <row r="162" spans="1:15" x14ac:dyDescent="0.25">
      <c r="A162" s="124" t="s">
        <v>5426</v>
      </c>
      <c r="B162" s="124" t="s">
        <v>5427</v>
      </c>
      <c r="C162" s="124" t="s">
        <v>1569</v>
      </c>
      <c r="D162" s="124" t="s">
        <v>1809</v>
      </c>
      <c r="E162" s="124">
        <v>9.93</v>
      </c>
      <c r="F162" s="124">
        <v>396.55</v>
      </c>
      <c r="G162" s="124">
        <v>2E-3</v>
      </c>
      <c r="H162" s="124">
        <v>26.02</v>
      </c>
      <c r="I162" s="124">
        <v>0.53</v>
      </c>
      <c r="J162" s="124">
        <v>0</v>
      </c>
      <c r="K162" s="124">
        <v>0</v>
      </c>
      <c r="L162" s="124">
        <v>3.1600000000000003E-2</v>
      </c>
      <c r="M162" s="124">
        <v>1.8499999999999999E-2</v>
      </c>
      <c r="N162" s="124">
        <v>0.86470000000000002</v>
      </c>
      <c r="O162" s="52">
        <v>161</v>
      </c>
    </row>
    <row r="163" spans="1:15" x14ac:dyDescent="0.25">
      <c r="A163" s="124" t="s">
        <v>2845</v>
      </c>
      <c r="B163" s="124" t="s">
        <v>2817</v>
      </c>
      <c r="C163" s="124" t="s">
        <v>1572</v>
      </c>
      <c r="D163" s="124" t="s">
        <v>2827</v>
      </c>
      <c r="E163" s="124">
        <v>4.47</v>
      </c>
      <c r="F163" s="124">
        <v>634.14</v>
      </c>
      <c r="G163" s="124">
        <v>1.8200000000000001E-2</v>
      </c>
      <c r="H163" s="124">
        <v>26.11</v>
      </c>
      <c r="I163" s="124">
        <v>0.36</v>
      </c>
      <c r="J163" s="124">
        <v>0</v>
      </c>
      <c r="K163" s="124">
        <v>0</v>
      </c>
      <c r="L163" s="124">
        <v>6.5699999999999995E-2</v>
      </c>
      <c r="M163" s="124">
        <v>7.4300000000000005E-2</v>
      </c>
      <c r="N163" s="124">
        <v>0.14030000000000001</v>
      </c>
      <c r="O163" s="52">
        <v>162</v>
      </c>
    </row>
    <row r="164" spans="1:15" x14ac:dyDescent="0.25">
      <c r="A164" s="124" t="s">
        <v>5349</v>
      </c>
      <c r="B164" s="124" t="s">
        <v>4581</v>
      </c>
      <c r="C164" s="124" t="s">
        <v>1577</v>
      </c>
      <c r="D164" s="124" t="s">
        <v>1578</v>
      </c>
      <c r="E164" s="124">
        <v>9.48</v>
      </c>
      <c r="F164" s="124">
        <v>426.9</v>
      </c>
      <c r="G164" s="124">
        <v>1.17E-2</v>
      </c>
      <c r="H164" s="124">
        <v>26.16</v>
      </c>
      <c r="I164" s="124">
        <v>0.57999999999999996</v>
      </c>
      <c r="J164" s="124">
        <v>0</v>
      </c>
      <c r="K164" s="124">
        <v>0</v>
      </c>
      <c r="L164" s="124">
        <v>2.5999999999999999E-2</v>
      </c>
      <c r="M164" s="124">
        <v>3.04E-2</v>
      </c>
      <c r="N164" s="124">
        <v>-0.73209999999999997</v>
      </c>
      <c r="O164" s="52">
        <v>163</v>
      </c>
    </row>
    <row r="165" spans="1:15" x14ac:dyDescent="0.25">
      <c r="A165" s="124" t="s">
        <v>5327</v>
      </c>
      <c r="B165" s="124" t="s">
        <v>5032</v>
      </c>
      <c r="C165" s="124" t="s">
        <v>1797</v>
      </c>
      <c r="D165" s="124" t="s">
        <v>1798</v>
      </c>
      <c r="E165" s="124">
        <v>6.71</v>
      </c>
      <c r="F165" s="124">
        <v>1187.07</v>
      </c>
      <c r="G165" s="124">
        <v>1.3599999999999999E-2</v>
      </c>
      <c r="H165" s="124">
        <v>26.21</v>
      </c>
      <c r="I165" s="124">
        <v>0.71</v>
      </c>
      <c r="J165" s="124">
        <v>0</v>
      </c>
      <c r="K165" s="124">
        <v>0</v>
      </c>
      <c r="L165" s="124">
        <v>2.9000000000000001E-2</v>
      </c>
      <c r="M165" s="124">
        <v>2.18E-2</v>
      </c>
      <c r="N165" s="124">
        <v>0.40329999999999999</v>
      </c>
      <c r="O165" s="52">
        <v>164</v>
      </c>
    </row>
    <row r="166" spans="1:15" x14ac:dyDescent="0.25">
      <c r="A166" s="124" t="s">
        <v>5338</v>
      </c>
      <c r="B166" s="124" t="s">
        <v>2906</v>
      </c>
      <c r="C166" s="124" t="s">
        <v>1569</v>
      </c>
      <c r="D166" s="124" t="s">
        <v>2755</v>
      </c>
      <c r="E166" s="124">
        <v>6.98</v>
      </c>
      <c r="F166" s="124">
        <v>491.45</v>
      </c>
      <c r="G166" s="124">
        <v>1.1599999999999999E-2</v>
      </c>
      <c r="H166" s="124">
        <v>26.22</v>
      </c>
      <c r="I166" s="124">
        <v>0.38</v>
      </c>
      <c r="J166" s="124">
        <v>0</v>
      </c>
      <c r="K166" s="124">
        <v>0</v>
      </c>
      <c r="L166" s="124">
        <v>5.3400000000000003E-2</v>
      </c>
      <c r="M166" s="124">
        <v>4.7300000000000002E-2</v>
      </c>
      <c r="N166" s="124">
        <v>0.50139999999999996</v>
      </c>
      <c r="O166" s="52">
        <v>165</v>
      </c>
    </row>
    <row r="167" spans="1:15" x14ac:dyDescent="0.25">
      <c r="A167" s="124" t="s">
        <v>5308</v>
      </c>
      <c r="B167" s="124" t="s">
        <v>5031</v>
      </c>
      <c r="C167" s="124" t="s">
        <v>1794</v>
      </c>
      <c r="D167" s="124" t="s">
        <v>1795</v>
      </c>
      <c r="E167" s="124">
        <v>10.25</v>
      </c>
      <c r="F167" s="124">
        <v>1672.65</v>
      </c>
      <c r="G167" s="124">
        <v>3.4299999999999997E-2</v>
      </c>
      <c r="H167" s="124">
        <v>26.26</v>
      </c>
      <c r="I167" s="124">
        <v>0.64</v>
      </c>
      <c r="J167" s="124">
        <v>0</v>
      </c>
      <c r="K167" s="124">
        <v>0</v>
      </c>
      <c r="L167" s="124">
        <v>2.47E-2</v>
      </c>
      <c r="M167" s="124">
        <v>7.4999999999999997E-2</v>
      </c>
      <c r="N167" s="124">
        <v>0.1145</v>
      </c>
      <c r="O167" s="52">
        <v>166</v>
      </c>
    </row>
    <row r="168" spans="1:15" x14ac:dyDescent="0.25">
      <c r="A168" s="124" t="s">
        <v>5742</v>
      </c>
      <c r="B168" s="124" t="s">
        <v>5743</v>
      </c>
      <c r="C168" s="124" t="s">
        <v>1797</v>
      </c>
      <c r="D168" s="124" t="s">
        <v>1801</v>
      </c>
      <c r="E168" s="124">
        <v>7.82</v>
      </c>
      <c r="F168" s="124">
        <v>813.64</v>
      </c>
      <c r="G168" s="124">
        <v>2.5999999999999999E-3</v>
      </c>
      <c r="H168" s="124">
        <v>26.33</v>
      </c>
      <c r="I168" s="124">
        <v>0.53</v>
      </c>
      <c r="J168" s="124">
        <v>0</v>
      </c>
      <c r="K168" s="124">
        <v>0</v>
      </c>
      <c r="L168" s="124">
        <v>8.7999999999999995E-2</v>
      </c>
      <c r="M168" s="124">
        <v>5.0900000000000001E-2</v>
      </c>
      <c r="N168" s="124">
        <v>1.4119999999999999</v>
      </c>
      <c r="O168" s="52">
        <v>167</v>
      </c>
    </row>
    <row r="169" spans="1:15" x14ac:dyDescent="0.25">
      <c r="A169" s="124" t="s">
        <v>5332</v>
      </c>
      <c r="B169" s="124" t="s">
        <v>4418</v>
      </c>
      <c r="C169" s="124" t="s">
        <v>1569</v>
      </c>
      <c r="D169" s="124" t="s">
        <v>1799</v>
      </c>
      <c r="E169" s="124">
        <v>3.3</v>
      </c>
      <c r="F169" s="124">
        <v>1357.27</v>
      </c>
      <c r="G169" s="124">
        <v>1.8499999999999999E-2</v>
      </c>
      <c r="H169" s="124">
        <v>26.36</v>
      </c>
      <c r="I169" s="124">
        <v>0.4</v>
      </c>
      <c r="J169" s="124">
        <v>0</v>
      </c>
      <c r="K169" s="124">
        <v>0</v>
      </c>
      <c r="L169" s="124">
        <v>9.3899999999999997E-2</v>
      </c>
      <c r="M169" s="124">
        <v>3.5299999999999998E-2</v>
      </c>
      <c r="N169" s="124">
        <v>0</v>
      </c>
      <c r="O169" s="52">
        <v>168</v>
      </c>
    </row>
    <row r="170" spans="1:15" x14ac:dyDescent="0.25">
      <c r="A170" s="124" t="s">
        <v>5326</v>
      </c>
      <c r="B170" s="124" t="s">
        <v>4647</v>
      </c>
      <c r="C170" s="124" t="s">
        <v>1794</v>
      </c>
      <c r="D170" s="124" t="s">
        <v>2818</v>
      </c>
      <c r="E170" s="124">
        <v>10.16</v>
      </c>
      <c r="F170" s="124">
        <v>263.18</v>
      </c>
      <c r="G170" s="124">
        <v>2.3199999999999998E-2</v>
      </c>
      <c r="H170" s="124">
        <v>26.42</v>
      </c>
      <c r="I170" s="124">
        <v>0.33</v>
      </c>
      <c r="J170" s="124">
        <v>0</v>
      </c>
      <c r="K170" s="124">
        <v>0</v>
      </c>
      <c r="L170" s="124">
        <v>9.06E-2</v>
      </c>
      <c r="M170" s="124">
        <v>5.04E-2</v>
      </c>
      <c r="N170" s="124">
        <v>0.25890000000000002</v>
      </c>
      <c r="O170" s="52">
        <v>169</v>
      </c>
    </row>
    <row r="171" spans="1:15" x14ac:dyDescent="0.25">
      <c r="A171" s="124" t="s">
        <v>5343</v>
      </c>
      <c r="B171" s="124" t="s">
        <v>4994</v>
      </c>
      <c r="C171" s="124" t="s">
        <v>1577</v>
      </c>
      <c r="D171" s="124" t="s">
        <v>1815</v>
      </c>
      <c r="E171" s="124">
        <v>26.45</v>
      </c>
      <c r="F171" s="124">
        <v>90.43</v>
      </c>
      <c r="G171" s="124">
        <v>0</v>
      </c>
      <c r="H171" s="124">
        <v>26.45</v>
      </c>
      <c r="I171" s="124">
        <v>0.33</v>
      </c>
      <c r="J171" s="124">
        <v>0</v>
      </c>
      <c r="K171" s="124">
        <v>0</v>
      </c>
      <c r="L171" s="124">
        <v>9.1800000000000007E-2</v>
      </c>
      <c r="M171" s="124">
        <v>3.73E-2</v>
      </c>
      <c r="N171" s="124">
        <v>0.38750000000000001</v>
      </c>
      <c r="O171" s="52">
        <v>170</v>
      </c>
    </row>
    <row r="172" spans="1:15" x14ac:dyDescent="0.25">
      <c r="A172" s="124" t="s">
        <v>5630</v>
      </c>
      <c r="B172" s="124" t="s">
        <v>5631</v>
      </c>
      <c r="C172" s="124" t="s">
        <v>1811</v>
      </c>
      <c r="D172" s="124" t="s">
        <v>1812</v>
      </c>
      <c r="E172" s="124">
        <v>25.02</v>
      </c>
      <c r="F172" s="124">
        <v>199.65</v>
      </c>
      <c r="G172" s="124">
        <v>6.4000000000000003E-3</v>
      </c>
      <c r="H172" s="124">
        <v>26.52</v>
      </c>
      <c r="I172" s="124">
        <v>0.67</v>
      </c>
      <c r="J172" s="124">
        <v>0</v>
      </c>
      <c r="K172" s="124">
        <v>0</v>
      </c>
      <c r="L172" s="124">
        <v>4.4299999999999999E-2</v>
      </c>
      <c r="M172" s="124">
        <v>1.0500000000000001E-2</v>
      </c>
      <c r="N172" s="124">
        <v>0.48659999999999998</v>
      </c>
      <c r="O172" s="52">
        <v>171</v>
      </c>
    </row>
    <row r="173" spans="1:15" x14ac:dyDescent="0.25">
      <c r="A173" s="124" t="s">
        <v>2868</v>
      </c>
      <c r="B173" s="124" t="s">
        <v>2869</v>
      </c>
      <c r="C173" s="124" t="s">
        <v>1791</v>
      </c>
      <c r="D173" s="124" t="s">
        <v>1800</v>
      </c>
      <c r="E173" s="124">
        <v>8.2100000000000009</v>
      </c>
      <c r="F173" s="124">
        <v>732.93</v>
      </c>
      <c r="G173" s="124">
        <v>1.61E-2</v>
      </c>
      <c r="H173" s="124">
        <v>26.58</v>
      </c>
      <c r="I173" s="124">
        <v>0.6</v>
      </c>
      <c r="J173" s="124">
        <v>0</v>
      </c>
      <c r="K173" s="124">
        <v>0</v>
      </c>
      <c r="L173" s="124">
        <v>4.41E-2</v>
      </c>
      <c r="M173" s="124">
        <v>5.1400000000000001E-2</v>
      </c>
      <c r="N173" s="124">
        <v>0.58550000000000002</v>
      </c>
      <c r="O173" s="52">
        <v>172</v>
      </c>
    </row>
    <row r="174" spans="1:15" x14ac:dyDescent="0.25">
      <c r="A174" s="124" t="s">
        <v>5740</v>
      </c>
      <c r="B174" s="124" t="s">
        <v>5741</v>
      </c>
      <c r="C174" s="124" t="s">
        <v>1805</v>
      </c>
      <c r="D174" s="124" t="s">
        <v>2002</v>
      </c>
      <c r="E174" s="124">
        <v>8.06</v>
      </c>
      <c r="F174" s="124">
        <v>1013.04</v>
      </c>
      <c r="G174" s="124">
        <v>1.1999999999999999E-3</v>
      </c>
      <c r="H174" s="124">
        <v>26.59</v>
      </c>
      <c r="I174" s="124">
        <v>0.68</v>
      </c>
      <c r="J174" s="124">
        <v>0</v>
      </c>
      <c r="K174" s="124">
        <v>0</v>
      </c>
      <c r="L174" s="124">
        <v>-3.3999999999999998E-3</v>
      </c>
      <c r="M174" s="124">
        <v>1.4500000000000001E-2</v>
      </c>
      <c r="N174" s="124">
        <v>0.224</v>
      </c>
      <c r="O174" s="52">
        <v>173</v>
      </c>
    </row>
    <row r="175" spans="1:15" x14ac:dyDescent="0.25">
      <c r="A175" s="124" t="s">
        <v>5491</v>
      </c>
      <c r="B175" s="124" t="s">
        <v>5492</v>
      </c>
      <c r="C175" s="124" t="s">
        <v>1569</v>
      </c>
      <c r="D175" s="124" t="s">
        <v>1799</v>
      </c>
      <c r="E175" s="124">
        <v>20.010000000000002</v>
      </c>
      <c r="F175" s="124">
        <v>163.11000000000001</v>
      </c>
      <c r="G175" s="124">
        <v>-2.4899999999999999E-2</v>
      </c>
      <c r="H175" s="124">
        <v>26.68</v>
      </c>
      <c r="I175" s="124">
        <v>0.41</v>
      </c>
      <c r="J175" s="124">
        <v>0</v>
      </c>
      <c r="K175" s="124">
        <v>0</v>
      </c>
      <c r="L175" s="124">
        <v>4.7000000000000002E-3</v>
      </c>
      <c r="M175" s="124">
        <v>5.3E-3</v>
      </c>
      <c r="N175" s="124">
        <v>1.1990000000000001</v>
      </c>
      <c r="O175" s="52">
        <v>174</v>
      </c>
    </row>
    <row r="176" spans="1:15" x14ac:dyDescent="0.25">
      <c r="A176" s="124" t="s">
        <v>5335</v>
      </c>
      <c r="B176" s="124" t="s">
        <v>5002</v>
      </c>
      <c r="C176" s="124" t="s">
        <v>1569</v>
      </c>
      <c r="D176" s="124" t="s">
        <v>1799</v>
      </c>
      <c r="E176" s="124">
        <v>13.97</v>
      </c>
      <c r="F176" s="124">
        <v>336.59</v>
      </c>
      <c r="G176" s="124">
        <v>7.9000000000000008E-3</v>
      </c>
      <c r="H176" s="124">
        <v>26.7</v>
      </c>
      <c r="I176" s="124">
        <v>0.54</v>
      </c>
      <c r="J176" s="124">
        <v>0</v>
      </c>
      <c r="K176" s="124">
        <v>0</v>
      </c>
      <c r="L176" s="124">
        <v>3.6799999999999999E-2</v>
      </c>
      <c r="M176" s="124">
        <v>6.0299999999999999E-2</v>
      </c>
      <c r="N176" s="124">
        <v>0.2225</v>
      </c>
      <c r="O176" s="52">
        <v>175</v>
      </c>
    </row>
    <row r="177" spans="1:15" x14ac:dyDescent="0.25">
      <c r="A177" s="124" t="s">
        <v>5365</v>
      </c>
      <c r="B177" s="124" t="s">
        <v>4673</v>
      </c>
      <c r="C177" s="124" t="s">
        <v>2839</v>
      </c>
      <c r="D177" s="124" t="s">
        <v>2840</v>
      </c>
      <c r="E177" s="124">
        <v>11.78</v>
      </c>
      <c r="F177" s="124">
        <v>757.57</v>
      </c>
      <c r="G177" s="124">
        <v>1.55E-2</v>
      </c>
      <c r="H177" s="124">
        <v>26.74</v>
      </c>
      <c r="I177" s="124">
        <v>0.84</v>
      </c>
      <c r="J177" s="124">
        <v>0</v>
      </c>
      <c r="K177" s="124">
        <v>0</v>
      </c>
      <c r="L177" s="124">
        <v>-2.8E-3</v>
      </c>
      <c r="M177" s="124">
        <v>3.7000000000000002E-3</v>
      </c>
      <c r="N177" s="124">
        <v>0</v>
      </c>
      <c r="O177" s="52">
        <v>176</v>
      </c>
    </row>
    <row r="178" spans="1:15" x14ac:dyDescent="0.25">
      <c r="A178" s="124" t="s">
        <v>5351</v>
      </c>
      <c r="B178" s="124" t="s">
        <v>4991</v>
      </c>
      <c r="C178" s="124" t="s">
        <v>1794</v>
      </c>
      <c r="D178" s="124" t="s">
        <v>1813</v>
      </c>
      <c r="E178" s="124">
        <v>5.72</v>
      </c>
      <c r="F178" s="124">
        <v>1158.46</v>
      </c>
      <c r="G178" s="124">
        <v>1.9599999999999999E-2</v>
      </c>
      <c r="H178" s="124">
        <v>26.75</v>
      </c>
      <c r="I178" s="124">
        <v>0.8</v>
      </c>
      <c r="J178" s="124">
        <v>0</v>
      </c>
      <c r="K178" s="124">
        <v>0</v>
      </c>
      <c r="L178" s="124">
        <v>1.2800000000000001E-2</v>
      </c>
      <c r="M178" s="124">
        <v>0</v>
      </c>
      <c r="N178" s="124">
        <v>0.1406</v>
      </c>
      <c r="O178" s="52">
        <v>177</v>
      </c>
    </row>
    <row r="179" spans="1:15" x14ac:dyDescent="0.25">
      <c r="A179" s="124" t="s">
        <v>5628</v>
      </c>
      <c r="B179" s="124" t="s">
        <v>5629</v>
      </c>
      <c r="C179" s="124" t="s">
        <v>1804</v>
      </c>
      <c r="D179" s="124" t="s">
        <v>2922</v>
      </c>
      <c r="E179" s="124">
        <v>19.39</v>
      </c>
      <c r="F179" s="124">
        <v>1029.49</v>
      </c>
      <c r="G179" s="124">
        <v>4.02E-2</v>
      </c>
      <c r="H179" s="124">
        <v>26.86</v>
      </c>
      <c r="I179" s="124">
        <v>1.66</v>
      </c>
      <c r="J179" s="124">
        <v>0</v>
      </c>
      <c r="K179" s="124">
        <v>0</v>
      </c>
      <c r="L179" s="124">
        <v>6.0900000000000003E-2</v>
      </c>
      <c r="M179" s="124">
        <v>3.9300000000000002E-2</v>
      </c>
      <c r="N179" s="124">
        <v>0.42749999999999999</v>
      </c>
      <c r="O179" s="52">
        <v>178</v>
      </c>
    </row>
    <row r="180" spans="1:15" x14ac:dyDescent="0.25">
      <c r="A180" s="124" t="s">
        <v>5340</v>
      </c>
      <c r="B180" s="124" t="s">
        <v>4993</v>
      </c>
      <c r="C180" s="124" t="s">
        <v>1811</v>
      </c>
      <c r="D180" s="124" t="s">
        <v>2823</v>
      </c>
      <c r="E180" s="124">
        <v>11.68</v>
      </c>
      <c r="F180" s="124">
        <v>568.45000000000005</v>
      </c>
      <c r="G180" s="124">
        <v>1.5699999999999999E-2</v>
      </c>
      <c r="H180" s="124">
        <v>26.88</v>
      </c>
      <c r="I180" s="124">
        <v>0.48</v>
      </c>
      <c r="J180" s="124">
        <v>0</v>
      </c>
      <c r="K180" s="124">
        <v>0</v>
      </c>
      <c r="L180" s="124">
        <v>3.8600000000000002E-2</v>
      </c>
      <c r="M180" s="124">
        <v>2.5399999999999999E-2</v>
      </c>
      <c r="N180" s="124">
        <v>0.51060000000000005</v>
      </c>
      <c r="O180" s="52">
        <v>179</v>
      </c>
    </row>
    <row r="181" spans="1:15" x14ac:dyDescent="0.25">
      <c r="A181" s="124" t="s">
        <v>5356</v>
      </c>
      <c r="B181" s="124" t="s">
        <v>4995</v>
      </c>
      <c r="C181" s="124" t="s">
        <v>1806</v>
      </c>
      <c r="D181" s="124" t="s">
        <v>2738</v>
      </c>
      <c r="E181" s="124">
        <v>36.880000000000003</v>
      </c>
      <c r="F181" s="124">
        <v>119.74</v>
      </c>
      <c r="G181" s="124">
        <v>4.5999999999999999E-3</v>
      </c>
      <c r="H181" s="124">
        <v>27</v>
      </c>
      <c r="I181" s="124">
        <v>0.45</v>
      </c>
      <c r="J181" s="124">
        <v>0</v>
      </c>
      <c r="K181" s="124">
        <v>0</v>
      </c>
      <c r="L181" s="124">
        <v>9.4500000000000001E-2</v>
      </c>
      <c r="M181" s="124">
        <v>4.2099999999999999E-2</v>
      </c>
      <c r="N181" s="124">
        <v>0.26540000000000002</v>
      </c>
      <c r="O181" s="52">
        <v>180</v>
      </c>
    </row>
    <row r="182" spans="1:15" x14ac:dyDescent="0.25">
      <c r="A182" s="124" t="s">
        <v>5363</v>
      </c>
      <c r="B182" s="124" t="s">
        <v>4408</v>
      </c>
      <c r="C182" s="124" t="s">
        <v>1807</v>
      </c>
      <c r="D182" s="124" t="s">
        <v>1808</v>
      </c>
      <c r="E182" s="124">
        <v>14.05</v>
      </c>
      <c r="F182" s="124">
        <v>265.10000000000002</v>
      </c>
      <c r="G182" s="124">
        <v>2.8999999999999998E-3</v>
      </c>
      <c r="H182" s="124">
        <v>27</v>
      </c>
      <c r="I182" s="124">
        <v>0.44</v>
      </c>
      <c r="J182" s="124">
        <v>0</v>
      </c>
      <c r="K182" s="124">
        <v>0</v>
      </c>
      <c r="L182" s="124">
        <v>4.9599999999999998E-2</v>
      </c>
      <c r="M182" s="124">
        <v>2.1399999999999999E-2</v>
      </c>
      <c r="N182" s="124">
        <v>0.62990000000000002</v>
      </c>
      <c r="O182" s="52">
        <v>181</v>
      </c>
    </row>
    <row r="183" spans="1:15" x14ac:dyDescent="0.25">
      <c r="A183" s="124" t="s">
        <v>5538</v>
      </c>
      <c r="B183" s="124" t="s">
        <v>5539</v>
      </c>
      <c r="C183" s="124" t="s">
        <v>1569</v>
      </c>
      <c r="D183" s="124" t="s">
        <v>1799</v>
      </c>
      <c r="E183" s="124">
        <v>10.44</v>
      </c>
      <c r="F183" s="124">
        <v>1350.55</v>
      </c>
      <c r="G183" s="124">
        <v>2.9600000000000001E-2</v>
      </c>
      <c r="H183" s="124">
        <v>27.02</v>
      </c>
      <c r="I183" s="124">
        <v>1.28</v>
      </c>
      <c r="J183" s="124">
        <v>0</v>
      </c>
      <c r="K183" s="124">
        <v>0</v>
      </c>
      <c r="L183" s="124">
        <v>0.06</v>
      </c>
      <c r="M183" s="124">
        <v>3.1399999999999997E-2</v>
      </c>
      <c r="N183" s="124">
        <v>0.2233</v>
      </c>
      <c r="O183" s="52">
        <v>182</v>
      </c>
    </row>
    <row r="184" spans="1:15" x14ac:dyDescent="0.25">
      <c r="A184" s="124" t="s">
        <v>5360</v>
      </c>
      <c r="B184" s="124" t="s">
        <v>5210</v>
      </c>
      <c r="C184" s="124" t="s">
        <v>1811</v>
      </c>
      <c r="D184" s="124" t="s">
        <v>1812</v>
      </c>
      <c r="E184" s="124">
        <v>13.31</v>
      </c>
      <c r="F184" s="124">
        <v>580.73</v>
      </c>
      <c r="G184" s="124">
        <v>3.8E-3</v>
      </c>
      <c r="H184" s="124">
        <v>27.13</v>
      </c>
      <c r="I184" s="124">
        <v>0.96</v>
      </c>
      <c r="J184" s="124">
        <v>0</v>
      </c>
      <c r="K184" s="124">
        <v>0</v>
      </c>
      <c r="L184" s="124">
        <v>-7.1999999999999998E-3</v>
      </c>
      <c r="M184" s="124">
        <v>1.9E-3</v>
      </c>
      <c r="N184" s="124">
        <v>0.69</v>
      </c>
      <c r="O184" s="52">
        <v>183</v>
      </c>
    </row>
    <row r="185" spans="1:15" x14ac:dyDescent="0.25">
      <c r="A185" s="124" t="s">
        <v>2774</v>
      </c>
      <c r="B185" s="124" t="s">
        <v>2775</v>
      </c>
      <c r="C185" s="124" t="s">
        <v>1803</v>
      </c>
      <c r="D185" s="124" t="s">
        <v>2707</v>
      </c>
      <c r="E185" s="124">
        <v>9.2899999999999991</v>
      </c>
      <c r="F185" s="124">
        <v>635.21</v>
      </c>
      <c r="G185" s="124">
        <v>1.8599999999999998E-2</v>
      </c>
      <c r="H185" s="124">
        <v>27.18</v>
      </c>
      <c r="I185" s="124">
        <v>0.9</v>
      </c>
      <c r="J185" s="124">
        <v>0</v>
      </c>
      <c r="K185" s="124">
        <v>0</v>
      </c>
      <c r="L185" s="124">
        <v>0.1082</v>
      </c>
      <c r="M185" s="124">
        <v>2.4199999999999999E-2</v>
      </c>
      <c r="N185" s="124">
        <v>0.64839999999999998</v>
      </c>
      <c r="O185" s="52">
        <v>184</v>
      </c>
    </row>
    <row r="186" spans="1:15" x14ac:dyDescent="0.25">
      <c r="A186" s="124" t="s">
        <v>2875</v>
      </c>
      <c r="B186" s="124" t="s">
        <v>2876</v>
      </c>
      <c r="C186" s="124" t="s">
        <v>1793</v>
      </c>
      <c r="D186" s="124" t="s">
        <v>2685</v>
      </c>
      <c r="E186" s="124">
        <v>8.35</v>
      </c>
      <c r="F186" s="124">
        <v>408.42</v>
      </c>
      <c r="G186" s="124">
        <v>6.0000000000000001E-3</v>
      </c>
      <c r="H186" s="124">
        <v>27.33</v>
      </c>
      <c r="I186" s="124">
        <v>0.51</v>
      </c>
      <c r="J186" s="124">
        <v>0</v>
      </c>
      <c r="K186" s="124">
        <v>0</v>
      </c>
      <c r="L186" s="124">
        <v>0.12740000000000001</v>
      </c>
      <c r="M186" s="124">
        <v>6.0699999999999997E-2</v>
      </c>
      <c r="N186" s="124">
        <v>0.36990000000000001</v>
      </c>
      <c r="O186" s="52">
        <v>185</v>
      </c>
    </row>
    <row r="187" spans="1:15" x14ac:dyDescent="0.25">
      <c r="A187" s="124" t="s">
        <v>5357</v>
      </c>
      <c r="B187" s="124" t="s">
        <v>4494</v>
      </c>
      <c r="C187" s="124" t="s">
        <v>1797</v>
      </c>
      <c r="D187" s="124" t="s">
        <v>2832</v>
      </c>
      <c r="E187" s="124">
        <v>11.12</v>
      </c>
      <c r="F187" s="124">
        <v>291.62</v>
      </c>
      <c r="G187" s="124">
        <v>1.37E-2</v>
      </c>
      <c r="H187" s="124">
        <v>27.36</v>
      </c>
      <c r="I187" s="124">
        <v>0.44</v>
      </c>
      <c r="J187" s="124">
        <v>0</v>
      </c>
      <c r="K187" s="124">
        <v>0</v>
      </c>
      <c r="L187" s="124">
        <v>5.6399999999999999E-2</v>
      </c>
      <c r="M187" s="124">
        <v>2.92E-2</v>
      </c>
      <c r="N187" s="124">
        <v>1.0089999999999999</v>
      </c>
      <c r="O187" s="52">
        <v>186</v>
      </c>
    </row>
    <row r="188" spans="1:15" x14ac:dyDescent="0.25">
      <c r="A188" s="124" t="s">
        <v>2796</v>
      </c>
      <c r="B188" s="124" t="s">
        <v>2797</v>
      </c>
      <c r="C188" s="124" t="s">
        <v>1818</v>
      </c>
      <c r="D188" s="124" t="s">
        <v>1862</v>
      </c>
      <c r="E188" s="124">
        <v>10.96</v>
      </c>
      <c r="F188" s="124">
        <v>747.35</v>
      </c>
      <c r="G188" s="124">
        <v>2.24E-2</v>
      </c>
      <c r="H188" s="124">
        <v>27.4</v>
      </c>
      <c r="I188" s="124">
        <v>0.53</v>
      </c>
      <c r="J188" s="124">
        <v>0</v>
      </c>
      <c r="K188" s="124">
        <v>0</v>
      </c>
      <c r="L188" s="124">
        <v>4.5100000000000001E-2</v>
      </c>
      <c r="M188" s="124">
        <v>2.3400000000000001E-2</v>
      </c>
      <c r="N188" s="124">
        <v>0.23280000000000001</v>
      </c>
      <c r="O188" s="52">
        <v>187</v>
      </c>
    </row>
    <row r="189" spans="1:15" x14ac:dyDescent="0.25">
      <c r="A189" s="124" t="s">
        <v>2923</v>
      </c>
      <c r="B189" s="124" t="s">
        <v>2924</v>
      </c>
      <c r="C189" s="124" t="s">
        <v>1797</v>
      </c>
      <c r="D189" s="124" t="s">
        <v>1798</v>
      </c>
      <c r="E189" s="124">
        <v>15.9</v>
      </c>
      <c r="F189" s="124">
        <v>113.61</v>
      </c>
      <c r="G189" s="124">
        <v>1.34E-2</v>
      </c>
      <c r="H189" s="124">
        <v>27.42</v>
      </c>
      <c r="I189" s="124">
        <v>0.22</v>
      </c>
      <c r="J189" s="124">
        <v>0</v>
      </c>
      <c r="K189" s="124">
        <v>0</v>
      </c>
      <c r="L189" s="124">
        <v>0.10879999999999999</v>
      </c>
      <c r="M189" s="124">
        <v>6.1699999999999998E-2</v>
      </c>
      <c r="N189" s="124">
        <v>0.40970000000000001</v>
      </c>
      <c r="O189" s="52">
        <v>188</v>
      </c>
    </row>
    <row r="190" spans="1:15" x14ac:dyDescent="0.25">
      <c r="A190" s="124" t="s">
        <v>5744</v>
      </c>
      <c r="B190" s="124" t="s">
        <v>5745</v>
      </c>
      <c r="C190" s="124" t="s">
        <v>1581</v>
      </c>
      <c r="D190" s="124" t="s">
        <v>1816</v>
      </c>
      <c r="E190" s="124">
        <v>11.89</v>
      </c>
      <c r="F190" s="124">
        <v>435.68</v>
      </c>
      <c r="G190" s="124">
        <v>8.5000000000000006E-3</v>
      </c>
      <c r="H190" s="124">
        <v>27.47</v>
      </c>
      <c r="I190" s="124">
        <v>0.77</v>
      </c>
      <c r="J190" s="124">
        <v>0</v>
      </c>
      <c r="K190" s="124">
        <v>0</v>
      </c>
      <c r="L190" s="124">
        <v>7.3800000000000004E-2</v>
      </c>
      <c r="M190" s="124">
        <v>2.3800000000000002E-2</v>
      </c>
      <c r="N190" s="124">
        <v>9.4799999999999995E-2</v>
      </c>
      <c r="O190" s="52">
        <v>189</v>
      </c>
    </row>
    <row r="191" spans="1:15" x14ac:dyDescent="0.25">
      <c r="A191" s="124" t="s">
        <v>5347</v>
      </c>
      <c r="B191" s="124" t="s">
        <v>5035</v>
      </c>
      <c r="C191" s="124" t="s">
        <v>1807</v>
      </c>
      <c r="D191" s="124" t="s">
        <v>1808</v>
      </c>
      <c r="E191" s="124">
        <v>5.29</v>
      </c>
      <c r="F191" s="124">
        <v>1614.38</v>
      </c>
      <c r="G191" s="124">
        <v>1.9300000000000001E-2</v>
      </c>
      <c r="H191" s="124">
        <v>27.48</v>
      </c>
      <c r="I191" s="124">
        <v>0.68</v>
      </c>
      <c r="J191" s="124">
        <v>0</v>
      </c>
      <c r="K191" s="124">
        <v>0</v>
      </c>
      <c r="L191" s="124">
        <v>6.0400000000000002E-2</v>
      </c>
      <c r="M191" s="124">
        <v>5.3900000000000003E-2</v>
      </c>
      <c r="N191" s="124">
        <v>0.4244</v>
      </c>
      <c r="O191" s="52">
        <v>190</v>
      </c>
    </row>
    <row r="192" spans="1:15" x14ac:dyDescent="0.25">
      <c r="A192" s="124" t="s">
        <v>4266</v>
      </c>
      <c r="B192" s="124" t="s">
        <v>3570</v>
      </c>
      <c r="C192" s="124" t="s">
        <v>1803</v>
      </c>
      <c r="D192" s="124" t="s">
        <v>2707</v>
      </c>
      <c r="E192" s="124">
        <v>7.24</v>
      </c>
      <c r="F192" s="124">
        <v>1261.92</v>
      </c>
      <c r="G192" s="124">
        <v>1.12E-2</v>
      </c>
      <c r="H192" s="124">
        <v>27.62</v>
      </c>
      <c r="I192" s="124">
        <v>0.61</v>
      </c>
      <c r="J192" s="124">
        <v>0</v>
      </c>
      <c r="K192" s="124">
        <v>0</v>
      </c>
      <c r="L192" s="124">
        <v>2.9000000000000001E-2</v>
      </c>
      <c r="M192" s="124">
        <v>1.7500000000000002E-2</v>
      </c>
      <c r="N192" s="124">
        <v>0</v>
      </c>
      <c r="O192" s="52">
        <v>191</v>
      </c>
    </row>
    <row r="193" spans="1:15" x14ac:dyDescent="0.25">
      <c r="A193" s="124" t="s">
        <v>2864</v>
      </c>
      <c r="B193" s="124" t="s">
        <v>2865</v>
      </c>
      <c r="C193" s="124" t="s">
        <v>1805</v>
      </c>
      <c r="D193" s="124" t="s">
        <v>1824</v>
      </c>
      <c r="E193" s="124">
        <v>18.5</v>
      </c>
      <c r="F193" s="124">
        <v>713.99</v>
      </c>
      <c r="G193" s="124">
        <v>1.6500000000000001E-2</v>
      </c>
      <c r="H193" s="124">
        <v>27.67</v>
      </c>
      <c r="I193" s="124">
        <v>1.06</v>
      </c>
      <c r="J193" s="124">
        <v>0</v>
      </c>
      <c r="K193" s="124">
        <v>0</v>
      </c>
      <c r="L193" s="124">
        <v>7.3099999999999998E-2</v>
      </c>
      <c r="M193" s="124">
        <v>4.9299999999999997E-2</v>
      </c>
      <c r="N193" s="124">
        <v>0.36370000000000002</v>
      </c>
      <c r="O193" s="52">
        <v>192</v>
      </c>
    </row>
    <row r="194" spans="1:15" x14ac:dyDescent="0.25">
      <c r="A194" s="124" t="s">
        <v>2767</v>
      </c>
      <c r="B194" s="124" t="s">
        <v>2766</v>
      </c>
      <c r="C194" s="124" t="s">
        <v>1807</v>
      </c>
      <c r="D194" s="124" t="s">
        <v>1808</v>
      </c>
      <c r="E194" s="124">
        <v>15.66</v>
      </c>
      <c r="F194" s="124">
        <v>477.36</v>
      </c>
      <c r="G194" s="124">
        <v>3.3700000000000001E-2</v>
      </c>
      <c r="H194" s="124">
        <v>27.78</v>
      </c>
      <c r="I194" s="124">
        <v>0.41</v>
      </c>
      <c r="J194" s="124">
        <v>0</v>
      </c>
      <c r="K194" s="124">
        <v>0</v>
      </c>
      <c r="L194" s="124">
        <v>8.9800000000000005E-2</v>
      </c>
      <c r="M194" s="124">
        <v>6.9699999999999998E-2</v>
      </c>
      <c r="N194" s="124">
        <v>0.63290000000000002</v>
      </c>
      <c r="O194" s="52">
        <v>193</v>
      </c>
    </row>
    <row r="195" spans="1:15" x14ac:dyDescent="0.25">
      <c r="A195" s="124" t="s">
        <v>5601</v>
      </c>
      <c r="B195" s="124" t="s">
        <v>5592</v>
      </c>
      <c r="C195" s="124" t="s">
        <v>1793</v>
      </c>
      <c r="D195" s="124" t="s">
        <v>2698</v>
      </c>
      <c r="E195" s="124">
        <v>18.41</v>
      </c>
      <c r="F195" s="124">
        <v>180.67</v>
      </c>
      <c r="G195" s="124">
        <v>-5.4000000000000003E-3</v>
      </c>
      <c r="H195" s="124">
        <v>27.84</v>
      </c>
      <c r="I195" s="124">
        <v>0.35</v>
      </c>
      <c r="J195" s="124">
        <v>0</v>
      </c>
      <c r="K195" s="124">
        <v>0</v>
      </c>
      <c r="L195" s="124">
        <v>4.1799999999999997E-2</v>
      </c>
      <c r="M195" s="124">
        <v>2.0299999999999999E-2</v>
      </c>
      <c r="N195" s="124">
        <v>0.51849999999999996</v>
      </c>
      <c r="O195" s="52">
        <v>194</v>
      </c>
    </row>
    <row r="196" spans="1:15" x14ac:dyDescent="0.25">
      <c r="A196" s="124" t="s">
        <v>5345</v>
      </c>
      <c r="B196" s="124" t="s">
        <v>4430</v>
      </c>
      <c r="C196" s="124" t="s">
        <v>1797</v>
      </c>
      <c r="D196" s="124" t="s">
        <v>1801</v>
      </c>
      <c r="E196" s="124">
        <v>9.51</v>
      </c>
      <c r="F196" s="124">
        <v>534.16999999999996</v>
      </c>
      <c r="G196" s="124">
        <v>-7.3000000000000001E-3</v>
      </c>
      <c r="H196" s="124">
        <v>27.99</v>
      </c>
      <c r="I196" s="124">
        <v>0.45</v>
      </c>
      <c r="J196" s="124">
        <v>0</v>
      </c>
      <c r="K196" s="124">
        <v>0</v>
      </c>
      <c r="L196" s="124">
        <v>3.4599999999999999E-2</v>
      </c>
      <c r="M196" s="124">
        <v>1.6799999999999999E-2</v>
      </c>
      <c r="N196" s="124">
        <v>0.626</v>
      </c>
      <c r="O196" s="52">
        <v>195</v>
      </c>
    </row>
    <row r="197" spans="1:15" x14ac:dyDescent="0.25">
      <c r="A197" s="124" t="s">
        <v>5428</v>
      </c>
      <c r="B197" s="124" t="s">
        <v>5429</v>
      </c>
      <c r="C197" s="124" t="s">
        <v>1788</v>
      </c>
      <c r="D197" s="124" t="s">
        <v>2911</v>
      </c>
      <c r="E197" s="124">
        <v>3.29</v>
      </c>
      <c r="F197" s="124">
        <v>7365.39</v>
      </c>
      <c r="G197" s="124">
        <v>4.4400000000000002E-2</v>
      </c>
      <c r="H197" s="124">
        <v>27.99</v>
      </c>
      <c r="I197" s="124">
        <v>1.59</v>
      </c>
      <c r="J197" s="124">
        <v>0</v>
      </c>
      <c r="K197" s="124">
        <v>0</v>
      </c>
      <c r="L197" s="124">
        <v>9.3399999999999997E-2</v>
      </c>
      <c r="M197" s="124">
        <v>8.1199999999999994E-2</v>
      </c>
      <c r="N197" s="124">
        <v>0</v>
      </c>
      <c r="O197" s="52">
        <v>196</v>
      </c>
    </row>
    <row r="198" spans="1:15" x14ac:dyDescent="0.25">
      <c r="A198" s="124" t="s">
        <v>5430</v>
      </c>
      <c r="B198" s="124" t="s">
        <v>5431</v>
      </c>
      <c r="C198" s="124" t="s">
        <v>1577</v>
      </c>
      <c r="D198" s="124" t="s">
        <v>2820</v>
      </c>
      <c r="E198" s="124">
        <v>25.56</v>
      </c>
      <c r="F198" s="124">
        <v>455.1</v>
      </c>
      <c r="G198" s="124">
        <v>4.0300000000000002E-2</v>
      </c>
      <c r="H198" s="124">
        <v>28.02</v>
      </c>
      <c r="I198" s="124">
        <v>0.97</v>
      </c>
      <c r="J198" s="124">
        <v>0</v>
      </c>
      <c r="K198" s="124">
        <v>0</v>
      </c>
      <c r="L198" s="124">
        <v>1.1299999999999999E-2</v>
      </c>
      <c r="M198" s="124">
        <v>7.4000000000000003E-3</v>
      </c>
      <c r="N198" s="124">
        <v>0.69269999999999998</v>
      </c>
      <c r="O198" s="52">
        <v>197</v>
      </c>
    </row>
    <row r="199" spans="1:15" x14ac:dyDescent="0.25">
      <c r="A199" s="124" t="s">
        <v>2793</v>
      </c>
      <c r="B199" s="124" t="s">
        <v>2794</v>
      </c>
      <c r="C199" s="124" t="s">
        <v>1818</v>
      </c>
      <c r="D199" s="124" t="s">
        <v>1819</v>
      </c>
      <c r="E199" s="124">
        <v>17.809999999999999</v>
      </c>
      <c r="F199" s="124">
        <v>541.03</v>
      </c>
      <c r="G199" s="124">
        <v>1.7100000000000001E-2</v>
      </c>
      <c r="H199" s="124">
        <v>28.02</v>
      </c>
      <c r="I199" s="124">
        <v>0.37</v>
      </c>
      <c r="J199" s="124">
        <v>0</v>
      </c>
      <c r="K199" s="124">
        <v>0</v>
      </c>
      <c r="L199" s="124">
        <v>6.2199999999999998E-2</v>
      </c>
      <c r="M199" s="124">
        <v>4.2299999999999997E-2</v>
      </c>
      <c r="N199" s="124">
        <v>0.24160000000000001</v>
      </c>
      <c r="O199" s="52">
        <v>198</v>
      </c>
    </row>
    <row r="200" spans="1:15" x14ac:dyDescent="0.25">
      <c r="A200" s="124" t="s">
        <v>5503</v>
      </c>
      <c r="B200" s="124" t="s">
        <v>5504</v>
      </c>
      <c r="C200" s="124" t="s">
        <v>1569</v>
      </c>
      <c r="D200" s="124" t="s">
        <v>2833</v>
      </c>
      <c r="E200" s="124">
        <v>21.6</v>
      </c>
      <c r="F200" s="124">
        <v>311.23</v>
      </c>
      <c r="G200" s="124">
        <v>9.2999999999999992E-3</v>
      </c>
      <c r="H200" s="124">
        <v>28.23</v>
      </c>
      <c r="I200" s="124">
        <v>1.5</v>
      </c>
      <c r="J200" s="124">
        <v>0</v>
      </c>
      <c r="K200" s="124">
        <v>0</v>
      </c>
      <c r="L200" s="124">
        <v>7.1000000000000004E-3</v>
      </c>
      <c r="M200" s="124">
        <v>1.6000000000000001E-3</v>
      </c>
      <c r="N200" s="124">
        <v>6.47</v>
      </c>
      <c r="O200" s="52">
        <v>199</v>
      </c>
    </row>
    <row r="201" spans="1:15" x14ac:dyDescent="0.25">
      <c r="A201" s="124" t="s">
        <v>5364</v>
      </c>
      <c r="B201" s="124" t="s">
        <v>4341</v>
      </c>
      <c r="C201" s="124" t="s">
        <v>1569</v>
      </c>
      <c r="D201" s="124" t="s">
        <v>2833</v>
      </c>
      <c r="E201" s="124">
        <v>8.26</v>
      </c>
      <c r="F201" s="124">
        <v>417.88</v>
      </c>
      <c r="G201" s="124">
        <v>1.0999999999999999E-2</v>
      </c>
      <c r="H201" s="124">
        <v>28.25</v>
      </c>
      <c r="I201" s="124">
        <v>0.44</v>
      </c>
      <c r="J201" s="124">
        <v>0</v>
      </c>
      <c r="K201" s="124">
        <v>0</v>
      </c>
      <c r="L201" s="124">
        <v>9.0200000000000002E-2</v>
      </c>
      <c r="M201" s="124">
        <v>5.3199999999999997E-2</v>
      </c>
      <c r="N201" s="124">
        <v>0.29239999999999999</v>
      </c>
      <c r="O201" s="52">
        <v>200</v>
      </c>
    </row>
    <row r="202" spans="1:15" x14ac:dyDescent="0.25">
      <c r="A202" s="124" t="s">
        <v>5801</v>
      </c>
      <c r="B202" s="124" t="s">
        <v>5802</v>
      </c>
      <c r="C202" s="124" t="s">
        <v>1569</v>
      </c>
      <c r="D202" s="124" t="s">
        <v>1570</v>
      </c>
      <c r="E202" s="124">
        <v>16.3</v>
      </c>
      <c r="F202" s="124">
        <v>660.6</v>
      </c>
      <c r="G202" s="124">
        <v>4.3E-3</v>
      </c>
      <c r="H202" s="124">
        <v>28.26</v>
      </c>
      <c r="I202" s="124">
        <v>0.8</v>
      </c>
      <c r="J202" s="124">
        <v>0</v>
      </c>
      <c r="K202" s="124">
        <v>0</v>
      </c>
      <c r="L202" s="124">
        <v>1.7999999999999999E-2</v>
      </c>
      <c r="M202" s="124">
        <v>1.44E-2</v>
      </c>
      <c r="N202" s="124">
        <v>0.65869999999999995</v>
      </c>
      <c r="O202" s="52">
        <v>201</v>
      </c>
    </row>
    <row r="203" spans="1:15" x14ac:dyDescent="0.25">
      <c r="A203" s="124" t="s">
        <v>5361</v>
      </c>
      <c r="B203" s="124" t="s">
        <v>4920</v>
      </c>
      <c r="C203" s="124" t="s">
        <v>1599</v>
      </c>
      <c r="D203" s="124" t="s">
        <v>1796</v>
      </c>
      <c r="E203" s="124">
        <v>13.8</v>
      </c>
      <c r="F203" s="124">
        <v>222.2</v>
      </c>
      <c r="G203" s="124">
        <v>2.76E-2</v>
      </c>
      <c r="H203" s="124">
        <v>28.32</v>
      </c>
      <c r="I203" s="124">
        <v>0.38</v>
      </c>
      <c r="J203" s="124">
        <v>0</v>
      </c>
      <c r="K203" s="124">
        <v>0</v>
      </c>
      <c r="L203" s="124">
        <v>6.7599999999999993E-2</v>
      </c>
      <c r="M203" s="124">
        <v>5.28E-2</v>
      </c>
      <c r="N203" s="124">
        <v>0.3785</v>
      </c>
      <c r="O203" s="52">
        <v>202</v>
      </c>
    </row>
    <row r="204" spans="1:15" x14ac:dyDescent="0.25">
      <c r="A204" s="124" t="s">
        <v>5819</v>
      </c>
      <c r="B204" s="124" t="s">
        <v>5820</v>
      </c>
      <c r="C204" s="124" t="s">
        <v>1797</v>
      </c>
      <c r="D204" s="124" t="s">
        <v>1801</v>
      </c>
      <c r="E204" s="124">
        <v>9.6999999999999993</v>
      </c>
      <c r="F204" s="124">
        <v>1572.82</v>
      </c>
      <c r="G204" s="124">
        <v>-1.4200000000000001E-2</v>
      </c>
      <c r="H204" s="124">
        <v>28.32</v>
      </c>
      <c r="I204" s="124">
        <v>0.85</v>
      </c>
      <c r="J204" s="124">
        <v>0</v>
      </c>
      <c r="K204" s="124">
        <v>0</v>
      </c>
      <c r="L204" s="124">
        <v>-4.4999999999999997E-3</v>
      </c>
      <c r="M204" s="124">
        <v>4.1000000000000003E-3</v>
      </c>
      <c r="N204" s="124">
        <v>1.4322999999999999</v>
      </c>
      <c r="O204" s="52">
        <v>203</v>
      </c>
    </row>
    <row r="205" spans="1:15" x14ac:dyDescent="0.25">
      <c r="A205" s="124" t="s">
        <v>5505</v>
      </c>
      <c r="B205" s="124" t="s">
        <v>5506</v>
      </c>
      <c r="C205" s="124" t="s">
        <v>1581</v>
      </c>
      <c r="D205" s="124" t="s">
        <v>1816</v>
      </c>
      <c r="E205" s="124">
        <v>23.39</v>
      </c>
      <c r="F205" s="124">
        <v>184.86</v>
      </c>
      <c r="G205" s="124">
        <v>6.0000000000000001E-3</v>
      </c>
      <c r="H205" s="124">
        <v>28.32</v>
      </c>
      <c r="I205" s="124">
        <v>0.89</v>
      </c>
      <c r="J205" s="124">
        <v>0</v>
      </c>
      <c r="K205" s="124">
        <v>0</v>
      </c>
      <c r="L205" s="124">
        <v>2.7699999999999999E-2</v>
      </c>
      <c r="M205" s="124">
        <v>1.7500000000000002E-2</v>
      </c>
      <c r="N205" s="124">
        <v>0.2366</v>
      </c>
      <c r="O205" s="52">
        <v>204</v>
      </c>
    </row>
    <row r="206" spans="1:15" x14ac:dyDescent="0.25">
      <c r="A206" s="124" t="s">
        <v>5602</v>
      </c>
      <c r="B206" s="124" t="s">
        <v>5603</v>
      </c>
      <c r="C206" s="124" t="s">
        <v>1569</v>
      </c>
      <c r="D206" s="124" t="s">
        <v>1809</v>
      </c>
      <c r="E206" s="124">
        <v>9.85</v>
      </c>
      <c r="F206" s="124">
        <v>499.04</v>
      </c>
      <c r="G206" s="124">
        <v>1.23E-2</v>
      </c>
      <c r="H206" s="124">
        <v>28.39</v>
      </c>
      <c r="I206" s="124">
        <v>0.69</v>
      </c>
      <c r="J206" s="124">
        <v>0</v>
      </c>
      <c r="K206" s="124">
        <v>0</v>
      </c>
      <c r="L206" s="124">
        <v>2.81E-2</v>
      </c>
      <c r="M206" s="124">
        <v>7.6E-3</v>
      </c>
      <c r="N206" s="124">
        <v>0.5121</v>
      </c>
      <c r="O206" s="52">
        <v>205</v>
      </c>
    </row>
    <row r="207" spans="1:15" x14ac:dyDescent="0.25">
      <c r="A207" s="124" t="s">
        <v>5766</v>
      </c>
      <c r="B207" s="124" t="s">
        <v>5767</v>
      </c>
      <c r="C207" s="124" t="s">
        <v>1797</v>
      </c>
      <c r="D207" s="124" t="s">
        <v>1801</v>
      </c>
      <c r="E207" s="124">
        <v>37.44</v>
      </c>
      <c r="F207" s="124">
        <v>176.45</v>
      </c>
      <c r="G207" s="124">
        <v>-2.3999999999999998E-3</v>
      </c>
      <c r="H207" s="124">
        <v>28.45</v>
      </c>
      <c r="I207" s="124">
        <v>1.01</v>
      </c>
      <c r="J207" s="124">
        <v>0</v>
      </c>
      <c r="K207" s="124">
        <v>0</v>
      </c>
      <c r="L207" s="124">
        <v>0.18820000000000001</v>
      </c>
      <c r="M207" s="124">
        <v>6.2100000000000002E-2</v>
      </c>
      <c r="N207" s="124">
        <v>0</v>
      </c>
      <c r="O207" s="52">
        <v>206</v>
      </c>
    </row>
    <row r="208" spans="1:15" x14ac:dyDescent="0.25">
      <c r="A208" s="124" t="s">
        <v>5348</v>
      </c>
      <c r="B208" s="124" t="s">
        <v>4558</v>
      </c>
      <c r="C208" s="124" t="s">
        <v>1569</v>
      </c>
      <c r="D208" s="124" t="s">
        <v>2755</v>
      </c>
      <c r="E208" s="124">
        <v>5.66</v>
      </c>
      <c r="F208" s="124">
        <v>877.55</v>
      </c>
      <c r="G208" s="124">
        <v>1.0699999999999999E-2</v>
      </c>
      <c r="H208" s="124">
        <v>28.49</v>
      </c>
      <c r="I208" s="124">
        <v>0.83</v>
      </c>
      <c r="J208" s="124">
        <v>0</v>
      </c>
      <c r="K208" s="124">
        <v>0</v>
      </c>
      <c r="L208" s="124">
        <v>6.7900000000000002E-2</v>
      </c>
      <c r="M208" s="124">
        <v>4.1700000000000001E-2</v>
      </c>
      <c r="N208" s="124">
        <v>0.30380000000000001</v>
      </c>
      <c r="O208" s="52">
        <v>207</v>
      </c>
    </row>
    <row r="209" spans="1:15" x14ac:dyDescent="0.25">
      <c r="A209" s="124" t="s">
        <v>5358</v>
      </c>
      <c r="B209" s="124" t="s">
        <v>4458</v>
      </c>
      <c r="C209" s="124" t="s">
        <v>1794</v>
      </c>
      <c r="D209" s="124" t="s">
        <v>1795</v>
      </c>
      <c r="E209" s="124">
        <v>5.4</v>
      </c>
      <c r="F209" s="124">
        <v>719.51</v>
      </c>
      <c r="G209" s="124">
        <v>2.2700000000000001E-2</v>
      </c>
      <c r="H209" s="124">
        <v>28.51</v>
      </c>
      <c r="I209" s="124">
        <v>0.41</v>
      </c>
      <c r="J209" s="124">
        <v>0</v>
      </c>
      <c r="K209" s="124">
        <v>0</v>
      </c>
      <c r="L209" s="124">
        <v>-7.6E-3</v>
      </c>
      <c r="M209" s="124">
        <v>1.9800000000000002E-2</v>
      </c>
      <c r="N209" s="124">
        <v>3.5312999999999999</v>
      </c>
      <c r="O209" s="52">
        <v>208</v>
      </c>
    </row>
    <row r="210" spans="1:15" x14ac:dyDescent="0.25">
      <c r="A210" s="124" t="s">
        <v>5346</v>
      </c>
      <c r="B210" s="124" t="s">
        <v>5100</v>
      </c>
      <c r="C210" s="124" t="s">
        <v>1818</v>
      </c>
      <c r="D210" s="124" t="s">
        <v>1819</v>
      </c>
      <c r="E210" s="124">
        <v>28.94</v>
      </c>
      <c r="F210" s="124">
        <v>225</v>
      </c>
      <c r="G210" s="124">
        <v>-5.1999999999999998E-3</v>
      </c>
      <c r="H210" s="124">
        <v>28.54</v>
      </c>
      <c r="I210" s="124">
        <v>0.59</v>
      </c>
      <c r="J210" s="124">
        <v>0</v>
      </c>
      <c r="K210" s="124">
        <v>0</v>
      </c>
      <c r="L210" s="124">
        <v>9.3399999999999997E-2</v>
      </c>
      <c r="M210" s="124">
        <v>2.4299999999999999E-2</v>
      </c>
      <c r="N210" s="124">
        <v>0.39629999999999999</v>
      </c>
      <c r="O210" s="52">
        <v>209</v>
      </c>
    </row>
    <row r="211" spans="1:15" x14ac:dyDescent="0.25">
      <c r="A211" s="124" t="s">
        <v>5371</v>
      </c>
      <c r="B211" s="124" t="s">
        <v>5039</v>
      </c>
      <c r="C211" s="124" t="s">
        <v>1807</v>
      </c>
      <c r="D211" s="124" t="s">
        <v>1808</v>
      </c>
      <c r="E211" s="124">
        <v>16.100000000000001</v>
      </c>
      <c r="F211" s="124">
        <v>493.73</v>
      </c>
      <c r="G211" s="124">
        <v>2.0299999999999999E-2</v>
      </c>
      <c r="H211" s="124">
        <v>28.62</v>
      </c>
      <c r="I211" s="124">
        <v>0.71</v>
      </c>
      <c r="J211" s="124">
        <v>0</v>
      </c>
      <c r="K211" s="124">
        <v>0</v>
      </c>
      <c r="L211" s="124">
        <v>0.1026</v>
      </c>
      <c r="M211" s="124">
        <v>3.4599999999999999E-2</v>
      </c>
      <c r="N211" s="124">
        <v>0.1479</v>
      </c>
      <c r="O211" s="52">
        <v>210</v>
      </c>
    </row>
    <row r="212" spans="1:15" x14ac:dyDescent="0.25">
      <c r="A212" s="124" t="s">
        <v>5373</v>
      </c>
      <c r="B212" s="124" t="s">
        <v>5143</v>
      </c>
      <c r="C212" s="124" t="s">
        <v>1793</v>
      </c>
      <c r="D212" s="124" t="s">
        <v>1817</v>
      </c>
      <c r="E212" s="124">
        <v>4.59</v>
      </c>
      <c r="F212" s="124">
        <v>2020.76</v>
      </c>
      <c r="G212" s="124">
        <v>1.32E-2</v>
      </c>
      <c r="H212" s="124">
        <v>28.63</v>
      </c>
      <c r="I212" s="124">
        <v>1.23</v>
      </c>
      <c r="J212" s="124">
        <v>0</v>
      </c>
      <c r="K212" s="124">
        <v>0</v>
      </c>
      <c r="L212" s="124">
        <v>1.24E-2</v>
      </c>
      <c r="M212" s="124">
        <v>4.3E-3</v>
      </c>
      <c r="N212" s="124">
        <v>0.19109999999999999</v>
      </c>
      <c r="O212" s="52">
        <v>211</v>
      </c>
    </row>
    <row r="213" spans="1:15" x14ac:dyDescent="0.25">
      <c r="A213" s="124" t="s">
        <v>5372</v>
      </c>
      <c r="B213" s="124" t="s">
        <v>2836</v>
      </c>
      <c r="C213" s="124" t="s">
        <v>1802</v>
      </c>
      <c r="D213" s="124" t="s">
        <v>1810</v>
      </c>
      <c r="E213" s="124">
        <v>14.92</v>
      </c>
      <c r="F213" s="124">
        <v>167.84</v>
      </c>
      <c r="G213" s="124">
        <v>3.3999999999999998E-3</v>
      </c>
      <c r="H213" s="124">
        <v>28.81</v>
      </c>
      <c r="I213" s="124">
        <v>0.28999999999999998</v>
      </c>
      <c r="J213" s="124">
        <v>0</v>
      </c>
      <c r="K213" s="124">
        <v>0</v>
      </c>
      <c r="L213" s="124">
        <v>5.4399999999999997E-2</v>
      </c>
      <c r="M213" s="124">
        <v>3.2899999999999999E-2</v>
      </c>
      <c r="N213" s="124">
        <v>0.61829999999999996</v>
      </c>
      <c r="O213" s="52">
        <v>212</v>
      </c>
    </row>
    <row r="214" spans="1:15" x14ac:dyDescent="0.25">
      <c r="A214" s="124" t="s">
        <v>5462</v>
      </c>
      <c r="B214" s="124" t="s">
        <v>5463</v>
      </c>
      <c r="C214" s="124" t="s">
        <v>1797</v>
      </c>
      <c r="D214" s="124" t="s">
        <v>1801</v>
      </c>
      <c r="E214" s="124">
        <v>43.25</v>
      </c>
      <c r="F214" s="124">
        <v>137.71</v>
      </c>
      <c r="G214" s="124">
        <v>2.1299999999999999E-2</v>
      </c>
      <c r="H214" s="124">
        <v>28.84</v>
      </c>
      <c r="I214" s="124">
        <v>0.47</v>
      </c>
      <c r="J214" s="124">
        <v>0</v>
      </c>
      <c r="K214" s="124">
        <v>0</v>
      </c>
      <c r="L214" s="124">
        <v>1.5299999999999999E-2</v>
      </c>
      <c r="M214" s="124">
        <v>2.2499999999999999E-2</v>
      </c>
      <c r="N214" s="124">
        <v>0.13420000000000001</v>
      </c>
      <c r="O214" s="52">
        <v>213</v>
      </c>
    </row>
    <row r="215" spans="1:15" x14ac:dyDescent="0.25">
      <c r="A215" s="124" t="s">
        <v>5353</v>
      </c>
      <c r="B215" s="124" t="s">
        <v>5034</v>
      </c>
      <c r="C215" s="124" t="s">
        <v>1804</v>
      </c>
      <c r="D215" s="124" t="s">
        <v>1820</v>
      </c>
      <c r="E215" s="124">
        <v>5.55</v>
      </c>
      <c r="F215" s="124">
        <v>2409.0100000000002</v>
      </c>
      <c r="G215" s="124">
        <v>4.9099999999999998E-2</v>
      </c>
      <c r="H215" s="124">
        <v>28.86</v>
      </c>
      <c r="I215" s="124">
        <v>0.7</v>
      </c>
      <c r="J215" s="124">
        <v>0</v>
      </c>
      <c r="K215" s="124">
        <v>0</v>
      </c>
      <c r="L215" s="124">
        <v>1.8499999999999999E-2</v>
      </c>
      <c r="M215" s="124">
        <v>3.4099999999999998E-2</v>
      </c>
      <c r="N215" s="124">
        <v>6.4000000000000001E-2</v>
      </c>
      <c r="O215" s="52">
        <v>214</v>
      </c>
    </row>
    <row r="216" spans="1:15" x14ac:dyDescent="0.25">
      <c r="A216" s="124" t="s">
        <v>5446</v>
      </c>
      <c r="B216" s="124" t="s">
        <v>5447</v>
      </c>
      <c r="C216" s="124" t="s">
        <v>1793</v>
      </c>
      <c r="D216" s="124" t="s">
        <v>2888</v>
      </c>
      <c r="E216" s="124">
        <v>7.55</v>
      </c>
      <c r="F216" s="124">
        <v>2629.71</v>
      </c>
      <c r="G216" s="124">
        <v>-1.5599999999999999E-2</v>
      </c>
      <c r="H216" s="124">
        <v>28.99</v>
      </c>
      <c r="I216" s="124">
        <v>2.09</v>
      </c>
      <c r="J216" s="124">
        <v>0</v>
      </c>
      <c r="K216" s="124">
        <v>0</v>
      </c>
      <c r="L216" s="124">
        <v>2.23E-2</v>
      </c>
      <c r="M216" s="124">
        <v>6.6E-3</v>
      </c>
      <c r="N216" s="124">
        <v>0</v>
      </c>
      <c r="O216" s="52">
        <v>215</v>
      </c>
    </row>
    <row r="217" spans="1:15" x14ac:dyDescent="0.25">
      <c r="A217" s="124" t="s">
        <v>5778</v>
      </c>
      <c r="B217" s="124" t="s">
        <v>5779</v>
      </c>
      <c r="C217" s="124" t="s">
        <v>1797</v>
      </c>
      <c r="D217" s="124" t="s">
        <v>2832</v>
      </c>
      <c r="E217" s="124">
        <v>21.04</v>
      </c>
      <c r="F217" s="124">
        <v>1154.3599999999999</v>
      </c>
      <c r="G217" s="124">
        <v>3.1399999999999997E-2</v>
      </c>
      <c r="H217" s="124">
        <v>29.04</v>
      </c>
      <c r="I217" s="124">
        <v>0.75</v>
      </c>
      <c r="J217" s="124">
        <v>0</v>
      </c>
      <c r="K217" s="124">
        <v>0</v>
      </c>
      <c r="L217" s="124">
        <v>4.3799999999999999E-2</v>
      </c>
      <c r="M217" s="124">
        <v>2.1100000000000001E-2</v>
      </c>
      <c r="N217" s="124">
        <v>0.217</v>
      </c>
      <c r="O217" s="52">
        <v>216</v>
      </c>
    </row>
    <row r="218" spans="1:15" x14ac:dyDescent="0.25">
      <c r="A218" s="124" t="s">
        <v>5362</v>
      </c>
      <c r="B218" s="124" t="s">
        <v>5036</v>
      </c>
      <c r="C218" s="124" t="s">
        <v>1804</v>
      </c>
      <c r="D218" s="124" t="s">
        <v>1820</v>
      </c>
      <c r="E218" s="124">
        <v>12.88</v>
      </c>
      <c r="F218" s="124">
        <v>2818.23</v>
      </c>
      <c r="G218" s="124">
        <v>6.4500000000000002E-2</v>
      </c>
      <c r="H218" s="124">
        <v>29.06</v>
      </c>
      <c r="I218" s="124">
        <v>1.29</v>
      </c>
      <c r="J218" s="124">
        <v>0</v>
      </c>
      <c r="K218" s="124">
        <v>0</v>
      </c>
      <c r="L218" s="124">
        <v>4.24E-2</v>
      </c>
      <c r="M218" s="124">
        <v>3.6799999999999999E-2</v>
      </c>
      <c r="N218" s="124">
        <v>0.23549999999999999</v>
      </c>
      <c r="O218" s="52">
        <v>217</v>
      </c>
    </row>
    <row r="219" spans="1:15" x14ac:dyDescent="0.25">
      <c r="A219" s="124" t="s">
        <v>5367</v>
      </c>
      <c r="B219" s="124" t="s">
        <v>5117</v>
      </c>
      <c r="C219" s="124" t="s">
        <v>1581</v>
      </c>
      <c r="D219" s="124" t="s">
        <v>1816</v>
      </c>
      <c r="E219" s="124">
        <v>5.16</v>
      </c>
      <c r="F219" s="124">
        <v>1457.83</v>
      </c>
      <c r="G219" s="124">
        <v>2.18E-2</v>
      </c>
      <c r="H219" s="124">
        <v>29.13</v>
      </c>
      <c r="I219" s="124">
        <v>1</v>
      </c>
      <c r="J219" s="124">
        <v>0</v>
      </c>
      <c r="K219" s="124">
        <v>0</v>
      </c>
      <c r="L219" s="124">
        <v>5.9299999999999999E-2</v>
      </c>
      <c r="M219" s="124">
        <v>3.5799999999999998E-2</v>
      </c>
      <c r="N219" s="124">
        <v>0</v>
      </c>
      <c r="O219" s="52">
        <v>218</v>
      </c>
    </row>
    <row r="220" spans="1:15" x14ac:dyDescent="0.25">
      <c r="A220" s="124" t="s">
        <v>5374</v>
      </c>
      <c r="B220" s="124" t="s">
        <v>4921</v>
      </c>
      <c r="C220" s="124" t="s">
        <v>1793</v>
      </c>
      <c r="D220" s="124" t="s">
        <v>1822</v>
      </c>
      <c r="E220" s="124">
        <v>8.7200000000000006</v>
      </c>
      <c r="F220" s="124">
        <v>1137.2</v>
      </c>
      <c r="G220" s="124">
        <v>1.8700000000000001E-2</v>
      </c>
      <c r="H220" s="124">
        <v>29.14</v>
      </c>
      <c r="I220" s="124">
        <v>1.19</v>
      </c>
      <c r="J220" s="124">
        <v>0</v>
      </c>
      <c r="K220" s="124">
        <v>0</v>
      </c>
      <c r="L220" s="124">
        <v>2.47E-2</v>
      </c>
      <c r="M220" s="124">
        <v>1.9E-2</v>
      </c>
      <c r="N220" s="124">
        <v>0.25790000000000002</v>
      </c>
      <c r="O220" s="52">
        <v>219</v>
      </c>
    </row>
    <row r="221" spans="1:15" x14ac:dyDescent="0.25">
      <c r="A221" s="124" t="s">
        <v>5518</v>
      </c>
      <c r="B221" s="124" t="s">
        <v>5519</v>
      </c>
      <c r="C221" s="124" t="s">
        <v>1572</v>
      </c>
      <c r="D221" s="124" t="s">
        <v>1573</v>
      </c>
      <c r="E221" s="124">
        <v>18.28</v>
      </c>
      <c r="F221" s="124">
        <v>305.88</v>
      </c>
      <c r="G221" s="124">
        <v>6.6E-3</v>
      </c>
      <c r="H221" s="124">
        <v>29.25</v>
      </c>
      <c r="I221" s="124">
        <v>0.81</v>
      </c>
      <c r="J221" s="124">
        <v>0</v>
      </c>
      <c r="K221" s="124">
        <v>0</v>
      </c>
      <c r="L221" s="124">
        <v>0.1203</v>
      </c>
      <c r="M221" s="124">
        <v>5.8099999999999999E-2</v>
      </c>
      <c r="N221" s="124">
        <v>0.39510000000000001</v>
      </c>
      <c r="O221" s="52">
        <v>220</v>
      </c>
    </row>
    <row r="222" spans="1:15" x14ac:dyDescent="0.25">
      <c r="A222" s="124" t="s">
        <v>5369</v>
      </c>
      <c r="B222" s="124" t="s">
        <v>4608</v>
      </c>
      <c r="C222" s="124" t="s">
        <v>1811</v>
      </c>
      <c r="D222" s="124" t="s">
        <v>1812</v>
      </c>
      <c r="E222" s="124">
        <v>24.39</v>
      </c>
      <c r="F222" s="124">
        <v>259.33999999999997</v>
      </c>
      <c r="G222" s="124">
        <v>-3.3E-3</v>
      </c>
      <c r="H222" s="124">
        <v>29.27</v>
      </c>
      <c r="I222" s="124">
        <v>0.6</v>
      </c>
      <c r="J222" s="124">
        <v>0</v>
      </c>
      <c r="K222" s="124">
        <v>0</v>
      </c>
      <c r="L222" s="124">
        <v>4.4699999999999997E-2</v>
      </c>
      <c r="M222" s="124">
        <v>3.5299999999999998E-2</v>
      </c>
      <c r="N222" s="124">
        <v>0.22459999999999999</v>
      </c>
      <c r="O222" s="52">
        <v>221</v>
      </c>
    </row>
    <row r="223" spans="1:15" x14ac:dyDescent="0.25">
      <c r="A223" s="124" t="s">
        <v>5485</v>
      </c>
      <c r="B223" s="124" t="s">
        <v>5486</v>
      </c>
      <c r="C223" s="124" t="s">
        <v>1569</v>
      </c>
      <c r="D223" s="124" t="s">
        <v>1799</v>
      </c>
      <c r="E223" s="124">
        <v>28.12</v>
      </c>
      <c r="F223" s="124">
        <v>174.48</v>
      </c>
      <c r="G223" s="124">
        <v>5.0000000000000001E-3</v>
      </c>
      <c r="H223" s="124">
        <v>29.42</v>
      </c>
      <c r="I223" s="124">
        <v>1.44</v>
      </c>
      <c r="J223" s="124">
        <v>0</v>
      </c>
      <c r="K223" s="124">
        <v>0</v>
      </c>
      <c r="L223" s="124">
        <v>-8.0999999999999996E-3</v>
      </c>
      <c r="M223" s="124">
        <v>3.0999999999999999E-3</v>
      </c>
      <c r="N223" s="124">
        <v>1.1981999999999999</v>
      </c>
      <c r="O223" s="52">
        <v>222</v>
      </c>
    </row>
    <row r="224" spans="1:15" x14ac:dyDescent="0.25">
      <c r="A224" s="124" t="s">
        <v>5380</v>
      </c>
      <c r="B224" s="124" t="s">
        <v>4836</v>
      </c>
      <c r="C224" s="124" t="s">
        <v>1569</v>
      </c>
      <c r="D224" s="124" t="s">
        <v>1799</v>
      </c>
      <c r="E224" s="124">
        <v>23.95</v>
      </c>
      <c r="F224" s="124">
        <v>151.77000000000001</v>
      </c>
      <c r="G224" s="124">
        <v>7.1000000000000004E-3</v>
      </c>
      <c r="H224" s="124">
        <v>29.51</v>
      </c>
      <c r="I224" s="124">
        <v>0.44</v>
      </c>
      <c r="J224" s="124">
        <v>0</v>
      </c>
      <c r="K224" s="124">
        <v>0</v>
      </c>
      <c r="L224" s="124">
        <v>5.28E-2</v>
      </c>
      <c r="M224" s="124">
        <v>2.5499999999999998E-2</v>
      </c>
      <c r="N224" s="124">
        <v>0.23530000000000001</v>
      </c>
      <c r="O224" s="52">
        <v>223</v>
      </c>
    </row>
    <row r="225" spans="1:15" x14ac:dyDescent="0.25">
      <c r="A225" s="124" t="s">
        <v>3803</v>
      </c>
      <c r="B225" s="124" t="s">
        <v>3087</v>
      </c>
      <c r="C225" s="124" t="s">
        <v>1791</v>
      </c>
      <c r="D225" s="124" t="s">
        <v>1800</v>
      </c>
      <c r="E225" s="124">
        <v>10.11</v>
      </c>
      <c r="F225" s="124">
        <v>279.85000000000002</v>
      </c>
      <c r="G225" s="124">
        <v>6.0000000000000001E-3</v>
      </c>
      <c r="H225" s="124">
        <v>29.51</v>
      </c>
      <c r="I225" s="124">
        <v>0.34</v>
      </c>
      <c r="J225" s="124">
        <v>0</v>
      </c>
      <c r="K225" s="124">
        <v>0</v>
      </c>
      <c r="L225" s="124">
        <v>5.4199999999999998E-2</v>
      </c>
      <c r="M225" s="124">
        <v>4.1500000000000002E-2</v>
      </c>
      <c r="N225" s="124">
        <v>0.73219999999999996</v>
      </c>
      <c r="O225" s="52">
        <v>224</v>
      </c>
    </row>
    <row r="226" spans="1:15" x14ac:dyDescent="0.25">
      <c r="A226" s="124" t="s">
        <v>5444</v>
      </c>
      <c r="B226" s="124" t="s">
        <v>5445</v>
      </c>
      <c r="C226" s="124" t="s">
        <v>1807</v>
      </c>
      <c r="D226" s="124" t="s">
        <v>1808</v>
      </c>
      <c r="E226" s="124">
        <v>12.51</v>
      </c>
      <c r="F226" s="124">
        <v>552.09</v>
      </c>
      <c r="G226" s="124">
        <v>8.0000000000000004E-4</v>
      </c>
      <c r="H226" s="124">
        <v>29.51</v>
      </c>
      <c r="I226" s="124">
        <v>0.62</v>
      </c>
      <c r="J226" s="124">
        <v>0</v>
      </c>
      <c r="K226" s="124">
        <v>0</v>
      </c>
      <c r="L226" s="124">
        <v>4.1200000000000001E-2</v>
      </c>
      <c r="M226" s="124">
        <v>1.9300000000000001E-2</v>
      </c>
      <c r="N226" s="124">
        <v>0.41070000000000001</v>
      </c>
      <c r="O226" s="52">
        <v>225</v>
      </c>
    </row>
    <row r="227" spans="1:15" x14ac:dyDescent="0.25">
      <c r="A227" s="124" t="s">
        <v>2878</v>
      </c>
      <c r="B227" s="124" t="s">
        <v>2855</v>
      </c>
      <c r="C227" s="124" t="s">
        <v>1569</v>
      </c>
      <c r="D227" s="124" t="s">
        <v>2755</v>
      </c>
      <c r="E227" s="124">
        <v>7.18</v>
      </c>
      <c r="F227" s="124">
        <v>697.25</v>
      </c>
      <c r="G227" s="124">
        <v>8.3999999999999995E-3</v>
      </c>
      <c r="H227" s="124">
        <v>29.55</v>
      </c>
      <c r="I227" s="124">
        <v>0.51</v>
      </c>
      <c r="J227" s="124">
        <v>0</v>
      </c>
      <c r="K227" s="124">
        <v>0</v>
      </c>
      <c r="L227" s="124">
        <v>9.8500000000000004E-2</v>
      </c>
      <c r="M227" s="124">
        <v>7.4300000000000005E-2</v>
      </c>
      <c r="N227" s="124">
        <v>0.52900000000000003</v>
      </c>
      <c r="O227" s="52">
        <v>226</v>
      </c>
    </row>
    <row r="228" spans="1:15" x14ac:dyDescent="0.25">
      <c r="A228" s="124" t="s">
        <v>5359</v>
      </c>
      <c r="B228" s="124" t="s">
        <v>4548</v>
      </c>
      <c r="C228" s="124" t="s">
        <v>1572</v>
      </c>
      <c r="D228" s="124" t="s">
        <v>1573</v>
      </c>
      <c r="E228" s="124">
        <v>10.6</v>
      </c>
      <c r="F228" s="124">
        <v>735.68</v>
      </c>
      <c r="G228" s="124">
        <v>3.8E-3</v>
      </c>
      <c r="H228" s="124">
        <v>29.68</v>
      </c>
      <c r="I228" s="124">
        <v>0.4</v>
      </c>
      <c r="J228" s="124">
        <v>0</v>
      </c>
      <c r="K228" s="124">
        <v>0</v>
      </c>
      <c r="L228" s="124">
        <v>0.12959999999999999</v>
      </c>
      <c r="M228" s="124">
        <v>4.9599999999999998E-2</v>
      </c>
      <c r="N228" s="124">
        <v>0.76149999999999995</v>
      </c>
      <c r="O228" s="52">
        <v>227</v>
      </c>
    </row>
    <row r="229" spans="1:15" x14ac:dyDescent="0.25">
      <c r="A229" s="124" t="s">
        <v>5352</v>
      </c>
      <c r="B229" s="124" t="s">
        <v>5029</v>
      </c>
      <c r="C229" s="124" t="s">
        <v>1569</v>
      </c>
      <c r="D229" s="124" t="s">
        <v>1821</v>
      </c>
      <c r="E229" s="124">
        <v>3.88</v>
      </c>
      <c r="F229" s="124">
        <v>5281.5</v>
      </c>
      <c r="G229" s="124">
        <v>4.58E-2</v>
      </c>
      <c r="H229" s="124">
        <v>29.71</v>
      </c>
      <c r="I229" s="124">
        <v>0.95</v>
      </c>
      <c r="J229" s="124">
        <v>0</v>
      </c>
      <c r="K229" s="124">
        <v>0</v>
      </c>
      <c r="L229" s="124">
        <v>0.30270000000000002</v>
      </c>
      <c r="M229" s="124">
        <v>1.6400000000000001E-2</v>
      </c>
      <c r="N229" s="124">
        <v>0</v>
      </c>
      <c r="O229" s="52">
        <v>228</v>
      </c>
    </row>
    <row r="230" spans="1:15" x14ac:dyDescent="0.25">
      <c r="A230" s="124" t="s">
        <v>2901</v>
      </c>
      <c r="B230" s="124" t="s">
        <v>2902</v>
      </c>
      <c r="C230" s="124" t="s">
        <v>1791</v>
      </c>
      <c r="D230" s="124" t="s">
        <v>1792</v>
      </c>
      <c r="E230" s="124">
        <v>7.26</v>
      </c>
      <c r="F230" s="124">
        <v>350.39</v>
      </c>
      <c r="G230" s="124">
        <v>1.11E-2</v>
      </c>
      <c r="H230" s="124">
        <v>29.76</v>
      </c>
      <c r="I230" s="124">
        <v>0.28000000000000003</v>
      </c>
      <c r="J230" s="124">
        <v>0</v>
      </c>
      <c r="K230" s="124">
        <v>0</v>
      </c>
      <c r="L230" s="124">
        <v>4.1399999999999999E-2</v>
      </c>
      <c r="M230" s="124">
        <v>3.1399999999999997E-2</v>
      </c>
      <c r="N230" s="124">
        <v>0.68899999999999995</v>
      </c>
      <c r="O230" s="52">
        <v>229</v>
      </c>
    </row>
    <row r="231" spans="1:15" x14ac:dyDescent="0.25">
      <c r="A231" s="124" t="s">
        <v>5388</v>
      </c>
      <c r="B231" s="124" t="s">
        <v>5038</v>
      </c>
      <c r="C231" s="124" t="s">
        <v>2839</v>
      </c>
      <c r="D231" s="124" t="s">
        <v>2884</v>
      </c>
      <c r="E231" s="124">
        <v>16.82</v>
      </c>
      <c r="F231" s="124">
        <v>411.09</v>
      </c>
      <c r="G231" s="124">
        <v>2.5600000000000001E-2</v>
      </c>
      <c r="H231" s="124">
        <v>29.82</v>
      </c>
      <c r="I231" s="124">
        <v>0.79</v>
      </c>
      <c r="J231" s="124">
        <v>0</v>
      </c>
      <c r="K231" s="124">
        <v>0</v>
      </c>
      <c r="L231" s="124">
        <v>0.11749999999999999</v>
      </c>
      <c r="M231" s="124">
        <v>0.05</v>
      </c>
      <c r="N231" s="124">
        <v>0.87009999999999998</v>
      </c>
      <c r="O231" s="52">
        <v>230</v>
      </c>
    </row>
    <row r="232" spans="1:15" x14ac:dyDescent="0.25">
      <c r="A232" s="124" t="s">
        <v>5464</v>
      </c>
      <c r="B232" s="124" t="s">
        <v>5465</v>
      </c>
      <c r="C232" s="124" t="s">
        <v>1793</v>
      </c>
      <c r="D232" s="124" t="s">
        <v>2685</v>
      </c>
      <c r="E232" s="124">
        <v>29.12</v>
      </c>
      <c r="F232" s="124">
        <v>179.9</v>
      </c>
      <c r="G232" s="124">
        <v>-9.1999999999999998E-3</v>
      </c>
      <c r="H232" s="124">
        <v>29.89</v>
      </c>
      <c r="I232" s="124">
        <v>0.47</v>
      </c>
      <c r="J232" s="124">
        <v>0</v>
      </c>
      <c r="K232" s="124">
        <v>0</v>
      </c>
      <c r="L232" s="124">
        <v>9.35E-2</v>
      </c>
      <c r="M232" s="124">
        <v>0.04</v>
      </c>
      <c r="N232" s="124">
        <v>0.1048</v>
      </c>
      <c r="O232" s="52">
        <v>231</v>
      </c>
    </row>
    <row r="233" spans="1:15" x14ac:dyDescent="0.25">
      <c r="A233" s="124" t="s">
        <v>5448</v>
      </c>
      <c r="B233" s="124" t="s">
        <v>5449</v>
      </c>
      <c r="C233" s="124" t="s">
        <v>1811</v>
      </c>
      <c r="D233" s="124" t="s">
        <v>1812</v>
      </c>
      <c r="E233" s="124">
        <v>18.97</v>
      </c>
      <c r="F233" s="124">
        <v>168.31</v>
      </c>
      <c r="G233" s="124">
        <v>-3.7000000000000002E-3</v>
      </c>
      <c r="H233" s="124">
        <v>29.94</v>
      </c>
      <c r="I233" s="124">
        <v>0.62</v>
      </c>
      <c r="J233" s="124">
        <v>0</v>
      </c>
      <c r="K233" s="124">
        <v>0</v>
      </c>
      <c r="L233" s="124">
        <v>0.1479</v>
      </c>
      <c r="M233" s="124">
        <v>7.9000000000000001E-2</v>
      </c>
      <c r="N233" s="124">
        <v>0.19570000000000001</v>
      </c>
      <c r="O233" s="52">
        <v>232</v>
      </c>
    </row>
    <row r="234" spans="1:15" x14ac:dyDescent="0.25">
      <c r="A234" s="124" t="s">
        <v>5386</v>
      </c>
      <c r="B234" s="124" t="s">
        <v>5106</v>
      </c>
      <c r="C234" s="124" t="s">
        <v>1794</v>
      </c>
      <c r="D234" s="124" t="s">
        <v>1795</v>
      </c>
      <c r="E234" s="124">
        <v>27.22</v>
      </c>
      <c r="F234" s="124">
        <v>69.709999999999994</v>
      </c>
      <c r="G234" s="124">
        <v>-1.38E-2</v>
      </c>
      <c r="H234" s="124">
        <v>29.94</v>
      </c>
      <c r="I234" s="124">
        <v>0.24</v>
      </c>
      <c r="J234" s="124">
        <v>0</v>
      </c>
      <c r="K234" s="124">
        <v>0</v>
      </c>
      <c r="L234" s="124">
        <v>1.03E-2</v>
      </c>
      <c r="M234" s="124">
        <v>4.8999999999999998E-3</v>
      </c>
      <c r="N234" s="124">
        <v>0.15579999999999999</v>
      </c>
      <c r="O234" s="52">
        <v>233</v>
      </c>
    </row>
    <row r="235" spans="1:15" x14ac:dyDescent="0.25">
      <c r="A235" s="124" t="s">
        <v>5389</v>
      </c>
      <c r="B235" s="124" t="s">
        <v>5230</v>
      </c>
      <c r="C235" s="124" t="s">
        <v>1803</v>
      </c>
      <c r="D235" s="124" t="s">
        <v>2707</v>
      </c>
      <c r="E235" s="124">
        <v>5.25</v>
      </c>
      <c r="F235" s="124">
        <v>1802.91</v>
      </c>
      <c r="G235" s="124">
        <v>1.7399999999999999E-2</v>
      </c>
      <c r="H235" s="124">
        <v>29.95</v>
      </c>
      <c r="I235" s="124">
        <v>1.42</v>
      </c>
      <c r="J235" s="124">
        <v>0</v>
      </c>
      <c r="K235" s="124">
        <v>0</v>
      </c>
      <c r="L235" s="124">
        <v>3.8E-3</v>
      </c>
      <c r="M235" s="124">
        <v>3.3999999999999998E-3</v>
      </c>
      <c r="N235" s="124">
        <v>0.16120000000000001</v>
      </c>
      <c r="O235" s="52">
        <v>234</v>
      </c>
    </row>
    <row r="236" spans="1:15" x14ac:dyDescent="0.25">
      <c r="A236" s="124" t="s">
        <v>5381</v>
      </c>
      <c r="B236" s="124" t="s">
        <v>5008</v>
      </c>
      <c r="C236" s="124" t="s">
        <v>1806</v>
      </c>
      <c r="D236" s="124" t="s">
        <v>2907</v>
      </c>
      <c r="E236" s="124">
        <v>20.99</v>
      </c>
      <c r="F236" s="124">
        <v>137.38999999999999</v>
      </c>
      <c r="G236" s="124">
        <v>1.4E-2</v>
      </c>
      <c r="H236" s="124">
        <v>30</v>
      </c>
      <c r="I236" s="124">
        <v>0.39</v>
      </c>
      <c r="J236" s="124">
        <v>0</v>
      </c>
      <c r="K236" s="124">
        <v>0</v>
      </c>
      <c r="L236" s="124">
        <v>6.1100000000000002E-2</v>
      </c>
      <c r="M236" s="124">
        <v>4.0500000000000001E-2</v>
      </c>
      <c r="N236" s="124">
        <v>0.3291</v>
      </c>
      <c r="O236" s="52">
        <v>235</v>
      </c>
    </row>
    <row r="237" spans="1:15" x14ac:dyDescent="0.25">
      <c r="A237" s="124" t="s">
        <v>5799</v>
      </c>
      <c r="B237" s="124" t="s">
        <v>5800</v>
      </c>
      <c r="C237" s="124" t="s">
        <v>1797</v>
      </c>
      <c r="D237" s="124" t="s">
        <v>2832</v>
      </c>
      <c r="E237" s="124">
        <v>16</v>
      </c>
      <c r="F237" s="124">
        <v>431.17</v>
      </c>
      <c r="G237" s="124">
        <v>2.3E-2</v>
      </c>
      <c r="H237" s="124">
        <v>30.06</v>
      </c>
      <c r="I237" s="124">
        <v>0.49</v>
      </c>
      <c r="J237" s="124">
        <v>0</v>
      </c>
      <c r="K237" s="124">
        <v>0</v>
      </c>
      <c r="L237" s="124">
        <v>2.7799999999999998E-2</v>
      </c>
      <c r="M237" s="124">
        <v>9.7000000000000003E-3</v>
      </c>
      <c r="N237" s="124">
        <v>0.67989999999999995</v>
      </c>
      <c r="O237" s="52">
        <v>236</v>
      </c>
    </row>
    <row r="238" spans="1:15" x14ac:dyDescent="0.25">
      <c r="A238" s="124" t="s">
        <v>5483</v>
      </c>
      <c r="B238" s="124" t="s">
        <v>5484</v>
      </c>
      <c r="C238" s="124" t="s">
        <v>1807</v>
      </c>
      <c r="D238" s="124" t="s">
        <v>1808</v>
      </c>
      <c r="E238" s="124">
        <v>15.95</v>
      </c>
      <c r="F238" s="124">
        <v>394.13</v>
      </c>
      <c r="G238" s="124">
        <v>1.4E-2</v>
      </c>
      <c r="H238" s="124">
        <v>30.07</v>
      </c>
      <c r="I238" s="124">
        <v>0.64</v>
      </c>
      <c r="J238" s="124">
        <v>0</v>
      </c>
      <c r="K238" s="124">
        <v>0</v>
      </c>
      <c r="L238" s="124">
        <v>0.11360000000000001</v>
      </c>
      <c r="M238" s="124">
        <v>4.2500000000000003E-2</v>
      </c>
      <c r="N238" s="124">
        <v>0.41060000000000002</v>
      </c>
      <c r="O238" s="52">
        <v>237</v>
      </c>
    </row>
    <row r="239" spans="1:15" x14ac:dyDescent="0.25">
      <c r="A239" s="124" t="s">
        <v>5432</v>
      </c>
      <c r="B239" s="124" t="s">
        <v>5433</v>
      </c>
      <c r="C239" s="124" t="s">
        <v>1569</v>
      </c>
      <c r="D239" s="124" t="s">
        <v>1799</v>
      </c>
      <c r="E239" s="124">
        <v>4.92</v>
      </c>
      <c r="F239" s="124">
        <v>1205.77</v>
      </c>
      <c r="G239" s="124">
        <v>1.44E-2</v>
      </c>
      <c r="H239" s="124">
        <v>30.11</v>
      </c>
      <c r="I239" s="124">
        <v>0.96</v>
      </c>
      <c r="J239" s="124">
        <v>0</v>
      </c>
      <c r="K239" s="124">
        <v>0</v>
      </c>
      <c r="L239" s="124">
        <v>-8.0000000000000004E-4</v>
      </c>
      <c r="M239" s="124">
        <v>9.5999999999999992E-3</v>
      </c>
      <c r="N239" s="124">
        <v>0.10100000000000001</v>
      </c>
      <c r="O239" s="52">
        <v>238</v>
      </c>
    </row>
    <row r="240" spans="1:15" x14ac:dyDescent="0.25">
      <c r="A240" s="124" t="s">
        <v>5378</v>
      </c>
      <c r="B240" s="124" t="s">
        <v>2874</v>
      </c>
      <c r="C240" s="124" t="s">
        <v>1811</v>
      </c>
      <c r="D240" s="124" t="s">
        <v>1812</v>
      </c>
      <c r="E240" s="124">
        <v>5.03</v>
      </c>
      <c r="F240" s="124">
        <v>1290.6500000000001</v>
      </c>
      <c r="G240" s="124">
        <v>8.0000000000000002E-3</v>
      </c>
      <c r="H240" s="124">
        <v>30.11</v>
      </c>
      <c r="I240" s="124">
        <v>0.65</v>
      </c>
      <c r="J240" s="124">
        <v>0</v>
      </c>
      <c r="K240" s="124">
        <v>0</v>
      </c>
      <c r="L240" s="124">
        <v>9.2999999999999992E-3</v>
      </c>
      <c r="M240" s="124">
        <v>2.5499999999999998E-2</v>
      </c>
      <c r="N240" s="124">
        <v>7.1300000000000002E-2</v>
      </c>
      <c r="O240" s="52">
        <v>239</v>
      </c>
    </row>
    <row r="241" spans="1:15" x14ac:dyDescent="0.25">
      <c r="A241" s="124" t="s">
        <v>5377</v>
      </c>
      <c r="B241" s="124" t="s">
        <v>4637</v>
      </c>
      <c r="C241" s="124" t="s">
        <v>1572</v>
      </c>
      <c r="D241" s="124" t="s">
        <v>1573</v>
      </c>
      <c r="E241" s="124">
        <v>7.53</v>
      </c>
      <c r="F241" s="124">
        <v>380.01</v>
      </c>
      <c r="G241" s="124">
        <v>5.3E-3</v>
      </c>
      <c r="H241" s="124">
        <v>30.16</v>
      </c>
      <c r="I241" s="124">
        <v>0.38</v>
      </c>
      <c r="J241" s="124">
        <v>0</v>
      </c>
      <c r="K241" s="124">
        <v>0</v>
      </c>
      <c r="L241" s="124">
        <v>0.1047</v>
      </c>
      <c r="M241" s="124">
        <v>5.0900000000000001E-2</v>
      </c>
      <c r="N241" s="124">
        <v>0.70509999999999995</v>
      </c>
      <c r="O241" s="52">
        <v>240</v>
      </c>
    </row>
    <row r="242" spans="1:15" x14ac:dyDescent="0.25">
      <c r="A242" s="124" t="s">
        <v>5540</v>
      </c>
      <c r="B242" s="124" t="s">
        <v>5541</v>
      </c>
      <c r="C242" s="124" t="s">
        <v>1599</v>
      </c>
      <c r="D242" s="124" t="s">
        <v>2882</v>
      </c>
      <c r="E242" s="124">
        <v>6.05</v>
      </c>
      <c r="F242" s="124">
        <v>2122.2800000000002</v>
      </c>
      <c r="G242" s="124">
        <v>1.17E-2</v>
      </c>
      <c r="H242" s="124">
        <v>30.2</v>
      </c>
      <c r="I242" s="124">
        <v>1.28</v>
      </c>
      <c r="J242" s="124">
        <v>0</v>
      </c>
      <c r="K242" s="124">
        <v>0</v>
      </c>
      <c r="L242" s="124">
        <v>8.5300000000000001E-2</v>
      </c>
      <c r="M242" s="124">
        <v>5.7099999999999998E-2</v>
      </c>
      <c r="N242" s="124">
        <v>0.22389999999999999</v>
      </c>
      <c r="O242" s="52">
        <v>241</v>
      </c>
    </row>
    <row r="243" spans="1:15" x14ac:dyDescent="0.25">
      <c r="A243" s="124" t="s">
        <v>5375</v>
      </c>
      <c r="B243" s="124" t="s">
        <v>4835</v>
      </c>
      <c r="C243" s="124" t="s">
        <v>1797</v>
      </c>
      <c r="D243" s="124" t="s">
        <v>1801</v>
      </c>
      <c r="E243" s="124">
        <v>8.42</v>
      </c>
      <c r="F243" s="124">
        <v>732.52</v>
      </c>
      <c r="G243" s="124">
        <v>-7.1000000000000004E-3</v>
      </c>
      <c r="H243" s="124">
        <v>30.32</v>
      </c>
      <c r="I243" s="124">
        <v>0.74</v>
      </c>
      <c r="J243" s="124">
        <v>0</v>
      </c>
      <c r="K243" s="124">
        <v>0</v>
      </c>
      <c r="L243" s="124">
        <v>8.4099999999999994E-2</v>
      </c>
      <c r="M243" s="124">
        <v>4.8800000000000003E-2</v>
      </c>
      <c r="N243" s="124">
        <v>0.42820000000000003</v>
      </c>
      <c r="O243" s="52">
        <v>242</v>
      </c>
    </row>
    <row r="244" spans="1:15" x14ac:dyDescent="0.25">
      <c r="A244" s="124" t="s">
        <v>5382</v>
      </c>
      <c r="B244" s="124" t="s">
        <v>4871</v>
      </c>
      <c r="C244" s="124" t="s">
        <v>1572</v>
      </c>
      <c r="D244" s="124" t="s">
        <v>1823</v>
      </c>
      <c r="E244" s="124">
        <v>10.73</v>
      </c>
      <c r="F244" s="124">
        <v>231.34</v>
      </c>
      <c r="G244" s="124">
        <v>5.5999999999999999E-3</v>
      </c>
      <c r="H244" s="124">
        <v>30.35</v>
      </c>
      <c r="I244" s="124">
        <v>0.57999999999999996</v>
      </c>
      <c r="J244" s="124">
        <v>0</v>
      </c>
      <c r="K244" s="124">
        <v>0</v>
      </c>
      <c r="L244" s="124">
        <v>0.1176</v>
      </c>
      <c r="M244" s="124">
        <v>6.9099999999999995E-2</v>
      </c>
      <c r="N244" s="124">
        <v>0.40029999999999999</v>
      </c>
      <c r="O244" s="52">
        <v>243</v>
      </c>
    </row>
    <row r="245" spans="1:15" x14ac:dyDescent="0.25">
      <c r="A245" s="124" t="s">
        <v>5560</v>
      </c>
      <c r="B245" s="124" t="s">
        <v>5561</v>
      </c>
      <c r="C245" s="124" t="s">
        <v>1791</v>
      </c>
      <c r="D245" s="124" t="s">
        <v>1800</v>
      </c>
      <c r="E245" s="124">
        <v>21.45</v>
      </c>
      <c r="F245" s="124">
        <v>241.05</v>
      </c>
      <c r="G245" s="124">
        <v>1.9E-2</v>
      </c>
      <c r="H245" s="124">
        <v>30.37</v>
      </c>
      <c r="I245" s="124">
        <v>0.53</v>
      </c>
      <c r="J245" s="124">
        <v>0</v>
      </c>
      <c r="K245" s="124">
        <v>0</v>
      </c>
      <c r="L245" s="124">
        <v>8.1100000000000005E-2</v>
      </c>
      <c r="M245" s="124">
        <v>5.2600000000000001E-2</v>
      </c>
      <c r="N245" s="124">
        <v>0.15040000000000001</v>
      </c>
      <c r="O245" s="52">
        <v>244</v>
      </c>
    </row>
    <row r="246" spans="1:15" x14ac:dyDescent="0.25">
      <c r="A246" s="124" t="s">
        <v>5387</v>
      </c>
      <c r="B246" s="124" t="s">
        <v>5125</v>
      </c>
      <c r="C246" s="124" t="s">
        <v>1797</v>
      </c>
      <c r="D246" s="124" t="s">
        <v>1801</v>
      </c>
      <c r="E246" s="124">
        <v>14.89</v>
      </c>
      <c r="F246" s="124">
        <v>214.73</v>
      </c>
      <c r="G246" s="124">
        <v>-4.0000000000000001E-3</v>
      </c>
      <c r="H246" s="124">
        <v>30.38</v>
      </c>
      <c r="I246" s="124">
        <v>0.46</v>
      </c>
      <c r="J246" s="124">
        <v>0</v>
      </c>
      <c r="K246" s="124">
        <v>0</v>
      </c>
      <c r="L246" s="124">
        <v>5.5300000000000002E-2</v>
      </c>
      <c r="M246" s="124">
        <v>2.58E-2</v>
      </c>
      <c r="N246" s="124">
        <v>0.14180000000000001</v>
      </c>
      <c r="O246" s="52">
        <v>245</v>
      </c>
    </row>
    <row r="247" spans="1:15" x14ac:dyDescent="0.25">
      <c r="A247" s="124" t="s">
        <v>5133</v>
      </c>
      <c r="B247" s="124" t="s">
        <v>5134</v>
      </c>
      <c r="C247" s="124" t="s">
        <v>1803</v>
      </c>
      <c r="D247" s="124" t="s">
        <v>2707</v>
      </c>
      <c r="E247" s="124">
        <v>7.74</v>
      </c>
      <c r="F247" s="124">
        <v>811.8</v>
      </c>
      <c r="G247" s="124">
        <v>1.84E-2</v>
      </c>
      <c r="H247" s="124">
        <v>30.44</v>
      </c>
      <c r="I247" s="124">
        <v>0.7</v>
      </c>
      <c r="J247" s="124">
        <v>0</v>
      </c>
      <c r="K247" s="124">
        <v>0</v>
      </c>
      <c r="L247" s="124">
        <v>1.14E-2</v>
      </c>
      <c r="M247" s="124">
        <v>2.3900000000000001E-2</v>
      </c>
      <c r="N247" s="124">
        <v>0.53949999999999998</v>
      </c>
      <c r="O247" s="52">
        <v>246</v>
      </c>
    </row>
    <row r="248" spans="1:15" x14ac:dyDescent="0.25">
      <c r="A248" s="124" t="s">
        <v>5370</v>
      </c>
      <c r="B248" s="124" t="s">
        <v>4749</v>
      </c>
      <c r="C248" s="124" t="s">
        <v>1802</v>
      </c>
      <c r="D248" s="124" t="s">
        <v>1810</v>
      </c>
      <c r="E248" s="124">
        <v>8.98</v>
      </c>
      <c r="F248" s="124">
        <v>569.38</v>
      </c>
      <c r="G248" s="124">
        <v>1.7000000000000001E-2</v>
      </c>
      <c r="H248" s="124">
        <v>30.45</v>
      </c>
      <c r="I248" s="124">
        <v>0.56000000000000005</v>
      </c>
      <c r="J248" s="124">
        <v>0</v>
      </c>
      <c r="K248" s="124">
        <v>0</v>
      </c>
      <c r="L248" s="124">
        <v>2.2200000000000001E-2</v>
      </c>
      <c r="M248" s="124">
        <v>3.2399999999999998E-2</v>
      </c>
      <c r="N248" s="124">
        <v>0.26979999999999998</v>
      </c>
      <c r="O248" s="52">
        <v>247</v>
      </c>
    </row>
    <row r="249" spans="1:15" x14ac:dyDescent="0.25">
      <c r="A249" s="124" t="s">
        <v>5542</v>
      </c>
      <c r="B249" s="124" t="s">
        <v>5543</v>
      </c>
      <c r="C249" s="124" t="s">
        <v>1811</v>
      </c>
      <c r="D249" s="124" t="s">
        <v>1812</v>
      </c>
      <c r="E249" s="124">
        <v>11.99</v>
      </c>
      <c r="F249" s="124">
        <v>405.34</v>
      </c>
      <c r="G249" s="124">
        <v>7.6E-3</v>
      </c>
      <c r="H249" s="124">
        <v>30.49</v>
      </c>
      <c r="I249" s="124">
        <v>0.91</v>
      </c>
      <c r="J249" s="124">
        <v>0</v>
      </c>
      <c r="K249" s="124">
        <v>0</v>
      </c>
      <c r="L249" s="124">
        <v>3.1800000000000002E-2</v>
      </c>
      <c r="M249" s="124">
        <v>1.7399999999999999E-2</v>
      </c>
      <c r="N249" s="124">
        <v>0.81669999999999998</v>
      </c>
      <c r="O249" s="52">
        <v>248</v>
      </c>
    </row>
    <row r="250" spans="1:15" x14ac:dyDescent="0.25">
      <c r="A250" s="124" t="s">
        <v>5747</v>
      </c>
      <c r="B250" s="124" t="s">
        <v>5748</v>
      </c>
      <c r="C250" s="124" t="s">
        <v>1793</v>
      </c>
      <c r="D250" s="124" t="s">
        <v>1817</v>
      </c>
      <c r="E250" s="124">
        <v>28.69</v>
      </c>
      <c r="F250" s="124">
        <v>167.43</v>
      </c>
      <c r="G250" s="124">
        <v>4.8999999999999998E-3</v>
      </c>
      <c r="H250" s="124">
        <v>30.49</v>
      </c>
      <c r="I250" s="124">
        <v>0.95</v>
      </c>
      <c r="J250" s="124">
        <v>0</v>
      </c>
      <c r="K250" s="124">
        <v>0</v>
      </c>
      <c r="L250" s="124">
        <v>6.7000000000000004E-2</v>
      </c>
      <c r="M250" s="124">
        <v>3.7999999999999999E-2</v>
      </c>
      <c r="N250" s="124">
        <v>0.17960000000000001</v>
      </c>
      <c r="O250" s="52">
        <v>249</v>
      </c>
    </row>
    <row r="251" spans="1:15" x14ac:dyDescent="0.25">
      <c r="A251" s="124" t="s">
        <v>2842</v>
      </c>
      <c r="B251" s="124" t="s">
        <v>2843</v>
      </c>
      <c r="C251" s="124" t="s">
        <v>2839</v>
      </c>
      <c r="D251" s="124" t="s">
        <v>2844</v>
      </c>
      <c r="E251" s="124">
        <v>7.82</v>
      </c>
      <c r="F251" s="124">
        <v>1744.1</v>
      </c>
      <c r="G251" s="124">
        <v>3.0300000000000001E-2</v>
      </c>
      <c r="H251" s="124">
        <v>30.5</v>
      </c>
      <c r="I251" s="124">
        <v>0.7</v>
      </c>
      <c r="J251" s="124">
        <v>0</v>
      </c>
      <c r="K251" s="124">
        <v>0</v>
      </c>
      <c r="L251" s="124">
        <v>1.7899999999999999E-2</v>
      </c>
      <c r="M251" s="124">
        <v>1.5100000000000001E-2</v>
      </c>
      <c r="N251" s="124">
        <v>0.37809999999999999</v>
      </c>
      <c r="O251" s="52">
        <v>250</v>
      </c>
    </row>
    <row r="252" spans="1:15" x14ac:dyDescent="0.25">
      <c r="A252" s="124" t="s">
        <v>5558</v>
      </c>
      <c r="B252" s="124" t="s">
        <v>5559</v>
      </c>
      <c r="C252" s="124" t="s">
        <v>1802</v>
      </c>
      <c r="D252" s="124" t="s">
        <v>1810</v>
      </c>
      <c r="E252" s="124">
        <v>4.91</v>
      </c>
      <c r="F252" s="124">
        <v>2626.59</v>
      </c>
      <c r="G252" s="124">
        <v>2.7199999999999998E-2</v>
      </c>
      <c r="H252" s="124">
        <v>30.52</v>
      </c>
      <c r="I252" s="124">
        <v>1.1499999999999999</v>
      </c>
      <c r="J252" s="124">
        <v>0</v>
      </c>
      <c r="K252" s="124">
        <v>0</v>
      </c>
      <c r="L252" s="124">
        <v>4.4999999999999997E-3</v>
      </c>
      <c r="M252" s="124">
        <v>3.0000000000000001E-3</v>
      </c>
      <c r="N252" s="124">
        <v>2.4066999999999998</v>
      </c>
      <c r="O252" s="52">
        <v>251</v>
      </c>
    </row>
    <row r="253" spans="1:15" x14ac:dyDescent="0.25">
      <c r="A253" s="124" t="s">
        <v>5376</v>
      </c>
      <c r="B253" s="124" t="s">
        <v>4875</v>
      </c>
      <c r="C253" s="124" t="s">
        <v>1797</v>
      </c>
      <c r="D253" s="124" t="s">
        <v>1798</v>
      </c>
      <c r="E253" s="124">
        <v>19.59</v>
      </c>
      <c r="F253" s="124">
        <v>1102.25</v>
      </c>
      <c r="G253" s="124">
        <v>-7.6E-3</v>
      </c>
      <c r="H253" s="124">
        <v>30.52</v>
      </c>
      <c r="I253" s="124">
        <v>1.42</v>
      </c>
      <c r="J253" s="124">
        <v>0</v>
      </c>
      <c r="K253" s="124">
        <v>0</v>
      </c>
      <c r="L253" s="124">
        <v>1.6999999999999999E-3</v>
      </c>
      <c r="M253" s="124">
        <v>5.0000000000000001E-3</v>
      </c>
      <c r="N253" s="124">
        <v>0.56579999999999997</v>
      </c>
      <c r="O253" s="52">
        <v>252</v>
      </c>
    </row>
    <row r="254" spans="1:15" x14ac:dyDescent="0.25">
      <c r="A254" s="124" t="s">
        <v>5852</v>
      </c>
      <c r="B254" s="124" t="s">
        <v>5853</v>
      </c>
      <c r="C254" s="124" t="s">
        <v>1569</v>
      </c>
      <c r="D254" s="124" t="s">
        <v>1799</v>
      </c>
      <c r="E254" s="124">
        <v>13.57</v>
      </c>
      <c r="F254" s="124">
        <v>414.79</v>
      </c>
      <c r="G254" s="124">
        <v>-5.1000000000000004E-3</v>
      </c>
      <c r="H254" s="124">
        <v>30.56</v>
      </c>
      <c r="I254" s="124">
        <v>0.59</v>
      </c>
      <c r="J254" s="124">
        <v>0</v>
      </c>
      <c r="K254" s="124">
        <v>0</v>
      </c>
      <c r="L254" s="124">
        <v>2.5999999999999999E-2</v>
      </c>
      <c r="M254" s="124">
        <v>1.4500000000000001E-2</v>
      </c>
      <c r="N254" s="124">
        <v>0.54879999999999995</v>
      </c>
      <c r="O254" s="52">
        <v>253</v>
      </c>
    </row>
    <row r="255" spans="1:15" x14ac:dyDescent="0.25">
      <c r="A255" s="124" t="s">
        <v>5856</v>
      </c>
      <c r="B255" s="124" t="s">
        <v>5857</v>
      </c>
      <c r="C255" s="124" t="s">
        <v>1802</v>
      </c>
      <c r="D255" s="124" t="s">
        <v>1810</v>
      </c>
      <c r="E255" s="124">
        <v>13.7</v>
      </c>
      <c r="F255" s="124">
        <v>807.46</v>
      </c>
      <c r="G255" s="124">
        <v>-8.0000000000000002E-3</v>
      </c>
      <c r="H255" s="124">
        <v>30.58</v>
      </c>
      <c r="I255" s="124">
        <v>1.06</v>
      </c>
      <c r="J255" s="124">
        <v>0</v>
      </c>
      <c r="K255" s="124">
        <v>0</v>
      </c>
      <c r="L255" s="124">
        <v>3.4200000000000001E-2</v>
      </c>
      <c r="M255" s="124">
        <v>1.3599999999999999E-2</v>
      </c>
      <c r="N255" s="124">
        <v>0.41799999999999998</v>
      </c>
      <c r="O255" s="52">
        <v>254</v>
      </c>
    </row>
    <row r="256" spans="1:15" x14ac:dyDescent="0.25">
      <c r="A256" s="124" t="s">
        <v>5383</v>
      </c>
      <c r="B256" s="124" t="s">
        <v>5384</v>
      </c>
      <c r="C256" s="124" t="s">
        <v>1804</v>
      </c>
      <c r="D256" s="124" t="s">
        <v>1820</v>
      </c>
      <c r="E256" s="124">
        <v>7.36</v>
      </c>
      <c r="F256" s="124">
        <v>2498.02</v>
      </c>
      <c r="G256" s="124">
        <v>3.6600000000000001E-2</v>
      </c>
      <c r="H256" s="124">
        <v>30.6</v>
      </c>
      <c r="I256" s="124">
        <v>1.1599999999999999</v>
      </c>
      <c r="J256" s="124">
        <v>0</v>
      </c>
      <c r="K256" s="124">
        <v>0</v>
      </c>
      <c r="L256" s="124">
        <v>5.28E-2</v>
      </c>
      <c r="M256" s="124">
        <v>3.5799999999999998E-2</v>
      </c>
      <c r="N256" s="124">
        <v>0.1273</v>
      </c>
      <c r="O256" s="52">
        <v>255</v>
      </c>
    </row>
    <row r="257" spans="1:17" x14ac:dyDescent="0.25">
      <c r="A257" s="124" t="s">
        <v>5450</v>
      </c>
      <c r="B257" s="124" t="s">
        <v>5451</v>
      </c>
      <c r="C257" s="124" t="s">
        <v>1793</v>
      </c>
      <c r="D257" s="124" t="s">
        <v>2685</v>
      </c>
      <c r="E257" s="124">
        <v>10.74</v>
      </c>
      <c r="F257" s="124">
        <v>710.19</v>
      </c>
      <c r="G257" s="124">
        <v>8.5000000000000006E-3</v>
      </c>
      <c r="H257" s="124">
        <v>30.66</v>
      </c>
      <c r="I257" s="124">
        <v>1.18</v>
      </c>
      <c r="J257" s="124">
        <v>0</v>
      </c>
      <c r="K257" s="124">
        <v>0</v>
      </c>
      <c r="L257" s="124">
        <v>9.0700000000000003E-2</v>
      </c>
      <c r="M257" s="124">
        <v>4.53E-2</v>
      </c>
      <c r="N257" s="124">
        <v>0.2621</v>
      </c>
      <c r="O257" s="52">
        <v>256</v>
      </c>
    </row>
    <row r="258" spans="1:17" x14ac:dyDescent="0.25">
      <c r="A258" s="124" t="s">
        <v>5379</v>
      </c>
      <c r="B258" s="124" t="s">
        <v>5007</v>
      </c>
      <c r="C258" s="124" t="s">
        <v>1793</v>
      </c>
      <c r="D258" s="124" t="s">
        <v>2685</v>
      </c>
      <c r="E258" s="124">
        <v>15.2</v>
      </c>
      <c r="F258" s="124">
        <v>526.14</v>
      </c>
      <c r="G258" s="124">
        <v>3.1899999999999998E-2</v>
      </c>
      <c r="H258" s="124">
        <v>30.66</v>
      </c>
      <c r="I258" s="124">
        <v>0.65</v>
      </c>
      <c r="J258" s="124">
        <v>0</v>
      </c>
      <c r="K258" s="124">
        <v>0</v>
      </c>
      <c r="L258" s="124">
        <v>3.73E-2</v>
      </c>
      <c r="M258" s="124">
        <v>2.5600000000000001E-2</v>
      </c>
      <c r="N258" s="124">
        <v>0.23730000000000001</v>
      </c>
      <c r="O258" s="52">
        <v>257</v>
      </c>
    </row>
    <row r="259" spans="1:17" x14ac:dyDescent="0.25">
      <c r="A259" s="124" t="s">
        <v>5854</v>
      </c>
      <c r="B259" s="124" t="s">
        <v>5855</v>
      </c>
      <c r="C259" s="124" t="s">
        <v>1797</v>
      </c>
      <c r="D259" s="124" t="s">
        <v>1801</v>
      </c>
      <c r="E259" s="124">
        <v>8.48</v>
      </c>
      <c r="F259" s="124">
        <v>510.75</v>
      </c>
      <c r="G259" s="124">
        <v>-3.5000000000000001E-3</v>
      </c>
      <c r="H259" s="124">
        <v>30.7</v>
      </c>
      <c r="I259" s="124">
        <v>0.59</v>
      </c>
      <c r="J259" s="124">
        <v>0</v>
      </c>
      <c r="K259" s="124">
        <v>0</v>
      </c>
      <c r="L259" s="124">
        <v>6.3899999999999998E-2</v>
      </c>
      <c r="M259" s="124">
        <v>3.3799999999999997E-2</v>
      </c>
      <c r="N259" s="124">
        <v>0.40539999999999998</v>
      </c>
      <c r="O259" s="52">
        <v>258</v>
      </c>
    </row>
    <row r="260" spans="1:17" x14ac:dyDescent="0.25">
      <c r="A260" s="124" t="s">
        <v>5805</v>
      </c>
      <c r="B260" s="124" t="s">
        <v>5806</v>
      </c>
      <c r="C260" s="124" t="s">
        <v>1811</v>
      </c>
      <c r="D260" s="124" t="s">
        <v>1812</v>
      </c>
      <c r="E260" s="124">
        <v>15.7</v>
      </c>
      <c r="F260" s="124">
        <v>616.29</v>
      </c>
      <c r="G260" s="124">
        <v>6.4000000000000003E-3</v>
      </c>
      <c r="H260" s="124">
        <v>30.78</v>
      </c>
      <c r="I260" s="124">
        <v>1.0900000000000001</v>
      </c>
      <c r="J260" s="124">
        <v>0</v>
      </c>
      <c r="K260" s="124">
        <v>0</v>
      </c>
      <c r="L260" s="124">
        <v>3.9699999999999999E-2</v>
      </c>
      <c r="M260" s="124">
        <v>3.2899999999999999E-2</v>
      </c>
      <c r="N260" s="124">
        <v>0.48399999999999999</v>
      </c>
      <c r="O260" s="52">
        <v>259</v>
      </c>
      <c r="Q260" s="52">
        <v>1000</v>
      </c>
    </row>
    <row r="261" spans="1:17" x14ac:dyDescent="0.25">
      <c r="A261" s="124" t="s">
        <v>5882</v>
      </c>
      <c r="B261" s="124" t="s">
        <v>5883</v>
      </c>
      <c r="C261" s="124" t="s">
        <v>2821</v>
      </c>
      <c r="D261" s="124" t="s">
        <v>2891</v>
      </c>
      <c r="E261" s="124">
        <v>19.11</v>
      </c>
      <c r="F261" s="124">
        <v>3170.25</v>
      </c>
      <c r="G261" s="124">
        <v>1.2699999999999999E-2</v>
      </c>
      <c r="H261" s="124">
        <v>30.78</v>
      </c>
      <c r="I261" s="124">
        <v>1.56</v>
      </c>
      <c r="J261" s="124">
        <v>0</v>
      </c>
      <c r="K261" s="124">
        <v>0</v>
      </c>
      <c r="L261" s="124">
        <v>0.1885</v>
      </c>
      <c r="M261" s="124">
        <v>7.9000000000000008E-3</v>
      </c>
      <c r="N261" s="124">
        <v>0</v>
      </c>
      <c r="O261" s="52">
        <v>260</v>
      </c>
      <c r="Q261" s="52">
        <v>823.85</v>
      </c>
    </row>
    <row r="262" spans="1:17" x14ac:dyDescent="0.25">
      <c r="A262" s="124" t="s">
        <v>5746</v>
      </c>
      <c r="B262" s="124" t="s">
        <v>5666</v>
      </c>
      <c r="C262" s="124" t="s">
        <v>1794</v>
      </c>
      <c r="D262" s="124" t="s">
        <v>1795</v>
      </c>
      <c r="E262" s="124">
        <v>9.9</v>
      </c>
      <c r="F262" s="124">
        <v>290.14</v>
      </c>
      <c r="G262" s="124">
        <v>4.1000000000000003E-3</v>
      </c>
      <c r="H262" s="124">
        <v>30.82</v>
      </c>
      <c r="I262" s="124">
        <v>0.33</v>
      </c>
      <c r="J262" s="124">
        <v>0</v>
      </c>
      <c r="K262" s="124">
        <v>0</v>
      </c>
      <c r="L262" s="124">
        <v>2.9499999999999998E-2</v>
      </c>
      <c r="M262" s="124">
        <v>4.2200000000000001E-2</v>
      </c>
      <c r="N262" s="124">
        <v>0.64570000000000005</v>
      </c>
      <c r="O262" s="52">
        <v>261</v>
      </c>
    </row>
    <row r="263" spans="1:17" x14ac:dyDescent="0.25">
      <c r="A263" s="124" t="s">
        <v>5884</v>
      </c>
      <c r="B263" s="124" t="s">
        <v>5885</v>
      </c>
      <c r="C263" s="124" t="s">
        <v>1811</v>
      </c>
      <c r="D263" s="124" t="s">
        <v>1812</v>
      </c>
      <c r="E263" s="124">
        <v>7.38</v>
      </c>
      <c r="F263" s="124">
        <v>1450.32</v>
      </c>
      <c r="G263" s="124">
        <v>-5.4000000000000003E-3</v>
      </c>
      <c r="H263" s="124">
        <v>30.84</v>
      </c>
      <c r="I263" s="124">
        <v>0.69</v>
      </c>
      <c r="J263" s="124">
        <v>0</v>
      </c>
      <c r="K263" s="124">
        <v>0</v>
      </c>
      <c r="L263" s="124">
        <v>1.5800000000000002E-2</v>
      </c>
      <c r="M263" s="124">
        <v>1.29E-2</v>
      </c>
      <c r="N263" s="124">
        <v>1.7579</v>
      </c>
      <c r="O263" s="52">
        <v>262</v>
      </c>
      <c r="Q263" s="52">
        <f>Q261/Q260-1</f>
        <v>-0.17615000000000003</v>
      </c>
    </row>
    <row r="264" spans="1:17" x14ac:dyDescent="0.25">
      <c r="A264" s="124" t="s">
        <v>5858</v>
      </c>
      <c r="B264" s="124" t="s">
        <v>5859</v>
      </c>
      <c r="C264" s="124" t="s">
        <v>1811</v>
      </c>
      <c r="D264" s="124" t="s">
        <v>1812</v>
      </c>
      <c r="E264" s="124">
        <v>16.05</v>
      </c>
      <c r="F264" s="124">
        <v>918.5</v>
      </c>
      <c r="G264" s="124">
        <v>-4.3E-3</v>
      </c>
      <c r="H264" s="124">
        <v>30.84</v>
      </c>
      <c r="I264" s="124">
        <v>1.57</v>
      </c>
      <c r="J264" s="124">
        <v>0</v>
      </c>
      <c r="K264" s="124">
        <v>0</v>
      </c>
      <c r="L264" s="124">
        <v>8.1600000000000006E-2</v>
      </c>
      <c r="M264" s="124">
        <v>3.2199999999999999E-2</v>
      </c>
      <c r="N264" s="124">
        <v>0.80930000000000002</v>
      </c>
      <c r="O264" s="52">
        <v>263</v>
      </c>
      <c r="Q264" s="52">
        <f>(1+Q263)^(1/4)-1</f>
        <v>-4.7287120218991396E-2</v>
      </c>
    </row>
    <row r="265" spans="1:17" x14ac:dyDescent="0.25">
      <c r="A265" s="124" t="s">
        <v>5368</v>
      </c>
      <c r="B265" s="124" t="s">
        <v>5005</v>
      </c>
      <c r="C265" s="124" t="s">
        <v>1803</v>
      </c>
      <c r="D265" s="124" t="s">
        <v>2325</v>
      </c>
      <c r="E265" s="124">
        <v>8.34</v>
      </c>
      <c r="F265" s="124">
        <v>1585.66</v>
      </c>
      <c r="G265" s="124">
        <v>3.4700000000000002E-2</v>
      </c>
      <c r="H265" s="124">
        <v>30.84</v>
      </c>
      <c r="I265" s="124">
        <v>0.75</v>
      </c>
      <c r="J265" s="124">
        <v>0</v>
      </c>
      <c r="K265" s="124">
        <v>0</v>
      </c>
      <c r="L265" s="124">
        <v>5.0500000000000003E-2</v>
      </c>
      <c r="M265" s="124">
        <v>3.5400000000000001E-2</v>
      </c>
      <c r="N265" s="124">
        <v>0.28710000000000002</v>
      </c>
      <c r="O265" s="52">
        <v>264</v>
      </c>
    </row>
    <row r="266" spans="1:17" x14ac:dyDescent="0.25">
      <c r="A266" s="124" t="s">
        <v>5850</v>
      </c>
      <c r="B266" s="124" t="s">
        <v>5851</v>
      </c>
      <c r="C266" s="124" t="s">
        <v>1818</v>
      </c>
      <c r="D266" s="124" t="s">
        <v>1819</v>
      </c>
      <c r="E266" s="124">
        <v>15.38</v>
      </c>
      <c r="F266" s="124">
        <v>4228.62</v>
      </c>
      <c r="G266" s="124">
        <v>1.8499999999999999E-2</v>
      </c>
      <c r="H266" s="124">
        <v>30.89</v>
      </c>
      <c r="I266" s="124">
        <v>1.81</v>
      </c>
      <c r="J266" s="124">
        <v>0</v>
      </c>
      <c r="K266" s="124">
        <v>0</v>
      </c>
      <c r="L266" s="124">
        <v>3.3099999999999997E-2</v>
      </c>
      <c r="M266" s="124">
        <v>1.0999999999999999E-2</v>
      </c>
      <c r="N266" s="124">
        <v>5.0865</v>
      </c>
      <c r="O266" s="52">
        <v>265</v>
      </c>
    </row>
    <row r="267" spans="1:17" x14ac:dyDescent="0.25">
      <c r="A267" s="124" t="s">
        <v>5385</v>
      </c>
      <c r="B267" s="124" t="s">
        <v>5006</v>
      </c>
      <c r="C267" s="124" t="s">
        <v>1569</v>
      </c>
      <c r="D267" s="124" t="s">
        <v>1799</v>
      </c>
      <c r="E267" s="124">
        <v>14.88</v>
      </c>
      <c r="F267" s="124">
        <v>540.48</v>
      </c>
      <c r="G267" s="124">
        <v>2.6200000000000001E-2</v>
      </c>
      <c r="H267" s="124">
        <v>30.9</v>
      </c>
      <c r="I267" s="124">
        <v>0.32</v>
      </c>
      <c r="J267" s="124">
        <v>0</v>
      </c>
      <c r="K267" s="124">
        <v>0</v>
      </c>
      <c r="L267" s="124">
        <v>2.12E-2</v>
      </c>
      <c r="M267" s="124">
        <v>1.6E-2</v>
      </c>
      <c r="N267" s="124">
        <v>0.1391</v>
      </c>
      <c r="O267" s="52">
        <v>266</v>
      </c>
    </row>
    <row r="268" spans="1:17" x14ac:dyDescent="0.25">
      <c r="A268" s="124" t="s">
        <v>5803</v>
      </c>
      <c r="B268" s="124" t="s">
        <v>5804</v>
      </c>
      <c r="C268" s="124" t="s">
        <v>1794</v>
      </c>
      <c r="D268" s="124" t="s">
        <v>1795</v>
      </c>
      <c r="E268" s="124">
        <v>16.2</v>
      </c>
      <c r="F268" s="124">
        <v>662.57</v>
      </c>
      <c r="G268" s="124">
        <v>2.0799999999999999E-2</v>
      </c>
      <c r="H268" s="124">
        <v>30.92</v>
      </c>
      <c r="I268" s="124">
        <v>0.56000000000000005</v>
      </c>
      <c r="J268" s="124">
        <v>0</v>
      </c>
      <c r="K268" s="124">
        <v>0</v>
      </c>
      <c r="L268" s="124">
        <v>0.1125</v>
      </c>
      <c r="M268" s="124">
        <v>4.58E-2</v>
      </c>
      <c r="N268" s="124">
        <v>0.19020000000000001</v>
      </c>
      <c r="O268" s="52">
        <v>267</v>
      </c>
    </row>
    <row r="269" spans="1:17" x14ac:dyDescent="0.25">
      <c r="A269" s="124" t="s">
        <v>2894</v>
      </c>
      <c r="B269" s="124" t="s">
        <v>2895</v>
      </c>
      <c r="C269" s="124" t="s">
        <v>1791</v>
      </c>
      <c r="D269" s="124" t="s">
        <v>1800</v>
      </c>
      <c r="E269" s="124">
        <v>22.49</v>
      </c>
      <c r="F269" s="124">
        <v>116.78</v>
      </c>
      <c r="G269" s="124">
        <v>5.7999999999999996E-3</v>
      </c>
      <c r="H269" s="124">
        <v>30.93</v>
      </c>
      <c r="I269" s="124">
        <v>0.39</v>
      </c>
      <c r="J269" s="124">
        <v>0</v>
      </c>
      <c r="K269" s="124">
        <v>0</v>
      </c>
      <c r="L269" s="124">
        <v>6.3700000000000007E-2</v>
      </c>
      <c r="M269" s="124">
        <v>3.1E-2</v>
      </c>
      <c r="N269" s="124">
        <v>0.28010000000000002</v>
      </c>
      <c r="O269" s="52">
        <v>268</v>
      </c>
    </row>
    <row r="270" spans="1:17" x14ac:dyDescent="0.25">
      <c r="O270" s="52">
        <v>269</v>
      </c>
    </row>
    <row r="271" spans="1:17" x14ac:dyDescent="0.25">
      <c r="O271" s="52">
        <v>270</v>
      </c>
    </row>
    <row r="272" spans="1:17" x14ac:dyDescent="0.25">
      <c r="O272" s="52">
        <v>271</v>
      </c>
    </row>
    <row r="273" spans="15:15" x14ac:dyDescent="0.25">
      <c r="O273" s="52">
        <v>272</v>
      </c>
    </row>
    <row r="274" spans="15:15" x14ac:dyDescent="0.25">
      <c r="O274" s="52">
        <v>273</v>
      </c>
    </row>
    <row r="275" spans="15:15" x14ac:dyDescent="0.25">
      <c r="O275" s="52">
        <v>274</v>
      </c>
    </row>
    <row r="276" spans="15:15" x14ac:dyDescent="0.25">
      <c r="O276" s="52">
        <v>275</v>
      </c>
    </row>
    <row r="277" spans="15:15" x14ac:dyDescent="0.25">
      <c r="O277" s="52">
        <v>276</v>
      </c>
    </row>
    <row r="278" spans="15:15" x14ac:dyDescent="0.25">
      <c r="O278" s="52">
        <v>277</v>
      </c>
    </row>
    <row r="279" spans="15:15" x14ac:dyDescent="0.25">
      <c r="O279" s="52">
        <v>278</v>
      </c>
    </row>
    <row r="280" spans="15:15" x14ac:dyDescent="0.25">
      <c r="O280" s="52">
        <v>279</v>
      </c>
    </row>
    <row r="281" spans="15:15" x14ac:dyDescent="0.25">
      <c r="O281" s="52">
        <v>280</v>
      </c>
    </row>
    <row r="282" spans="15:15" x14ac:dyDescent="0.25">
      <c r="O282" s="52">
        <v>281</v>
      </c>
    </row>
    <row r="283" spans="15:15" x14ac:dyDescent="0.25">
      <c r="O283" s="52">
        <v>282</v>
      </c>
    </row>
    <row r="284" spans="15:15" x14ac:dyDescent="0.25">
      <c r="O284" s="52">
        <v>283</v>
      </c>
    </row>
    <row r="285" spans="15:15" x14ac:dyDescent="0.25">
      <c r="O285" s="52">
        <v>284</v>
      </c>
    </row>
    <row r="286" spans="15:15" x14ac:dyDescent="0.25">
      <c r="O286" s="52">
        <v>285</v>
      </c>
    </row>
    <row r="287" spans="15:15" x14ac:dyDescent="0.25">
      <c r="O287" s="52">
        <v>286</v>
      </c>
    </row>
    <row r="288" spans="15:15" x14ac:dyDescent="0.25">
      <c r="O288" s="52">
        <v>287</v>
      </c>
    </row>
    <row r="289" spans="15:17" x14ac:dyDescent="0.25">
      <c r="O289" s="52">
        <v>288</v>
      </c>
    </row>
    <row r="290" spans="15:17" x14ac:dyDescent="0.25">
      <c r="O290" s="52">
        <v>289</v>
      </c>
    </row>
    <row r="291" spans="15:17" x14ac:dyDescent="0.25">
      <c r="O291" s="52">
        <v>290</v>
      </c>
    </row>
    <row r="292" spans="15:17" x14ac:dyDescent="0.25">
      <c r="O292" s="52">
        <v>291</v>
      </c>
    </row>
    <row r="293" spans="15:17" x14ac:dyDescent="0.25">
      <c r="O293" s="52">
        <v>292</v>
      </c>
    </row>
    <row r="294" spans="15:17" x14ac:dyDescent="0.25">
      <c r="O294" s="52">
        <v>293</v>
      </c>
    </row>
    <row r="295" spans="15:17" x14ac:dyDescent="0.25">
      <c r="O295" s="52">
        <v>294</v>
      </c>
      <c r="Q295" s="151">
        <v>0.1016</v>
      </c>
    </row>
    <row r="296" spans="15:17" x14ac:dyDescent="0.25">
      <c r="O296" s="52">
        <v>295</v>
      </c>
      <c r="Q296" s="151">
        <v>7.7000000000000002E-3</v>
      </c>
    </row>
    <row r="297" spans="15:17" x14ac:dyDescent="0.25">
      <c r="O297" s="52">
        <v>296</v>
      </c>
      <c r="Q297" s="152">
        <f>(1+Q295)*(1+Q296)-1</f>
        <v>0.11008232000000007</v>
      </c>
    </row>
    <row r="298" spans="15:17" x14ac:dyDescent="0.25">
      <c r="O298" s="52">
        <v>297</v>
      </c>
    </row>
    <row r="299" spans="15:17" x14ac:dyDescent="0.25">
      <c r="O299" s="52">
        <v>298</v>
      </c>
    </row>
    <row r="300" spans="15:17" x14ac:dyDescent="0.25">
      <c r="O300" s="52">
        <v>299</v>
      </c>
    </row>
    <row r="301" spans="15:17" x14ac:dyDescent="0.25">
      <c r="O301" s="52">
        <v>300</v>
      </c>
    </row>
    <row r="302" spans="15:17" x14ac:dyDescent="0.25">
      <c r="O302" s="52">
        <v>301</v>
      </c>
    </row>
    <row r="303" spans="15:17" x14ac:dyDescent="0.25">
      <c r="O303" s="52">
        <v>302</v>
      </c>
    </row>
    <row r="304" spans="15:17" x14ac:dyDescent="0.25">
      <c r="O304" s="52">
        <v>303</v>
      </c>
    </row>
    <row r="305" spans="15:15" x14ac:dyDescent="0.25">
      <c r="O305" s="52">
        <v>304</v>
      </c>
    </row>
    <row r="306" spans="15:15" x14ac:dyDescent="0.25">
      <c r="O306" s="52">
        <v>305</v>
      </c>
    </row>
    <row r="307" spans="15:15" x14ac:dyDescent="0.25">
      <c r="O307" s="52">
        <v>306</v>
      </c>
    </row>
    <row r="308" spans="15:15" x14ac:dyDescent="0.25">
      <c r="O308" s="52">
        <v>307</v>
      </c>
    </row>
    <row r="309" spans="15:15" x14ac:dyDescent="0.25">
      <c r="O309" s="52">
        <v>308</v>
      </c>
    </row>
    <row r="310" spans="15:15" x14ac:dyDescent="0.25">
      <c r="O310" s="52">
        <v>309</v>
      </c>
    </row>
    <row r="311" spans="15:15" x14ac:dyDescent="0.25">
      <c r="O311" s="52">
        <v>310</v>
      </c>
    </row>
    <row r="312" spans="15:15" x14ac:dyDescent="0.25">
      <c r="O312" s="52">
        <v>311</v>
      </c>
    </row>
    <row r="313" spans="15:15" x14ac:dyDescent="0.25">
      <c r="O313" s="52">
        <v>312</v>
      </c>
    </row>
    <row r="314" spans="15:15" x14ac:dyDescent="0.25">
      <c r="O314" s="52">
        <v>313</v>
      </c>
    </row>
    <row r="315" spans="15:15" x14ac:dyDescent="0.25">
      <c r="O315" s="52">
        <v>314</v>
      </c>
    </row>
    <row r="316" spans="15:15" x14ac:dyDescent="0.25">
      <c r="O316" s="52">
        <v>315</v>
      </c>
    </row>
    <row r="317" spans="15:15" x14ac:dyDescent="0.25">
      <c r="O317" s="52">
        <v>316</v>
      </c>
    </row>
    <row r="318" spans="15:15" x14ac:dyDescent="0.25">
      <c r="O318" s="52">
        <v>317</v>
      </c>
    </row>
    <row r="319" spans="15:15" x14ac:dyDescent="0.25">
      <c r="O319" s="52">
        <v>318</v>
      </c>
    </row>
    <row r="320" spans="15:15" x14ac:dyDescent="0.25">
      <c r="O320" s="52">
        <v>319</v>
      </c>
    </row>
    <row r="321" spans="15:15" x14ac:dyDescent="0.25">
      <c r="O321" s="52">
        <v>320</v>
      </c>
    </row>
    <row r="322" spans="15:15" x14ac:dyDescent="0.25">
      <c r="O322" s="52">
        <v>321</v>
      </c>
    </row>
    <row r="323" spans="15:15" x14ac:dyDescent="0.25">
      <c r="O323" s="52">
        <v>322</v>
      </c>
    </row>
    <row r="324" spans="15:15" x14ac:dyDescent="0.25">
      <c r="O324" s="52">
        <v>323</v>
      </c>
    </row>
    <row r="325" spans="15:15" x14ac:dyDescent="0.25">
      <c r="O325" s="52">
        <v>324</v>
      </c>
    </row>
    <row r="326" spans="15:15" x14ac:dyDescent="0.25">
      <c r="O326" s="52">
        <v>325</v>
      </c>
    </row>
    <row r="327" spans="15:15" x14ac:dyDescent="0.25">
      <c r="O327" s="52">
        <v>326</v>
      </c>
    </row>
    <row r="328" spans="15:15" x14ac:dyDescent="0.25">
      <c r="O328" s="52">
        <v>327</v>
      </c>
    </row>
    <row r="329" spans="15:15" x14ac:dyDescent="0.25">
      <c r="O329" s="52">
        <v>328</v>
      </c>
    </row>
    <row r="330" spans="15:15" x14ac:dyDescent="0.25">
      <c r="O330" s="52">
        <v>329</v>
      </c>
    </row>
    <row r="331" spans="15:15" x14ac:dyDescent="0.25">
      <c r="O331" s="52">
        <v>330</v>
      </c>
    </row>
    <row r="332" spans="15:15" x14ac:dyDescent="0.25">
      <c r="O332" s="52">
        <v>331</v>
      </c>
    </row>
    <row r="333" spans="15:15" x14ac:dyDescent="0.25">
      <c r="O333" s="52">
        <v>332</v>
      </c>
    </row>
    <row r="334" spans="15:15" x14ac:dyDescent="0.25">
      <c r="O334" s="52">
        <v>333</v>
      </c>
    </row>
    <row r="335" spans="15:15" x14ac:dyDescent="0.25">
      <c r="O335" s="52">
        <v>334</v>
      </c>
    </row>
    <row r="336" spans="15:15" x14ac:dyDescent="0.25">
      <c r="O336" s="52">
        <v>335</v>
      </c>
    </row>
    <row r="337" spans="15:15" x14ac:dyDescent="0.25">
      <c r="O337" s="52">
        <v>336</v>
      </c>
    </row>
    <row r="338" spans="15:15" x14ac:dyDescent="0.25">
      <c r="O338" s="52">
        <v>337</v>
      </c>
    </row>
    <row r="339" spans="15:15" x14ac:dyDescent="0.25">
      <c r="O339" s="52">
        <v>338</v>
      </c>
    </row>
    <row r="340" spans="15:15" x14ac:dyDescent="0.25">
      <c r="O340" s="52">
        <v>339</v>
      </c>
    </row>
    <row r="341" spans="15:15" x14ac:dyDescent="0.25">
      <c r="O341" s="52">
        <v>340</v>
      </c>
    </row>
    <row r="342" spans="15:15" x14ac:dyDescent="0.25">
      <c r="O342" s="52">
        <v>341</v>
      </c>
    </row>
    <row r="343" spans="15:15" x14ac:dyDescent="0.25">
      <c r="O343" s="52">
        <v>342</v>
      </c>
    </row>
    <row r="344" spans="15:15" x14ac:dyDescent="0.25">
      <c r="O344" s="52">
        <v>343</v>
      </c>
    </row>
    <row r="345" spans="15:15" x14ac:dyDescent="0.25">
      <c r="O345" s="52">
        <v>344</v>
      </c>
    </row>
    <row r="346" spans="15:15" x14ac:dyDescent="0.25">
      <c r="O346" s="52">
        <v>345</v>
      </c>
    </row>
    <row r="347" spans="15:15" x14ac:dyDescent="0.25">
      <c r="O347" s="52">
        <v>346</v>
      </c>
    </row>
    <row r="348" spans="15:15" x14ac:dyDescent="0.25">
      <c r="O348" s="52">
        <v>347</v>
      </c>
    </row>
    <row r="349" spans="15:15" x14ac:dyDescent="0.25">
      <c r="O349" s="52">
        <v>348</v>
      </c>
    </row>
    <row r="350" spans="15:15" x14ac:dyDescent="0.25">
      <c r="O350" s="52">
        <v>349</v>
      </c>
    </row>
    <row r="351" spans="15:15" x14ac:dyDescent="0.25">
      <c r="O351" s="52">
        <v>350</v>
      </c>
    </row>
    <row r="352" spans="15:15" x14ac:dyDescent="0.25">
      <c r="O352" s="52">
        <v>351</v>
      </c>
    </row>
    <row r="353" spans="15:15" x14ac:dyDescent="0.25">
      <c r="O353" s="52">
        <v>352</v>
      </c>
    </row>
    <row r="354" spans="15:15" x14ac:dyDescent="0.25">
      <c r="O354" s="52">
        <v>353</v>
      </c>
    </row>
    <row r="355" spans="15:15" x14ac:dyDescent="0.25">
      <c r="O355" s="52">
        <v>354</v>
      </c>
    </row>
    <row r="356" spans="15:15" x14ac:dyDescent="0.25">
      <c r="O356" s="52">
        <v>355</v>
      </c>
    </row>
    <row r="357" spans="15:15" x14ac:dyDescent="0.25">
      <c r="O357" s="52">
        <v>356</v>
      </c>
    </row>
    <row r="358" spans="15:15" x14ac:dyDescent="0.25">
      <c r="O358" s="52">
        <v>357</v>
      </c>
    </row>
    <row r="359" spans="15:15" x14ac:dyDescent="0.25">
      <c r="O359" s="52">
        <v>358</v>
      </c>
    </row>
    <row r="360" spans="15:15" x14ac:dyDescent="0.25">
      <c r="O360" s="52">
        <v>359</v>
      </c>
    </row>
    <row r="361" spans="15:15" x14ac:dyDescent="0.25">
      <c r="O361" s="52">
        <v>360</v>
      </c>
    </row>
    <row r="362" spans="15:15" x14ac:dyDescent="0.25">
      <c r="O362" s="52">
        <v>361</v>
      </c>
    </row>
    <row r="363" spans="15:15" x14ac:dyDescent="0.25">
      <c r="O363" s="52">
        <v>362</v>
      </c>
    </row>
    <row r="364" spans="15:15" x14ac:dyDescent="0.25">
      <c r="O364" s="52">
        <v>363</v>
      </c>
    </row>
    <row r="365" spans="15:15" x14ac:dyDescent="0.25">
      <c r="O365" s="52">
        <v>364</v>
      </c>
    </row>
    <row r="366" spans="15:15" x14ac:dyDescent="0.25">
      <c r="O366" s="52">
        <v>365</v>
      </c>
    </row>
    <row r="367" spans="15:15" x14ac:dyDescent="0.25">
      <c r="O367" s="52">
        <v>366</v>
      </c>
    </row>
    <row r="368" spans="15:15" x14ac:dyDescent="0.25">
      <c r="O368" s="52">
        <v>367</v>
      </c>
    </row>
    <row r="369" spans="15:15" x14ac:dyDescent="0.25">
      <c r="O369" s="52">
        <v>368</v>
      </c>
    </row>
    <row r="370" spans="15:15" x14ac:dyDescent="0.25">
      <c r="O370" s="52">
        <v>369</v>
      </c>
    </row>
    <row r="371" spans="15:15" x14ac:dyDescent="0.25">
      <c r="O371" s="52">
        <v>370</v>
      </c>
    </row>
    <row r="372" spans="15:15" x14ac:dyDescent="0.25">
      <c r="O372" s="52">
        <v>371</v>
      </c>
    </row>
    <row r="373" spans="15:15" x14ac:dyDescent="0.25">
      <c r="O373" s="52">
        <v>372</v>
      </c>
    </row>
    <row r="374" spans="15:15" x14ac:dyDescent="0.25">
      <c r="O374" s="52">
        <v>373</v>
      </c>
    </row>
    <row r="375" spans="15:15" x14ac:dyDescent="0.25">
      <c r="O375" s="52">
        <v>374</v>
      </c>
    </row>
    <row r="376" spans="15:15" x14ac:dyDescent="0.25">
      <c r="O376" s="52">
        <v>375</v>
      </c>
    </row>
    <row r="377" spans="15:15" x14ac:dyDescent="0.25">
      <c r="O377" s="52">
        <v>376</v>
      </c>
    </row>
    <row r="378" spans="15:15" x14ac:dyDescent="0.25">
      <c r="O378" s="52">
        <v>377</v>
      </c>
    </row>
    <row r="379" spans="15:15" x14ac:dyDescent="0.25">
      <c r="O379" s="52">
        <v>378</v>
      </c>
    </row>
    <row r="380" spans="15:15" x14ac:dyDescent="0.25">
      <c r="O380" s="52">
        <v>379</v>
      </c>
    </row>
    <row r="381" spans="15:15" x14ac:dyDescent="0.25">
      <c r="O381" s="52">
        <v>380</v>
      </c>
    </row>
    <row r="382" spans="15:15" x14ac:dyDescent="0.25">
      <c r="O382" s="52">
        <v>381</v>
      </c>
    </row>
    <row r="383" spans="15:15" x14ac:dyDescent="0.25">
      <c r="O383" s="52">
        <v>382</v>
      </c>
    </row>
    <row r="384" spans="15:15" x14ac:dyDescent="0.25">
      <c r="O384" s="52">
        <v>383</v>
      </c>
    </row>
    <row r="385" spans="15:15" x14ac:dyDescent="0.25">
      <c r="O385" s="52">
        <v>384</v>
      </c>
    </row>
    <row r="386" spans="15:15" x14ac:dyDescent="0.25">
      <c r="O386" s="52">
        <v>385</v>
      </c>
    </row>
    <row r="387" spans="15:15" x14ac:dyDescent="0.25">
      <c r="O387" s="52">
        <v>386</v>
      </c>
    </row>
    <row r="388" spans="15:15" x14ac:dyDescent="0.25">
      <c r="O388" s="52">
        <v>387</v>
      </c>
    </row>
    <row r="389" spans="15:15" x14ac:dyDescent="0.25">
      <c r="O389" s="52">
        <v>388</v>
      </c>
    </row>
    <row r="390" spans="15:15" x14ac:dyDescent="0.25">
      <c r="O390" s="52">
        <v>389</v>
      </c>
    </row>
    <row r="391" spans="15:15" x14ac:dyDescent="0.25">
      <c r="O391" s="52">
        <v>390</v>
      </c>
    </row>
    <row r="392" spans="15:15" x14ac:dyDescent="0.25">
      <c r="O392" s="52">
        <v>391</v>
      </c>
    </row>
    <row r="393" spans="15:15" x14ac:dyDescent="0.25">
      <c r="O393" s="52">
        <v>392</v>
      </c>
    </row>
    <row r="394" spans="15:15" x14ac:dyDescent="0.25">
      <c r="O394" s="52">
        <v>393</v>
      </c>
    </row>
    <row r="395" spans="15:15" x14ac:dyDescent="0.25">
      <c r="O395" s="52">
        <v>394</v>
      </c>
    </row>
    <row r="396" spans="15:15" x14ac:dyDescent="0.25">
      <c r="O396" s="52">
        <v>395</v>
      </c>
    </row>
    <row r="397" spans="15:15" x14ac:dyDescent="0.25">
      <c r="O397" s="52">
        <v>396</v>
      </c>
    </row>
    <row r="398" spans="15:15" x14ac:dyDescent="0.25">
      <c r="O398" s="52">
        <v>397</v>
      </c>
    </row>
    <row r="399" spans="15:15" x14ac:dyDescent="0.25">
      <c r="O399" s="52">
        <v>398</v>
      </c>
    </row>
    <row r="400" spans="15:15" x14ac:dyDescent="0.25">
      <c r="O400" s="52">
        <v>399</v>
      </c>
    </row>
    <row r="401" spans="15:15" x14ac:dyDescent="0.25">
      <c r="O401" s="52">
        <v>400</v>
      </c>
    </row>
    <row r="402" spans="15:15" x14ac:dyDescent="0.25">
      <c r="O402" s="52">
        <v>401</v>
      </c>
    </row>
    <row r="403" spans="15:15" x14ac:dyDescent="0.25">
      <c r="O403" s="52">
        <v>402</v>
      </c>
    </row>
    <row r="404" spans="15:15" x14ac:dyDescent="0.25">
      <c r="O404" s="52">
        <v>403</v>
      </c>
    </row>
    <row r="405" spans="15:15" x14ac:dyDescent="0.25">
      <c r="O405" s="52">
        <v>404</v>
      </c>
    </row>
    <row r="406" spans="15:15" x14ac:dyDescent="0.25">
      <c r="O406" s="52">
        <v>405</v>
      </c>
    </row>
    <row r="407" spans="15:15" x14ac:dyDescent="0.25">
      <c r="O407" s="52">
        <v>406</v>
      </c>
    </row>
    <row r="408" spans="15:15" x14ac:dyDescent="0.25">
      <c r="O408" s="52">
        <v>407</v>
      </c>
    </row>
    <row r="409" spans="15:15" x14ac:dyDescent="0.25">
      <c r="O409" s="52">
        <v>408</v>
      </c>
    </row>
    <row r="410" spans="15:15" x14ac:dyDescent="0.25">
      <c r="O410" s="52">
        <v>409</v>
      </c>
    </row>
    <row r="411" spans="15:15" x14ac:dyDescent="0.25">
      <c r="O411" s="52">
        <v>410</v>
      </c>
    </row>
    <row r="412" spans="15:15" x14ac:dyDescent="0.25">
      <c r="O412" s="52">
        <v>411</v>
      </c>
    </row>
    <row r="413" spans="15:15" x14ac:dyDescent="0.25">
      <c r="O413" s="52">
        <v>412</v>
      </c>
    </row>
    <row r="414" spans="15:15" x14ac:dyDescent="0.25">
      <c r="O414" s="52">
        <v>413</v>
      </c>
    </row>
    <row r="415" spans="15:15" x14ac:dyDescent="0.25">
      <c r="O415" s="52">
        <v>414</v>
      </c>
    </row>
    <row r="416" spans="15:15" x14ac:dyDescent="0.25">
      <c r="O416" s="52">
        <v>415</v>
      </c>
    </row>
    <row r="417" spans="15:15" x14ac:dyDescent="0.25">
      <c r="O417" s="52">
        <v>416</v>
      </c>
    </row>
    <row r="418" spans="15:15" x14ac:dyDescent="0.25">
      <c r="O418" s="52">
        <v>417</v>
      </c>
    </row>
    <row r="419" spans="15:15" x14ac:dyDescent="0.25">
      <c r="O419" s="52">
        <v>418</v>
      </c>
    </row>
    <row r="420" spans="15:15" x14ac:dyDescent="0.25">
      <c r="O420" s="52">
        <v>419</v>
      </c>
    </row>
    <row r="421" spans="15:15" x14ac:dyDescent="0.25">
      <c r="O421" s="52">
        <v>420</v>
      </c>
    </row>
    <row r="422" spans="15:15" x14ac:dyDescent="0.25">
      <c r="O422" s="52">
        <v>421</v>
      </c>
    </row>
    <row r="423" spans="15:15" x14ac:dyDescent="0.25">
      <c r="O423" s="52">
        <v>422</v>
      </c>
    </row>
    <row r="424" spans="15:15" x14ac:dyDescent="0.25">
      <c r="O424" s="52">
        <v>423</v>
      </c>
    </row>
    <row r="425" spans="15:15" x14ac:dyDescent="0.25">
      <c r="O425" s="52">
        <v>424</v>
      </c>
    </row>
    <row r="426" spans="15:15" x14ac:dyDescent="0.25">
      <c r="O426" s="52">
        <v>425</v>
      </c>
    </row>
    <row r="427" spans="15:15" x14ac:dyDescent="0.25">
      <c r="O427" s="52">
        <v>426</v>
      </c>
    </row>
    <row r="428" spans="15:15" x14ac:dyDescent="0.25">
      <c r="O428" s="52">
        <v>427</v>
      </c>
    </row>
    <row r="429" spans="15:15" x14ac:dyDescent="0.25">
      <c r="O429" s="52">
        <v>428</v>
      </c>
    </row>
    <row r="430" spans="15:15" x14ac:dyDescent="0.25">
      <c r="O430" s="52">
        <v>429</v>
      </c>
    </row>
    <row r="431" spans="15:15" x14ac:dyDescent="0.25">
      <c r="O431" s="52">
        <v>430</v>
      </c>
    </row>
    <row r="432" spans="15:15" x14ac:dyDescent="0.25">
      <c r="O432" s="52">
        <v>431</v>
      </c>
    </row>
    <row r="433" spans="15:15" x14ac:dyDescent="0.25">
      <c r="O433" s="52">
        <v>432</v>
      </c>
    </row>
    <row r="434" spans="15:15" x14ac:dyDescent="0.25">
      <c r="O434" s="52">
        <v>433</v>
      </c>
    </row>
    <row r="435" spans="15:15" x14ac:dyDescent="0.25">
      <c r="O435" s="52">
        <v>434</v>
      </c>
    </row>
    <row r="436" spans="15:15" x14ac:dyDescent="0.25">
      <c r="O436" s="52">
        <v>435</v>
      </c>
    </row>
    <row r="437" spans="15:15" x14ac:dyDescent="0.25">
      <c r="O437" s="52">
        <v>436</v>
      </c>
    </row>
    <row r="438" spans="15:15" x14ac:dyDescent="0.25">
      <c r="O438" s="52">
        <v>437</v>
      </c>
    </row>
    <row r="439" spans="15:15" x14ac:dyDescent="0.25">
      <c r="O439" s="52">
        <v>438</v>
      </c>
    </row>
    <row r="440" spans="15:15" x14ac:dyDescent="0.25">
      <c r="O440" s="52">
        <v>439</v>
      </c>
    </row>
    <row r="441" spans="15:15" x14ac:dyDescent="0.25">
      <c r="O441" s="52">
        <v>440</v>
      </c>
    </row>
    <row r="442" spans="15:15" x14ac:dyDescent="0.25">
      <c r="O442" s="52">
        <v>441</v>
      </c>
    </row>
    <row r="443" spans="15:15" x14ac:dyDescent="0.25">
      <c r="O443" s="52">
        <v>442</v>
      </c>
    </row>
    <row r="444" spans="15:15" x14ac:dyDescent="0.25">
      <c r="O444" s="52">
        <v>443</v>
      </c>
    </row>
    <row r="445" spans="15:15" x14ac:dyDescent="0.25">
      <c r="O445" s="52">
        <v>444</v>
      </c>
    </row>
    <row r="446" spans="15:15" x14ac:dyDescent="0.25">
      <c r="O446" s="52">
        <v>445</v>
      </c>
    </row>
    <row r="447" spans="15:15" x14ac:dyDescent="0.25">
      <c r="O447" s="52">
        <v>446</v>
      </c>
    </row>
    <row r="448" spans="15:15" x14ac:dyDescent="0.25">
      <c r="O448" s="52">
        <v>447</v>
      </c>
    </row>
    <row r="449" spans="15:15" x14ac:dyDescent="0.25">
      <c r="O449" s="52">
        <v>448</v>
      </c>
    </row>
    <row r="450" spans="15:15" x14ac:dyDescent="0.25">
      <c r="O450" s="52">
        <v>449</v>
      </c>
    </row>
    <row r="451" spans="15:15" x14ac:dyDescent="0.25">
      <c r="O451" s="52">
        <v>450</v>
      </c>
    </row>
    <row r="452" spans="15:15" x14ac:dyDescent="0.25">
      <c r="O452" s="52">
        <v>451</v>
      </c>
    </row>
    <row r="453" spans="15:15" x14ac:dyDescent="0.25">
      <c r="O453" s="52">
        <v>452</v>
      </c>
    </row>
    <row r="454" spans="15:15" x14ac:dyDescent="0.25">
      <c r="O454" s="52">
        <v>453</v>
      </c>
    </row>
    <row r="455" spans="15:15" x14ac:dyDescent="0.25">
      <c r="O455" s="52">
        <v>454</v>
      </c>
    </row>
    <row r="456" spans="15:15" x14ac:dyDescent="0.25">
      <c r="O456" s="52">
        <v>455</v>
      </c>
    </row>
    <row r="457" spans="15:15" x14ac:dyDescent="0.25">
      <c r="O457" s="52">
        <v>456</v>
      </c>
    </row>
    <row r="458" spans="15:15" x14ac:dyDescent="0.25">
      <c r="O458" s="52">
        <v>457</v>
      </c>
    </row>
    <row r="459" spans="15:15" x14ac:dyDescent="0.25">
      <c r="O459" s="52">
        <v>458</v>
      </c>
    </row>
    <row r="460" spans="15:15" x14ac:dyDescent="0.25">
      <c r="O460" s="52">
        <v>459</v>
      </c>
    </row>
    <row r="461" spans="15:15" x14ac:dyDescent="0.25">
      <c r="O461" s="52">
        <v>460</v>
      </c>
    </row>
    <row r="462" spans="15:15" x14ac:dyDescent="0.25">
      <c r="O462" s="52">
        <v>461</v>
      </c>
    </row>
    <row r="463" spans="15:15" x14ac:dyDescent="0.25">
      <c r="O463" s="52">
        <v>462</v>
      </c>
    </row>
    <row r="464" spans="15:15" x14ac:dyDescent="0.25">
      <c r="O464" s="52">
        <v>463</v>
      </c>
    </row>
    <row r="465" spans="15:17" x14ac:dyDescent="0.25">
      <c r="O465" s="52">
        <v>464</v>
      </c>
    </row>
    <row r="466" spans="15:17" x14ac:dyDescent="0.25">
      <c r="O466" s="52">
        <v>465</v>
      </c>
    </row>
    <row r="467" spans="15:17" x14ac:dyDescent="0.25">
      <c r="O467" s="52">
        <v>466</v>
      </c>
    </row>
    <row r="468" spans="15:17" x14ac:dyDescent="0.25">
      <c r="O468" s="52">
        <v>467</v>
      </c>
    </row>
    <row r="469" spans="15:17" x14ac:dyDescent="0.25">
      <c r="O469" s="52">
        <v>468</v>
      </c>
    </row>
    <row r="470" spans="15:17" x14ac:dyDescent="0.25">
      <c r="O470" s="52">
        <v>469</v>
      </c>
    </row>
    <row r="471" spans="15:17" x14ac:dyDescent="0.25">
      <c r="O471" s="52">
        <v>470</v>
      </c>
    </row>
    <row r="472" spans="15:17" x14ac:dyDescent="0.25">
      <c r="O472" s="52">
        <v>471</v>
      </c>
    </row>
    <row r="473" spans="15:17" x14ac:dyDescent="0.25">
      <c r="O473" s="52">
        <v>472</v>
      </c>
    </row>
    <row r="474" spans="15:17" x14ac:dyDescent="0.25">
      <c r="O474" s="52">
        <v>473</v>
      </c>
    </row>
    <row r="475" spans="15:17" x14ac:dyDescent="0.25">
      <c r="O475" s="52">
        <v>474</v>
      </c>
    </row>
    <row r="476" spans="15:17" x14ac:dyDescent="0.25">
      <c r="O476" s="52">
        <v>475</v>
      </c>
    </row>
    <row r="477" spans="15:17" x14ac:dyDescent="0.25">
      <c r="O477" s="52">
        <v>476</v>
      </c>
    </row>
    <row r="478" spans="15:17" x14ac:dyDescent="0.25">
      <c r="O478" s="52">
        <v>477</v>
      </c>
    </row>
    <row r="479" spans="15:17" x14ac:dyDescent="0.25">
      <c r="O479" s="52">
        <v>478</v>
      </c>
      <c r="Q479" s="52">
        <f>100/1.4811</f>
        <v>67.517385726824656</v>
      </c>
    </row>
    <row r="480" spans="15:17" x14ac:dyDescent="0.25">
      <c r="O480" s="52">
        <v>479</v>
      </c>
      <c r="Q480" s="52">
        <f>67*1.4811</f>
        <v>99.233699999999999</v>
      </c>
    </row>
    <row r="481" spans="15:15" x14ac:dyDescent="0.25">
      <c r="O481" s="52">
        <v>480</v>
      </c>
    </row>
    <row r="482" spans="15:15" x14ac:dyDescent="0.25">
      <c r="O482" s="52">
        <v>481</v>
      </c>
    </row>
    <row r="483" spans="15:15" x14ac:dyDescent="0.25">
      <c r="O483" s="52">
        <v>482</v>
      </c>
    </row>
    <row r="484" spans="15:15" x14ac:dyDescent="0.25">
      <c r="O484" s="52">
        <v>483</v>
      </c>
    </row>
    <row r="485" spans="15:15" x14ac:dyDescent="0.25">
      <c r="O485" s="52">
        <v>484</v>
      </c>
    </row>
    <row r="486" spans="15:15" x14ac:dyDescent="0.25">
      <c r="O486" s="52">
        <v>485</v>
      </c>
    </row>
    <row r="487" spans="15:15" x14ac:dyDescent="0.25">
      <c r="O487" s="52">
        <v>486</v>
      </c>
    </row>
    <row r="488" spans="15:15" x14ac:dyDescent="0.25">
      <c r="O488" s="52">
        <v>487</v>
      </c>
    </row>
    <row r="489" spans="15:15" x14ac:dyDescent="0.25">
      <c r="O489" s="52">
        <v>488</v>
      </c>
    </row>
    <row r="490" spans="15:15" x14ac:dyDescent="0.25">
      <c r="O490" s="52">
        <v>489</v>
      </c>
    </row>
    <row r="491" spans="15:15" x14ac:dyDescent="0.25">
      <c r="O491" s="52">
        <v>490</v>
      </c>
    </row>
    <row r="492" spans="15:15" x14ac:dyDescent="0.25">
      <c r="O492" s="52">
        <v>491</v>
      </c>
    </row>
    <row r="493" spans="15:15" x14ac:dyDescent="0.25">
      <c r="O493" s="52">
        <v>492</v>
      </c>
    </row>
    <row r="494" spans="15:15" x14ac:dyDescent="0.25">
      <c r="O494" s="52">
        <v>493</v>
      </c>
    </row>
    <row r="495" spans="15:15" x14ac:dyDescent="0.25">
      <c r="O495" s="52">
        <v>494</v>
      </c>
    </row>
    <row r="496" spans="15:15" x14ac:dyDescent="0.25">
      <c r="O496" s="52">
        <v>495</v>
      </c>
    </row>
    <row r="497" spans="15:15" x14ac:dyDescent="0.25">
      <c r="O497" s="52">
        <v>496</v>
      </c>
    </row>
    <row r="498" spans="15:15" x14ac:dyDescent="0.25">
      <c r="O498" s="52">
        <v>497</v>
      </c>
    </row>
    <row r="499" spans="15:15" x14ac:dyDescent="0.25">
      <c r="O499" s="52">
        <v>498</v>
      </c>
    </row>
    <row r="500" spans="15:15" x14ac:dyDescent="0.25">
      <c r="O500" s="52">
        <v>499</v>
      </c>
    </row>
    <row r="501" spans="15:15" x14ac:dyDescent="0.25">
      <c r="O501" s="52">
        <v>500</v>
      </c>
    </row>
    <row r="502" spans="15:15" x14ac:dyDescent="0.25">
      <c r="O502" s="52">
        <v>501</v>
      </c>
    </row>
    <row r="503" spans="15:15" x14ac:dyDescent="0.25">
      <c r="O503" s="52">
        <v>502</v>
      </c>
    </row>
    <row r="504" spans="15:15" x14ac:dyDescent="0.25">
      <c r="O504" s="52">
        <v>503</v>
      </c>
    </row>
    <row r="505" spans="15:15" x14ac:dyDescent="0.25">
      <c r="O505" s="52">
        <v>504</v>
      </c>
    </row>
    <row r="506" spans="15:15" x14ac:dyDescent="0.25">
      <c r="O506" s="52">
        <v>505</v>
      </c>
    </row>
    <row r="507" spans="15:15" x14ac:dyDescent="0.25">
      <c r="O507" s="52">
        <v>506</v>
      </c>
    </row>
    <row r="508" spans="15:15" x14ac:dyDescent="0.25">
      <c r="O508" s="52">
        <v>507</v>
      </c>
    </row>
    <row r="509" spans="15:15" x14ac:dyDescent="0.25">
      <c r="O509" s="52">
        <v>508</v>
      </c>
    </row>
    <row r="510" spans="15:15" x14ac:dyDescent="0.25">
      <c r="O510" s="52">
        <v>509</v>
      </c>
    </row>
    <row r="511" spans="15:15" x14ac:dyDescent="0.25">
      <c r="O511" s="52">
        <v>510</v>
      </c>
    </row>
    <row r="512" spans="15:15" x14ac:dyDescent="0.25">
      <c r="O512" s="52">
        <v>511</v>
      </c>
    </row>
    <row r="513" spans="15:15" x14ac:dyDescent="0.25">
      <c r="O513" s="52">
        <v>512</v>
      </c>
    </row>
    <row r="514" spans="15:15" x14ac:dyDescent="0.25">
      <c r="O514" s="52">
        <v>513</v>
      </c>
    </row>
    <row r="515" spans="15:15" x14ac:dyDescent="0.25">
      <c r="O515" s="52">
        <v>514</v>
      </c>
    </row>
    <row r="516" spans="15:15" x14ac:dyDescent="0.25">
      <c r="O516" s="52">
        <v>515</v>
      </c>
    </row>
    <row r="517" spans="15:15" x14ac:dyDescent="0.25">
      <c r="O517" s="52">
        <v>516</v>
      </c>
    </row>
    <row r="518" spans="15:15" x14ac:dyDescent="0.25">
      <c r="O518" s="52">
        <v>517</v>
      </c>
    </row>
    <row r="519" spans="15:15" x14ac:dyDescent="0.25">
      <c r="O519" s="52">
        <v>518</v>
      </c>
    </row>
    <row r="520" spans="15:15" x14ac:dyDescent="0.25">
      <c r="O520" s="52">
        <v>519</v>
      </c>
    </row>
    <row r="521" spans="15:15" x14ac:dyDescent="0.25">
      <c r="O521" s="52">
        <v>520</v>
      </c>
    </row>
    <row r="522" spans="15:15" x14ac:dyDescent="0.25">
      <c r="O522" s="52">
        <v>521</v>
      </c>
    </row>
    <row r="523" spans="15:15" x14ac:dyDescent="0.25">
      <c r="O523" s="52">
        <v>522</v>
      </c>
    </row>
    <row r="524" spans="15:15" x14ac:dyDescent="0.25">
      <c r="O524" s="52">
        <v>523</v>
      </c>
    </row>
    <row r="525" spans="15:15" x14ac:dyDescent="0.25">
      <c r="O525" s="52">
        <v>524</v>
      </c>
    </row>
    <row r="526" spans="15:15" x14ac:dyDescent="0.25">
      <c r="O526" s="52">
        <v>525</v>
      </c>
    </row>
    <row r="527" spans="15:15" x14ac:dyDescent="0.25">
      <c r="O527" s="52">
        <v>526</v>
      </c>
    </row>
    <row r="528" spans="15:15" x14ac:dyDescent="0.25">
      <c r="O528" s="52">
        <v>527</v>
      </c>
    </row>
    <row r="529" spans="15:15" x14ac:dyDescent="0.25">
      <c r="O529" s="52">
        <v>528</v>
      </c>
    </row>
    <row r="530" spans="15:15" x14ac:dyDescent="0.25">
      <c r="O530" s="52">
        <v>529</v>
      </c>
    </row>
    <row r="531" spans="15:15" x14ac:dyDescent="0.25">
      <c r="O531" s="52">
        <v>530</v>
      </c>
    </row>
    <row r="532" spans="15:15" x14ac:dyDescent="0.25">
      <c r="O532" s="52">
        <v>531</v>
      </c>
    </row>
    <row r="533" spans="15:15" x14ac:dyDescent="0.25">
      <c r="O533" s="52">
        <v>532</v>
      </c>
    </row>
    <row r="534" spans="15:15" x14ac:dyDescent="0.25">
      <c r="O534" s="52">
        <v>533</v>
      </c>
    </row>
    <row r="535" spans="15:15" x14ac:dyDescent="0.25">
      <c r="O535" s="52">
        <v>534</v>
      </c>
    </row>
    <row r="536" spans="15:15" x14ac:dyDescent="0.25">
      <c r="O536" s="52">
        <v>535</v>
      </c>
    </row>
    <row r="537" spans="15:15" x14ac:dyDescent="0.25">
      <c r="O537" s="52">
        <v>536</v>
      </c>
    </row>
    <row r="538" spans="15:15" x14ac:dyDescent="0.25">
      <c r="O538" s="52">
        <v>537</v>
      </c>
    </row>
    <row r="539" spans="15:15" x14ac:dyDescent="0.25">
      <c r="O539" s="52">
        <v>538</v>
      </c>
    </row>
    <row r="540" spans="15:15" x14ac:dyDescent="0.25">
      <c r="O540" s="52">
        <v>539</v>
      </c>
    </row>
    <row r="541" spans="15:15" x14ac:dyDescent="0.25">
      <c r="O541" s="52">
        <v>540</v>
      </c>
    </row>
    <row r="542" spans="15:15" x14ac:dyDescent="0.25">
      <c r="O542" s="52">
        <v>541</v>
      </c>
    </row>
    <row r="543" spans="15:15" x14ac:dyDescent="0.25">
      <c r="O543" s="52">
        <v>542</v>
      </c>
    </row>
    <row r="544" spans="15:15" x14ac:dyDescent="0.25">
      <c r="O544" s="52">
        <v>543</v>
      </c>
    </row>
    <row r="545" spans="15:15" x14ac:dyDescent="0.25">
      <c r="O545" s="52">
        <v>544</v>
      </c>
    </row>
    <row r="546" spans="15:15" x14ac:dyDescent="0.25">
      <c r="O546" s="52">
        <v>545</v>
      </c>
    </row>
    <row r="547" spans="15:15" x14ac:dyDescent="0.25">
      <c r="O547" s="52">
        <v>546</v>
      </c>
    </row>
    <row r="548" spans="15:15" x14ac:dyDescent="0.25">
      <c r="O548" s="52">
        <v>547</v>
      </c>
    </row>
    <row r="549" spans="15:15" x14ac:dyDescent="0.25">
      <c r="O549" s="52">
        <v>548</v>
      </c>
    </row>
    <row r="550" spans="15:15" x14ac:dyDescent="0.25">
      <c r="O550" s="52">
        <v>549</v>
      </c>
    </row>
    <row r="551" spans="15:15" x14ac:dyDescent="0.25">
      <c r="O551" s="52">
        <v>550</v>
      </c>
    </row>
    <row r="552" spans="15:15" x14ac:dyDescent="0.25">
      <c r="O552" s="52">
        <v>551</v>
      </c>
    </row>
    <row r="553" spans="15:15" x14ac:dyDescent="0.25">
      <c r="O553" s="52">
        <v>552</v>
      </c>
    </row>
    <row r="554" spans="15:15" x14ac:dyDescent="0.25">
      <c r="O554" s="52">
        <v>553</v>
      </c>
    </row>
    <row r="555" spans="15:15" x14ac:dyDescent="0.25">
      <c r="O555" s="52">
        <v>554</v>
      </c>
    </row>
    <row r="556" spans="15:15" x14ac:dyDescent="0.25">
      <c r="O556" s="52">
        <v>555</v>
      </c>
    </row>
    <row r="557" spans="15:15" x14ac:dyDescent="0.25">
      <c r="O557" s="52">
        <v>556</v>
      </c>
    </row>
    <row r="558" spans="15:15" x14ac:dyDescent="0.25">
      <c r="O558" s="52">
        <v>557</v>
      </c>
    </row>
    <row r="559" spans="15:15" x14ac:dyDescent="0.25">
      <c r="O559" s="52">
        <v>558</v>
      </c>
    </row>
    <row r="560" spans="15:15" x14ac:dyDescent="0.25">
      <c r="O560" s="52">
        <v>559</v>
      </c>
    </row>
    <row r="561" spans="15:15" x14ac:dyDescent="0.25">
      <c r="O561" s="52">
        <v>560</v>
      </c>
    </row>
    <row r="562" spans="15:15" x14ac:dyDescent="0.25">
      <c r="O562" s="52">
        <v>561</v>
      </c>
    </row>
    <row r="563" spans="15:15" x14ac:dyDescent="0.25">
      <c r="O563" s="52">
        <v>562</v>
      </c>
    </row>
    <row r="564" spans="15:15" x14ac:dyDescent="0.25">
      <c r="O564" s="52">
        <v>563</v>
      </c>
    </row>
    <row r="565" spans="15:15" x14ac:dyDescent="0.25">
      <c r="O565" s="52">
        <v>564</v>
      </c>
    </row>
    <row r="566" spans="15:15" x14ac:dyDescent="0.25">
      <c r="O566" s="52">
        <v>565</v>
      </c>
    </row>
    <row r="567" spans="15:15" x14ac:dyDescent="0.25">
      <c r="O567" s="52">
        <v>566</v>
      </c>
    </row>
    <row r="568" spans="15:15" x14ac:dyDescent="0.25">
      <c r="O568" s="52">
        <v>567</v>
      </c>
    </row>
    <row r="569" spans="15:15" x14ac:dyDescent="0.25">
      <c r="O569" s="52">
        <v>568</v>
      </c>
    </row>
    <row r="570" spans="15:15" x14ac:dyDescent="0.25">
      <c r="O570" s="52">
        <v>569</v>
      </c>
    </row>
    <row r="571" spans="15:15" x14ac:dyDescent="0.25">
      <c r="O571" s="52">
        <v>570</v>
      </c>
    </row>
    <row r="572" spans="15:15" x14ac:dyDescent="0.25">
      <c r="O572" s="52">
        <v>571</v>
      </c>
    </row>
    <row r="573" spans="15:15" x14ac:dyDescent="0.25">
      <c r="O573" s="52">
        <v>572</v>
      </c>
    </row>
    <row r="574" spans="15:15" x14ac:dyDescent="0.25">
      <c r="O574" s="52">
        <v>573</v>
      </c>
    </row>
    <row r="575" spans="15:15" x14ac:dyDescent="0.25">
      <c r="O575" s="52">
        <v>574</v>
      </c>
    </row>
    <row r="576" spans="15:15" x14ac:dyDescent="0.25">
      <c r="O576" s="52">
        <v>575</v>
      </c>
    </row>
    <row r="577" spans="15:15" x14ac:dyDescent="0.25">
      <c r="O577" s="52">
        <v>576</v>
      </c>
    </row>
    <row r="578" spans="15:15" x14ac:dyDescent="0.25">
      <c r="O578" s="52">
        <v>577</v>
      </c>
    </row>
    <row r="579" spans="15:15" x14ac:dyDescent="0.25">
      <c r="O579" s="52">
        <v>578</v>
      </c>
    </row>
  </sheetData>
  <autoFilter ref="A1:S578" xr:uid="{00000000-0001-0000-0200-000000000000}"/>
  <phoneticPr fontId="420" type="noConversion"/>
  <conditionalFormatting sqref="N1:N1048576">
    <cfRule type="cellIs" dxfId="0" priority="1" operator="lessThan">
      <formula>0.1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P104"/>
  <sheetViews>
    <sheetView zoomScale="115" zoomScaleNormal="115" workbookViewId="0">
      <pane xSplit="2" ySplit="1" topLeftCell="C2" activePane="bottomRight" state="frozen"/>
      <selection activeCell="P455" sqref="P455"/>
      <selection pane="topRight" activeCell="P455" sqref="P455"/>
      <selection pane="bottomLeft" activeCell="P455" sqref="P455"/>
      <selection pane="bottomRight" activeCell="A16" sqref="A16:XFD16"/>
    </sheetView>
  </sheetViews>
  <sheetFormatPr defaultColWidth="8.88671875" defaultRowHeight="15.6" customHeight="1" x14ac:dyDescent="0.25"/>
  <cols>
    <col min="1" max="2" width="8.88671875" style="52"/>
    <col min="3" max="3" width="9.77734375" style="21" customWidth="1"/>
    <col min="4" max="4" width="8.88671875" style="52"/>
    <col min="5" max="6" width="8.88671875" style="28"/>
    <col min="7" max="7" width="11.88671875" style="52" customWidth="1"/>
    <col min="8" max="8" width="12.5546875" style="13" customWidth="1"/>
    <col min="9" max="9" width="8.88671875" style="52"/>
    <col min="10" max="11" width="8.88671875" style="28"/>
    <col min="12" max="12" width="10.77734375" style="20" customWidth="1"/>
    <col min="13" max="13" width="14" style="166" customWidth="1"/>
    <col min="14" max="14" width="12" style="125" customWidth="1"/>
    <col min="15" max="15" width="8.88671875" style="52"/>
    <col min="16" max="16" width="9.109375" style="14" customWidth="1"/>
    <col min="17" max="16384" width="8.88671875" style="52"/>
  </cols>
  <sheetData>
    <row r="1" spans="1:16" ht="15.6" customHeight="1" x14ac:dyDescent="0.25">
      <c r="A1" s="52" t="s">
        <v>0</v>
      </c>
      <c r="B1" s="52" t="s">
        <v>1</v>
      </c>
      <c r="C1" s="21" t="s">
        <v>2330</v>
      </c>
      <c r="D1" s="52" t="s">
        <v>2328</v>
      </c>
      <c r="E1" s="28" t="s">
        <v>2331</v>
      </c>
      <c r="F1" s="28" t="s">
        <v>2329</v>
      </c>
      <c r="G1" s="13" t="s">
        <v>2332</v>
      </c>
      <c r="H1" s="13" t="s">
        <v>2899</v>
      </c>
      <c r="I1" s="52" t="s">
        <v>1929</v>
      </c>
      <c r="J1" s="28" t="s">
        <v>1930</v>
      </c>
      <c r="K1" s="28" t="s">
        <v>1931</v>
      </c>
      <c r="L1" s="20" t="s">
        <v>1932</v>
      </c>
      <c r="M1" s="166" t="s">
        <v>1933</v>
      </c>
      <c r="N1" s="125" t="s">
        <v>1934</v>
      </c>
      <c r="O1" s="52" t="s">
        <v>1935</v>
      </c>
      <c r="P1" s="14" t="e">
        <f t="shared" ref="P1:P2" si="0">K1/L1-1</f>
        <v>#VALUE!</v>
      </c>
    </row>
    <row r="2" spans="1:16" ht="15.6" customHeight="1" x14ac:dyDescent="0.25">
      <c r="A2" s="52">
        <v>123101</v>
      </c>
      <c r="B2" s="52" t="s">
        <v>5869</v>
      </c>
      <c r="C2" s="21">
        <v>255.001</v>
      </c>
      <c r="D2" s="52" t="s">
        <v>5192</v>
      </c>
      <c r="E2" s="28">
        <v>6.7</v>
      </c>
      <c r="F2" s="28">
        <v>1.248</v>
      </c>
      <c r="G2" s="13">
        <v>44455</v>
      </c>
      <c r="H2" s="13">
        <v>46456</v>
      </c>
      <c r="I2" s="52">
        <v>12.8</v>
      </c>
      <c r="J2" s="28">
        <v>1.3</v>
      </c>
      <c r="K2" s="28">
        <v>16.64</v>
      </c>
      <c r="L2" s="20">
        <v>34.07</v>
      </c>
      <c r="M2" s="166">
        <v>101.16</v>
      </c>
      <c r="N2" s="125" t="s">
        <v>5112</v>
      </c>
      <c r="O2" s="52" t="s">
        <v>5193</v>
      </c>
      <c r="P2" s="14">
        <f t="shared" si="0"/>
        <v>-0.51159377751687707</v>
      </c>
    </row>
    <row r="3" spans="1:16" ht="15.6" customHeight="1" x14ac:dyDescent="0.25">
      <c r="A3" s="52">
        <v>110068</v>
      </c>
      <c r="B3" s="52" t="s">
        <v>5216</v>
      </c>
      <c r="C3" s="21">
        <v>131.685</v>
      </c>
      <c r="D3" s="52" t="s">
        <v>5079</v>
      </c>
      <c r="E3" s="28">
        <v>20</v>
      </c>
      <c r="F3" s="28">
        <v>1.1739999999999999</v>
      </c>
      <c r="G3" s="13">
        <v>44104</v>
      </c>
      <c r="H3" s="13">
        <v>46105</v>
      </c>
      <c r="I3" s="52">
        <v>9.92</v>
      </c>
      <c r="J3" s="28">
        <v>1.3</v>
      </c>
      <c r="K3" s="28">
        <v>12.9</v>
      </c>
      <c r="L3" s="20">
        <v>13.07</v>
      </c>
      <c r="M3" s="166">
        <v>101.327</v>
      </c>
      <c r="N3" s="125" t="s">
        <v>5112</v>
      </c>
      <c r="O3" s="52" t="s">
        <v>4966</v>
      </c>
      <c r="P3" s="14">
        <f t="shared" ref="P3:P23" si="1">K3/L3-1</f>
        <v>-1.3006885998469775E-2</v>
      </c>
    </row>
    <row r="4" spans="1:16" ht="15.6" customHeight="1" x14ac:dyDescent="0.25">
      <c r="A4" s="52">
        <v>123202</v>
      </c>
      <c r="B4" s="52" t="s">
        <v>5523</v>
      </c>
      <c r="C4" s="21">
        <v>173.23699999999999</v>
      </c>
      <c r="D4" s="52" t="s">
        <v>5191</v>
      </c>
      <c r="E4" s="28">
        <v>4.5999999999999996</v>
      </c>
      <c r="F4" s="28">
        <v>0.91900000000000004</v>
      </c>
      <c r="G4" s="13">
        <v>45299</v>
      </c>
      <c r="H4" s="13">
        <v>47302</v>
      </c>
      <c r="I4" s="52">
        <v>15.18</v>
      </c>
      <c r="J4" s="28">
        <v>1.3</v>
      </c>
      <c r="K4" s="28">
        <v>19.73</v>
      </c>
      <c r="L4" s="20">
        <v>25.71</v>
      </c>
      <c r="M4" s="166">
        <v>100.19</v>
      </c>
      <c r="N4" s="125" t="s">
        <v>5112</v>
      </c>
      <c r="O4" s="52" t="s">
        <v>5057</v>
      </c>
      <c r="P4" s="14">
        <f t="shared" si="1"/>
        <v>-0.23259432127576818</v>
      </c>
    </row>
    <row r="5" spans="1:16" ht="15.6" customHeight="1" x14ac:dyDescent="0.25">
      <c r="A5" s="52">
        <v>128118</v>
      </c>
      <c r="B5" s="52" t="s">
        <v>5405</v>
      </c>
      <c r="C5" s="21">
        <v>151.001</v>
      </c>
      <c r="D5" s="52" t="s">
        <v>4957</v>
      </c>
      <c r="E5" s="28">
        <v>3</v>
      </c>
      <c r="F5" s="28">
        <v>0.77700000000000002</v>
      </c>
      <c r="G5" s="13">
        <v>44204</v>
      </c>
      <c r="H5" s="13">
        <v>46205</v>
      </c>
      <c r="I5" s="52">
        <v>9.68</v>
      </c>
      <c r="J5" s="28">
        <v>1.3</v>
      </c>
      <c r="K5" s="28">
        <v>12.58</v>
      </c>
      <c r="L5" s="20">
        <v>13.57</v>
      </c>
      <c r="M5" s="166">
        <v>101.4</v>
      </c>
      <c r="N5" s="125" t="s">
        <v>5112</v>
      </c>
      <c r="O5" s="52" t="s">
        <v>4958</v>
      </c>
      <c r="P5" s="14">
        <f t="shared" si="1"/>
        <v>-7.2955047899778913E-2</v>
      </c>
    </row>
    <row r="6" spans="1:16" ht="15.6" customHeight="1" x14ac:dyDescent="0.25">
      <c r="A6" s="52">
        <v>113596</v>
      </c>
      <c r="B6" s="52" t="s">
        <v>5217</v>
      </c>
      <c r="C6" s="21">
        <v>175.88499999999999</v>
      </c>
      <c r="D6" s="52" t="s">
        <v>5085</v>
      </c>
      <c r="E6" s="28">
        <v>12</v>
      </c>
      <c r="F6" s="28">
        <v>1.0189999999999999</v>
      </c>
      <c r="G6" s="13">
        <v>44231</v>
      </c>
      <c r="H6" s="13">
        <v>46231</v>
      </c>
      <c r="I6" s="52">
        <v>8.2799999999999994</v>
      </c>
      <c r="J6" s="28">
        <v>1.3</v>
      </c>
      <c r="K6" s="28">
        <v>10.76</v>
      </c>
      <c r="L6" s="20">
        <v>14.65</v>
      </c>
      <c r="M6" s="166">
        <v>100.78400000000001</v>
      </c>
      <c r="N6" s="125" t="s">
        <v>5112</v>
      </c>
      <c r="O6" s="52" t="s">
        <v>5086</v>
      </c>
      <c r="P6" s="14">
        <f t="shared" si="1"/>
        <v>-0.26552901023890785</v>
      </c>
    </row>
    <row r="7" spans="1:16" ht="15.6" customHeight="1" x14ac:dyDescent="0.25">
      <c r="A7" s="52">
        <v>123219</v>
      </c>
      <c r="B7" s="52" t="s">
        <v>5203</v>
      </c>
      <c r="C7" s="21">
        <v>156.80000000000001</v>
      </c>
      <c r="D7" s="52" t="s">
        <v>4988</v>
      </c>
      <c r="E7" s="28">
        <v>6</v>
      </c>
      <c r="F7" s="28">
        <v>0.99199999999999999</v>
      </c>
      <c r="G7" s="13">
        <v>45341</v>
      </c>
      <c r="H7" s="13">
        <v>47341</v>
      </c>
      <c r="I7" s="52">
        <v>12.45</v>
      </c>
      <c r="J7" s="28">
        <v>1.3</v>
      </c>
      <c r="K7" s="28">
        <v>16.18</v>
      </c>
      <c r="L7" s="20">
        <v>19.68</v>
      </c>
      <c r="M7" s="166">
        <v>100.18</v>
      </c>
      <c r="N7" s="125" t="s">
        <v>5112</v>
      </c>
      <c r="O7" s="52" t="s">
        <v>4989</v>
      </c>
      <c r="P7" s="14">
        <f t="shared" si="1"/>
        <v>-0.17784552845528456</v>
      </c>
    </row>
    <row r="8" spans="1:16" ht="15.6" customHeight="1" x14ac:dyDescent="0.25">
      <c r="A8" s="52">
        <v>128090</v>
      </c>
      <c r="B8" s="52" t="s">
        <v>5522</v>
      </c>
      <c r="C8" s="21">
        <v>164.21100000000001</v>
      </c>
      <c r="D8" s="52" t="s">
        <v>5205</v>
      </c>
      <c r="E8" s="28">
        <v>4.71</v>
      </c>
      <c r="F8" s="28">
        <v>0.96299999999999997</v>
      </c>
      <c r="G8" s="13">
        <v>44015</v>
      </c>
      <c r="H8" s="13">
        <v>46018</v>
      </c>
      <c r="I8" s="52">
        <v>4.2</v>
      </c>
      <c r="J8" s="28">
        <v>1.3</v>
      </c>
      <c r="K8" s="28">
        <v>5.46</v>
      </c>
      <c r="L8" s="20">
        <v>6.99</v>
      </c>
      <c r="M8" s="166">
        <v>101.77</v>
      </c>
      <c r="N8" s="125" t="s">
        <v>5112</v>
      </c>
      <c r="O8" s="52" t="s">
        <v>5206</v>
      </c>
      <c r="P8" s="14">
        <f t="shared" si="1"/>
        <v>-0.2188841201716738</v>
      </c>
    </row>
    <row r="9" spans="1:16" ht="15.6" customHeight="1" x14ac:dyDescent="0.25">
      <c r="A9" s="52">
        <v>128063</v>
      </c>
      <c r="B9" s="52" t="s">
        <v>5588</v>
      </c>
      <c r="C9" s="21">
        <v>163.98</v>
      </c>
      <c r="D9" s="52" t="s">
        <v>4955</v>
      </c>
      <c r="E9" s="28">
        <v>6.3</v>
      </c>
      <c r="F9" s="28">
        <v>0.95499999999999996</v>
      </c>
      <c r="G9" s="13">
        <v>43749</v>
      </c>
      <c r="H9" s="13">
        <v>45750</v>
      </c>
      <c r="I9" s="52">
        <v>3.57</v>
      </c>
      <c r="J9" s="28">
        <v>1.3</v>
      </c>
      <c r="K9" s="28">
        <v>4.6399999999999997</v>
      </c>
      <c r="L9" s="20">
        <v>5.2</v>
      </c>
      <c r="M9" s="166">
        <v>102.93</v>
      </c>
      <c r="N9" s="125" t="s">
        <v>5112</v>
      </c>
      <c r="O9" s="52" t="s">
        <v>4956</v>
      </c>
      <c r="P9" s="14">
        <f t="shared" si="1"/>
        <v>-0.10769230769230775</v>
      </c>
    </row>
    <row r="10" spans="1:16" ht="15.6" customHeight="1" x14ac:dyDescent="0.25">
      <c r="A10" s="52">
        <v>113537</v>
      </c>
      <c r="B10" s="52" t="s">
        <v>5517</v>
      </c>
      <c r="C10" s="21">
        <v>140.15700000000001</v>
      </c>
      <c r="D10" s="52" t="s">
        <v>5189</v>
      </c>
      <c r="E10" s="28">
        <v>8</v>
      </c>
      <c r="F10" s="28">
        <v>0.88800000000000001</v>
      </c>
      <c r="G10" s="13">
        <v>43815</v>
      </c>
      <c r="H10" s="13">
        <v>45818</v>
      </c>
      <c r="I10" s="52">
        <v>19.5</v>
      </c>
      <c r="J10" s="28">
        <v>1.3</v>
      </c>
      <c r="K10" s="28">
        <v>25.35</v>
      </c>
      <c r="L10" s="20">
        <v>27.51</v>
      </c>
      <c r="M10" s="166">
        <v>101.83</v>
      </c>
      <c r="N10" s="125" t="s">
        <v>5112</v>
      </c>
      <c r="O10" s="52" t="s">
        <v>5190</v>
      </c>
      <c r="P10" s="14">
        <f t="shared" si="1"/>
        <v>-7.8516902944383848E-2</v>
      </c>
    </row>
    <row r="11" spans="1:16" ht="15.6" customHeight="1" x14ac:dyDescent="0.25">
      <c r="A11" s="52">
        <v>123103</v>
      </c>
      <c r="B11" s="52" t="s">
        <v>5651</v>
      </c>
      <c r="C11" s="21">
        <v>172.01</v>
      </c>
      <c r="D11" s="52" t="s">
        <v>4959</v>
      </c>
      <c r="E11" s="28">
        <v>2.85</v>
      </c>
      <c r="F11" s="28">
        <v>1.0780000000000001</v>
      </c>
      <c r="G11" s="13">
        <v>44461</v>
      </c>
      <c r="H11" s="13">
        <v>46458</v>
      </c>
      <c r="I11" s="52">
        <v>8.52</v>
      </c>
      <c r="J11" s="28">
        <v>1.3</v>
      </c>
      <c r="K11" s="28">
        <v>11.08</v>
      </c>
      <c r="L11" s="20">
        <v>11.8</v>
      </c>
      <c r="M11" s="166">
        <v>101.43</v>
      </c>
      <c r="N11" s="125" t="s">
        <v>5112</v>
      </c>
      <c r="O11" s="52" t="s">
        <v>4960</v>
      </c>
      <c r="P11" s="14">
        <f t="shared" si="1"/>
        <v>-6.101694915254241E-2</v>
      </c>
    </row>
    <row r="12" spans="1:16" ht="15.6" customHeight="1" x14ac:dyDescent="0.25">
      <c r="A12" s="52">
        <v>110058</v>
      </c>
      <c r="B12" s="52" t="s">
        <v>5457</v>
      </c>
      <c r="C12" s="21">
        <v>158.52799999999999</v>
      </c>
      <c r="D12" s="52" t="s">
        <v>5115</v>
      </c>
      <c r="E12" s="28">
        <v>9.8000000000000007</v>
      </c>
      <c r="F12" s="28">
        <v>0.877</v>
      </c>
      <c r="G12" s="13">
        <v>43760</v>
      </c>
      <c r="H12" s="13">
        <v>45763</v>
      </c>
      <c r="I12" s="52">
        <v>3.74</v>
      </c>
      <c r="J12" s="28">
        <v>1.3</v>
      </c>
      <c r="K12" s="28">
        <v>4.87</v>
      </c>
      <c r="L12" s="20">
        <v>5.94</v>
      </c>
      <c r="M12" s="166">
        <v>101.35899999999999</v>
      </c>
      <c r="N12" s="125" t="s">
        <v>5112</v>
      </c>
      <c r="O12" s="52" t="s">
        <v>5116</v>
      </c>
      <c r="P12" s="14">
        <f t="shared" si="1"/>
        <v>-0.18013468013468015</v>
      </c>
    </row>
    <row r="13" spans="1:16" ht="15.6" customHeight="1" x14ac:dyDescent="0.25">
      <c r="A13" s="52">
        <v>128083</v>
      </c>
      <c r="B13" s="52" t="s">
        <v>5775</v>
      </c>
      <c r="C13" s="21">
        <v>138.97</v>
      </c>
      <c r="D13" s="52" t="s">
        <v>4981</v>
      </c>
      <c r="E13" s="28">
        <v>8.77</v>
      </c>
      <c r="F13" s="28">
        <v>1.798</v>
      </c>
      <c r="G13" s="13">
        <v>44000</v>
      </c>
      <c r="H13" s="13">
        <v>46003</v>
      </c>
      <c r="I13" s="52">
        <v>5.4</v>
      </c>
      <c r="J13" s="28">
        <v>1.3</v>
      </c>
      <c r="K13" s="28">
        <v>7.02</v>
      </c>
      <c r="L13" s="20">
        <v>7.44</v>
      </c>
      <c r="M13" s="166">
        <v>100.08</v>
      </c>
      <c r="N13" s="125" t="s">
        <v>5112</v>
      </c>
      <c r="O13" s="52" t="s">
        <v>4982</v>
      </c>
      <c r="P13" s="14">
        <f t="shared" si="1"/>
        <v>-5.6451612903225867E-2</v>
      </c>
    </row>
    <row r="14" spans="1:16" ht="15.6" customHeight="1" x14ac:dyDescent="0.25">
      <c r="A14" s="52">
        <v>118026</v>
      </c>
      <c r="B14" s="52" t="s">
        <v>5650</v>
      </c>
      <c r="C14" s="21">
        <v>132.85</v>
      </c>
      <c r="D14" s="52" t="s">
        <v>4970</v>
      </c>
      <c r="E14" s="28">
        <v>9.5</v>
      </c>
      <c r="F14" s="28">
        <v>1.948</v>
      </c>
      <c r="G14" s="13">
        <v>45044</v>
      </c>
      <c r="H14" s="13">
        <v>47050</v>
      </c>
      <c r="I14" s="52">
        <v>21</v>
      </c>
      <c r="J14" s="28">
        <v>1.3</v>
      </c>
      <c r="K14" s="28">
        <v>27.3</v>
      </c>
      <c r="L14" s="20">
        <v>27.65</v>
      </c>
      <c r="M14" s="166" t="s">
        <v>5202</v>
      </c>
      <c r="N14" s="125" t="s">
        <v>5140</v>
      </c>
      <c r="O14" s="52" t="s">
        <v>4948</v>
      </c>
      <c r="P14" s="14">
        <f t="shared" si="1"/>
        <v>-1.2658227848101222E-2</v>
      </c>
    </row>
    <row r="15" spans="1:16" ht="15.6" customHeight="1" x14ac:dyDescent="0.25">
      <c r="A15" s="52">
        <v>123018</v>
      </c>
      <c r="B15" s="52" t="s">
        <v>5454</v>
      </c>
      <c r="C15" s="21">
        <v>135.62</v>
      </c>
      <c r="D15" s="52" t="s">
        <v>5455</v>
      </c>
      <c r="E15" s="28">
        <v>6.65</v>
      </c>
      <c r="F15" s="28">
        <v>0.53900000000000003</v>
      </c>
      <c r="G15" s="13">
        <v>43642</v>
      </c>
      <c r="H15" s="13">
        <v>45646</v>
      </c>
      <c r="I15" s="52">
        <v>7.99</v>
      </c>
      <c r="J15" s="28">
        <v>1.3</v>
      </c>
      <c r="K15" s="28">
        <v>10.39</v>
      </c>
      <c r="L15" s="20">
        <v>7.9</v>
      </c>
      <c r="M15" s="166" t="s">
        <v>5576</v>
      </c>
      <c r="N15" s="125" t="s">
        <v>4930</v>
      </c>
      <c r="O15" s="52" t="s">
        <v>5456</v>
      </c>
      <c r="P15" s="14">
        <f t="shared" si="1"/>
        <v>0.31518987341772142</v>
      </c>
    </row>
    <row r="16" spans="1:16" ht="15.6" customHeight="1" x14ac:dyDescent="0.25">
      <c r="A16" s="52">
        <v>123209</v>
      </c>
      <c r="B16" s="52" t="s">
        <v>4964</v>
      </c>
      <c r="C16" s="21">
        <v>152.501</v>
      </c>
      <c r="D16" s="52" t="s">
        <v>5128</v>
      </c>
      <c r="E16" s="28">
        <v>2.1850000000000001</v>
      </c>
      <c r="F16" s="28">
        <v>1.865</v>
      </c>
      <c r="G16" s="13">
        <v>45323</v>
      </c>
      <c r="H16" s="13">
        <v>47325</v>
      </c>
      <c r="I16" s="52">
        <v>18.02</v>
      </c>
      <c r="J16" s="28">
        <v>1.3</v>
      </c>
      <c r="K16" s="28">
        <v>23.43</v>
      </c>
      <c r="L16" s="20">
        <v>27.92</v>
      </c>
      <c r="M16" s="166" t="s">
        <v>5619</v>
      </c>
      <c r="N16" s="125" t="s">
        <v>5618</v>
      </c>
      <c r="O16" s="52" t="s">
        <v>5129</v>
      </c>
      <c r="P16" s="14">
        <f t="shared" si="1"/>
        <v>-0.16081661891117482</v>
      </c>
    </row>
    <row r="17" spans="1:16" ht="15.6" customHeight="1" x14ac:dyDescent="0.25">
      <c r="A17" s="52">
        <v>123035</v>
      </c>
      <c r="B17" s="52" t="s">
        <v>4792</v>
      </c>
      <c r="C17" s="21">
        <v>166.5</v>
      </c>
      <c r="D17" s="52" t="s">
        <v>4968</v>
      </c>
      <c r="E17" s="28">
        <v>8</v>
      </c>
      <c r="F17" s="28">
        <v>4.0179999999999998</v>
      </c>
      <c r="G17" s="13">
        <v>43971</v>
      </c>
      <c r="H17" s="13">
        <v>45975</v>
      </c>
      <c r="I17" s="52">
        <v>4.2699999999999996</v>
      </c>
      <c r="J17" s="28">
        <v>1.3</v>
      </c>
      <c r="K17" s="28">
        <v>5.55</v>
      </c>
      <c r="L17" s="20">
        <v>7.07</v>
      </c>
      <c r="M17" s="166" t="s">
        <v>5755</v>
      </c>
      <c r="N17" s="125" t="s">
        <v>5589</v>
      </c>
      <c r="O17" s="52" t="s">
        <v>4969</v>
      </c>
      <c r="P17" s="14">
        <f t="shared" si="1"/>
        <v>-0.21499292786421509</v>
      </c>
    </row>
    <row r="18" spans="1:16" ht="15.6" customHeight="1" x14ac:dyDescent="0.25">
      <c r="A18" s="52">
        <v>113534</v>
      </c>
      <c r="B18" s="52" t="s">
        <v>4939</v>
      </c>
      <c r="C18" s="21">
        <v>133.89699999999999</v>
      </c>
      <c r="D18" s="52" t="s">
        <v>5141</v>
      </c>
      <c r="E18" s="28">
        <v>12.54</v>
      </c>
      <c r="F18" s="28">
        <v>2.9239999999999999</v>
      </c>
      <c r="G18" s="13">
        <v>43754</v>
      </c>
      <c r="H18" s="13">
        <v>45756</v>
      </c>
      <c r="I18" s="52">
        <v>7.61</v>
      </c>
      <c r="J18" s="28">
        <v>1.3</v>
      </c>
      <c r="K18" s="28">
        <v>9.89</v>
      </c>
      <c r="L18" s="20">
        <v>10.039999999999999</v>
      </c>
      <c r="M18" s="166" t="s">
        <v>5755</v>
      </c>
      <c r="N18" s="125" t="s">
        <v>5589</v>
      </c>
      <c r="O18" s="52" t="s">
        <v>4952</v>
      </c>
      <c r="P18" s="14">
        <f t="shared" si="1"/>
        <v>-1.4940239043824577E-2</v>
      </c>
    </row>
    <row r="19" spans="1:16" ht="15.6" customHeight="1" x14ac:dyDescent="0.25">
      <c r="A19" s="52">
        <v>113030</v>
      </c>
      <c r="B19" s="52" t="s">
        <v>4928</v>
      </c>
      <c r="C19" s="21">
        <v>136.75399999999999</v>
      </c>
      <c r="D19" s="52" t="s">
        <v>5479</v>
      </c>
      <c r="E19" s="28">
        <v>2.9529999999999998</v>
      </c>
      <c r="F19" s="28">
        <v>2.331</v>
      </c>
      <c r="G19" s="13">
        <v>44012</v>
      </c>
      <c r="H19" s="13">
        <v>46015</v>
      </c>
      <c r="I19" s="52">
        <v>3.1</v>
      </c>
      <c r="J19" s="28">
        <v>1.3</v>
      </c>
      <c r="K19" s="28">
        <v>4.03</v>
      </c>
      <c r="L19" s="20">
        <v>4.26</v>
      </c>
      <c r="M19" s="166" t="s">
        <v>5871</v>
      </c>
      <c r="N19" s="125" t="s">
        <v>5870</v>
      </c>
      <c r="O19" s="52" t="s">
        <v>5480</v>
      </c>
      <c r="P19" s="14">
        <f t="shared" si="1"/>
        <v>-5.3990610328638389E-2</v>
      </c>
    </row>
    <row r="20" spans="1:16" ht="15.6" customHeight="1" x14ac:dyDescent="0.25">
      <c r="A20" s="52">
        <v>123131</v>
      </c>
      <c r="B20" s="52" t="s">
        <v>2932</v>
      </c>
      <c r="C20" s="21">
        <v>141.364</v>
      </c>
      <c r="D20" s="52" t="s">
        <v>4973</v>
      </c>
      <c r="E20" s="28">
        <v>6.35</v>
      </c>
      <c r="F20" s="28">
        <v>4.79</v>
      </c>
      <c r="G20" s="13">
        <v>44721</v>
      </c>
      <c r="H20" s="13">
        <v>46724</v>
      </c>
      <c r="I20" s="52">
        <v>10.07</v>
      </c>
      <c r="J20" s="28">
        <v>1.3</v>
      </c>
      <c r="K20" s="28">
        <v>13.09</v>
      </c>
      <c r="L20" s="20">
        <v>14.46</v>
      </c>
      <c r="M20" s="166" t="s">
        <v>5871</v>
      </c>
      <c r="N20" s="125" t="s">
        <v>5870</v>
      </c>
      <c r="O20" s="52" t="s">
        <v>4974</v>
      </c>
      <c r="P20" s="14">
        <f t="shared" si="1"/>
        <v>-9.4744121715076179E-2</v>
      </c>
    </row>
    <row r="21" spans="1:16" ht="15.6" customHeight="1" x14ac:dyDescent="0.25">
      <c r="A21" s="52">
        <v>113055</v>
      </c>
      <c r="B21" s="52" t="s">
        <v>5052</v>
      </c>
      <c r="C21" s="21">
        <v>130.934</v>
      </c>
      <c r="D21" s="52" t="s">
        <v>5058</v>
      </c>
      <c r="E21" s="28">
        <v>80</v>
      </c>
      <c r="F21" s="28">
        <v>33.133000000000003</v>
      </c>
      <c r="G21" s="13">
        <v>44813</v>
      </c>
      <c r="H21" s="13">
        <v>46815</v>
      </c>
      <c r="I21" s="52">
        <v>12.23</v>
      </c>
      <c r="J21" s="28">
        <v>1.3</v>
      </c>
      <c r="K21" s="28">
        <v>15.9</v>
      </c>
      <c r="L21" s="20">
        <v>16.05</v>
      </c>
      <c r="M21" s="166" t="s">
        <v>5871</v>
      </c>
      <c r="N21" s="125" t="s">
        <v>5870</v>
      </c>
      <c r="O21" s="52" t="s">
        <v>5059</v>
      </c>
      <c r="P21" s="14">
        <f t="shared" si="1"/>
        <v>-9.3457943925233655E-3</v>
      </c>
    </row>
    <row r="22" spans="1:16" ht="15.6" customHeight="1" x14ac:dyDescent="0.25">
      <c r="A22" s="52">
        <v>113569</v>
      </c>
      <c r="B22" s="52" t="s">
        <v>4856</v>
      </c>
      <c r="C22" s="21">
        <v>138.197</v>
      </c>
      <c r="D22" s="52" t="s">
        <v>5524</v>
      </c>
      <c r="E22" s="28">
        <v>5.16</v>
      </c>
      <c r="F22" s="28">
        <v>2.7850000000000001</v>
      </c>
      <c r="G22" s="13">
        <v>44088</v>
      </c>
      <c r="H22" s="13">
        <v>46090</v>
      </c>
      <c r="I22" s="52">
        <v>6.36</v>
      </c>
      <c r="J22" s="28">
        <v>1.3</v>
      </c>
      <c r="K22" s="28">
        <v>8.27</v>
      </c>
      <c r="L22" s="20">
        <v>8.66</v>
      </c>
      <c r="M22" s="166" t="s">
        <v>5871</v>
      </c>
      <c r="N22" s="125" t="s">
        <v>5870</v>
      </c>
      <c r="O22" s="52" t="s">
        <v>5525</v>
      </c>
      <c r="P22" s="14">
        <f t="shared" si="1"/>
        <v>-4.503464203233265E-2</v>
      </c>
    </row>
    <row r="23" spans="1:16" ht="15.6" customHeight="1" x14ac:dyDescent="0.25">
      <c r="A23" s="52">
        <v>113546</v>
      </c>
      <c r="B23" s="52" t="s">
        <v>5562</v>
      </c>
      <c r="C23" s="21">
        <v>132.69499999999999</v>
      </c>
      <c r="D23" s="52" t="s">
        <v>4706</v>
      </c>
      <c r="E23" s="28">
        <v>2.2989999999999999</v>
      </c>
      <c r="F23" s="28">
        <v>1.901</v>
      </c>
      <c r="G23" s="13">
        <v>43950</v>
      </c>
      <c r="H23" s="13">
        <v>45953</v>
      </c>
      <c r="I23" s="52">
        <v>11.93</v>
      </c>
      <c r="J23" s="28">
        <v>1.3</v>
      </c>
      <c r="K23" s="28">
        <v>15.51</v>
      </c>
      <c r="L23" s="20">
        <v>15.72</v>
      </c>
      <c r="M23" s="166" t="s">
        <v>5406</v>
      </c>
      <c r="N23" s="125" t="s">
        <v>5073</v>
      </c>
      <c r="O23" s="52" t="s">
        <v>5563</v>
      </c>
      <c r="P23" s="14">
        <f t="shared" si="1"/>
        <v>-1.3358778625954248E-2</v>
      </c>
    </row>
    <row r="24" spans="1:16" ht="15.6" customHeight="1" x14ac:dyDescent="0.25">
      <c r="A24" s="52">
        <v>113576</v>
      </c>
      <c r="B24" s="52" t="s">
        <v>5226</v>
      </c>
      <c r="C24" s="21">
        <v>130.18199999999999</v>
      </c>
      <c r="D24" s="52" t="s">
        <v>5229</v>
      </c>
      <c r="E24" s="28">
        <v>5.2</v>
      </c>
      <c r="F24" s="28">
        <v>1.4650000000000001</v>
      </c>
      <c r="G24" s="13">
        <v>44120</v>
      </c>
      <c r="H24" s="13">
        <v>46122</v>
      </c>
      <c r="I24" s="52">
        <v>1.75</v>
      </c>
      <c r="J24" s="28">
        <v>1.3</v>
      </c>
      <c r="K24" s="28">
        <v>2.27</v>
      </c>
      <c r="L24" s="20">
        <v>2.2599999999999998</v>
      </c>
      <c r="M24" s="166" t="s">
        <v>5406</v>
      </c>
      <c r="N24" s="125" t="s">
        <v>5073</v>
      </c>
      <c r="O24" s="52" t="s">
        <v>4936</v>
      </c>
      <c r="P24" s="14">
        <f t="shared" ref="P24:P55" si="2">K24/L24-1</f>
        <v>4.4247787610620648E-3</v>
      </c>
    </row>
    <row r="25" spans="1:16" ht="15.6" customHeight="1" x14ac:dyDescent="0.25">
      <c r="A25" s="52">
        <v>123237</v>
      </c>
      <c r="B25" s="52" t="s">
        <v>4977</v>
      </c>
      <c r="C25" s="21">
        <v>144.46299999999999</v>
      </c>
      <c r="D25" s="52" t="s">
        <v>4978</v>
      </c>
      <c r="E25" s="28">
        <v>10.039999999999999</v>
      </c>
      <c r="F25" s="28">
        <v>5.7859999999999996</v>
      </c>
      <c r="G25" s="13">
        <v>45483</v>
      </c>
      <c r="H25" s="13">
        <v>47487</v>
      </c>
      <c r="I25" s="52">
        <v>13.58</v>
      </c>
      <c r="J25" s="28">
        <v>1.3</v>
      </c>
      <c r="K25" s="28">
        <v>17.649999999999999</v>
      </c>
      <c r="L25" s="20">
        <v>19.97</v>
      </c>
      <c r="M25" s="166" t="s">
        <v>5406</v>
      </c>
      <c r="N25" s="125" t="s">
        <v>5073</v>
      </c>
      <c r="O25" s="52" t="s">
        <v>4979</v>
      </c>
      <c r="P25" s="14">
        <f t="shared" si="2"/>
        <v>-0.1161742613920882</v>
      </c>
    </row>
    <row r="26" spans="1:16" ht="15.6" customHeight="1" x14ac:dyDescent="0.25">
      <c r="A26" s="52">
        <v>123238</v>
      </c>
      <c r="B26" s="52" t="s">
        <v>5620</v>
      </c>
      <c r="C26" s="21">
        <v>151.33000000000001</v>
      </c>
      <c r="D26" s="52" t="s">
        <v>5621</v>
      </c>
      <c r="E26" s="28">
        <v>5.29</v>
      </c>
      <c r="F26" s="28">
        <v>2.9319999999999999</v>
      </c>
      <c r="G26" s="13">
        <v>45490</v>
      </c>
      <c r="H26" s="13">
        <v>47494</v>
      </c>
      <c r="I26" s="52">
        <v>29.24</v>
      </c>
      <c r="J26" s="28">
        <v>1.3</v>
      </c>
      <c r="K26" s="28">
        <v>38.01</v>
      </c>
      <c r="L26" s="20">
        <v>44.09</v>
      </c>
      <c r="M26" s="166" t="s">
        <v>5055</v>
      </c>
      <c r="N26" s="125" t="s">
        <v>5054</v>
      </c>
      <c r="O26" s="52" t="s">
        <v>5622</v>
      </c>
      <c r="P26" s="14">
        <f t="shared" si="2"/>
        <v>-0.13789975051031989</v>
      </c>
    </row>
    <row r="27" spans="1:16" ht="15.6" customHeight="1" x14ac:dyDescent="0.25">
      <c r="A27" s="52">
        <v>113646</v>
      </c>
      <c r="B27" s="52" t="s">
        <v>5091</v>
      </c>
      <c r="C27" s="21">
        <v>141.63200000000001</v>
      </c>
      <c r="D27" s="52" t="s">
        <v>5113</v>
      </c>
      <c r="E27" s="28">
        <v>1.4590000000000001</v>
      </c>
      <c r="F27" s="28">
        <v>1.3759999999999999</v>
      </c>
      <c r="G27" s="13">
        <v>44854</v>
      </c>
      <c r="H27" s="13">
        <v>46857</v>
      </c>
      <c r="I27" s="52">
        <v>8.18</v>
      </c>
      <c r="J27" s="28">
        <v>1.3</v>
      </c>
      <c r="K27" s="28">
        <v>10.64</v>
      </c>
      <c r="L27" s="20">
        <v>11.37</v>
      </c>
      <c r="M27" s="166" t="s">
        <v>5055</v>
      </c>
      <c r="N27" s="125" t="s">
        <v>5054</v>
      </c>
      <c r="O27" s="52" t="s">
        <v>5114</v>
      </c>
      <c r="P27" s="14">
        <f t="shared" si="2"/>
        <v>-6.4204045734388648E-2</v>
      </c>
    </row>
    <row r="28" spans="1:16" ht="15.6" customHeight="1" x14ac:dyDescent="0.25">
      <c r="A28" s="52">
        <v>123190</v>
      </c>
      <c r="B28" s="52" t="s">
        <v>5409</v>
      </c>
      <c r="C28" s="21">
        <v>128.19800000000001</v>
      </c>
      <c r="D28" s="52" t="s">
        <v>5410</v>
      </c>
      <c r="E28" s="28">
        <v>26</v>
      </c>
      <c r="F28" s="28">
        <v>12.122999999999999</v>
      </c>
      <c r="G28" s="13">
        <v>45212</v>
      </c>
      <c r="H28" s="13">
        <v>47215</v>
      </c>
      <c r="I28" s="52">
        <v>12.93</v>
      </c>
      <c r="J28" s="28">
        <v>1.3</v>
      </c>
      <c r="K28" s="28">
        <v>16.809999999999999</v>
      </c>
      <c r="L28" s="20">
        <v>15.42</v>
      </c>
      <c r="M28" s="166" t="s">
        <v>5055</v>
      </c>
      <c r="N28" s="125" t="s">
        <v>5054</v>
      </c>
      <c r="O28" s="52" t="s">
        <v>4986</v>
      </c>
      <c r="P28" s="14">
        <f t="shared" si="2"/>
        <v>9.0142671854734013E-2</v>
      </c>
    </row>
    <row r="29" spans="1:16" ht="15.6" customHeight="1" x14ac:dyDescent="0.25">
      <c r="A29" s="52">
        <v>113582</v>
      </c>
      <c r="B29" s="52" t="s">
        <v>5498</v>
      </c>
      <c r="C29" s="21">
        <v>142.387</v>
      </c>
      <c r="D29" s="52" t="s">
        <v>5564</v>
      </c>
      <c r="E29" s="28">
        <v>6</v>
      </c>
      <c r="F29" s="28">
        <v>4.1719999999999997</v>
      </c>
      <c r="G29" s="13">
        <v>44167</v>
      </c>
      <c r="H29" s="13">
        <v>46169</v>
      </c>
      <c r="I29" s="52">
        <v>23.89</v>
      </c>
      <c r="J29" s="28">
        <v>1.3</v>
      </c>
      <c r="K29" s="28">
        <v>31.06</v>
      </c>
      <c r="L29" s="20">
        <v>31.95</v>
      </c>
      <c r="M29" s="166" t="s">
        <v>5055</v>
      </c>
      <c r="N29" s="125" t="s">
        <v>5054</v>
      </c>
      <c r="O29" s="52" t="s">
        <v>5565</v>
      </c>
      <c r="P29" s="14">
        <f t="shared" si="2"/>
        <v>-2.7856025039123655E-2</v>
      </c>
    </row>
    <row r="30" spans="1:16" ht="15.6" customHeight="1" x14ac:dyDescent="0.25">
      <c r="A30" s="52">
        <v>118003</v>
      </c>
      <c r="B30" s="52" t="s">
        <v>4933</v>
      </c>
      <c r="C30" s="21">
        <v>137.56800000000001</v>
      </c>
      <c r="D30" s="52" t="s">
        <v>4971</v>
      </c>
      <c r="E30" s="28">
        <v>8</v>
      </c>
      <c r="F30" s="28">
        <v>7.11</v>
      </c>
      <c r="G30" s="13">
        <v>44718</v>
      </c>
      <c r="H30" s="13">
        <v>46720</v>
      </c>
      <c r="I30" s="52">
        <v>26.19</v>
      </c>
      <c r="J30" s="28">
        <v>1.3</v>
      </c>
      <c r="K30" s="28">
        <v>34.049999999999997</v>
      </c>
      <c r="L30" s="20">
        <v>35.31</v>
      </c>
      <c r="M30" s="166" t="s">
        <v>5055</v>
      </c>
      <c r="N30" s="125" t="s">
        <v>5054</v>
      </c>
      <c r="O30" s="52" t="s">
        <v>4972</v>
      </c>
      <c r="P30" s="14">
        <f t="shared" si="2"/>
        <v>-3.5683942225998466E-2</v>
      </c>
    </row>
    <row r="31" spans="1:16" ht="15.6" customHeight="1" x14ac:dyDescent="0.25">
      <c r="A31" s="52">
        <v>113044</v>
      </c>
      <c r="B31" s="52" t="s">
        <v>5050</v>
      </c>
      <c r="C31" s="21">
        <v>120.965</v>
      </c>
      <c r="D31" s="52" t="s">
        <v>5656</v>
      </c>
      <c r="E31" s="28">
        <v>320</v>
      </c>
      <c r="F31" s="28">
        <v>102.25700000000001</v>
      </c>
      <c r="G31" s="13">
        <v>44365</v>
      </c>
      <c r="H31" s="13">
        <v>46370</v>
      </c>
      <c r="I31" s="52">
        <v>5.71</v>
      </c>
      <c r="J31" s="28">
        <v>1.2</v>
      </c>
      <c r="K31" s="28">
        <v>6.86</v>
      </c>
      <c r="L31" s="20">
        <v>6.88</v>
      </c>
      <c r="M31" s="166" t="s">
        <v>5044</v>
      </c>
      <c r="N31" s="125" t="s">
        <v>5043</v>
      </c>
      <c r="O31" s="52" t="s">
        <v>5657</v>
      </c>
      <c r="P31" s="14">
        <f t="shared" si="2"/>
        <v>-2.9069767441859407E-3</v>
      </c>
    </row>
    <row r="32" spans="1:16" ht="15.6" customHeight="1" x14ac:dyDescent="0.25">
      <c r="A32" s="52">
        <v>123187</v>
      </c>
      <c r="B32" s="52" t="s">
        <v>5139</v>
      </c>
      <c r="C32" s="21">
        <v>135.15100000000001</v>
      </c>
      <c r="D32" s="52" t="s">
        <v>5577</v>
      </c>
      <c r="E32" s="28">
        <v>4.6900000000000004</v>
      </c>
      <c r="F32" s="28">
        <v>3.552</v>
      </c>
      <c r="G32" s="13">
        <v>45210</v>
      </c>
      <c r="H32" s="13">
        <v>47212</v>
      </c>
      <c r="I32" s="52">
        <v>31.81</v>
      </c>
      <c r="J32" s="28">
        <v>1.3</v>
      </c>
      <c r="K32" s="28">
        <v>41.35</v>
      </c>
      <c r="L32" s="20">
        <v>43.16</v>
      </c>
      <c r="M32" s="166" t="s">
        <v>5044</v>
      </c>
      <c r="N32" s="125" t="s">
        <v>5043</v>
      </c>
      <c r="O32" s="52" t="s">
        <v>5578</v>
      </c>
      <c r="P32" s="14">
        <f t="shared" si="2"/>
        <v>-4.1936978683966508E-2</v>
      </c>
    </row>
    <row r="33" spans="1:16" ht="15.6" customHeight="1" x14ac:dyDescent="0.25">
      <c r="A33" s="52">
        <v>111012</v>
      </c>
      <c r="B33" s="52" t="s">
        <v>5608</v>
      </c>
      <c r="C33" s="21">
        <v>145.11500000000001</v>
      </c>
      <c r="D33" s="52" t="s">
        <v>5655</v>
      </c>
      <c r="E33" s="28">
        <v>4.29</v>
      </c>
      <c r="F33" s="28">
        <v>2.34</v>
      </c>
      <c r="G33" s="13">
        <v>45117</v>
      </c>
      <c r="H33" s="13">
        <v>47122</v>
      </c>
      <c r="I33" s="52">
        <v>13.56</v>
      </c>
      <c r="J33" s="28">
        <v>1.3</v>
      </c>
      <c r="K33" s="28">
        <v>17.63</v>
      </c>
      <c r="L33" s="20">
        <v>19.82</v>
      </c>
      <c r="M33" s="166" t="s">
        <v>5044</v>
      </c>
      <c r="N33" s="125" t="s">
        <v>5043</v>
      </c>
      <c r="O33" s="52" t="s">
        <v>4948</v>
      </c>
      <c r="P33" s="14">
        <f t="shared" si="2"/>
        <v>-0.11049445005045411</v>
      </c>
    </row>
    <row r="34" spans="1:16" ht="15.6" customHeight="1" x14ac:dyDescent="0.25">
      <c r="A34" s="52">
        <v>123163</v>
      </c>
      <c r="B34" s="52" t="s">
        <v>5646</v>
      </c>
      <c r="C34" s="21">
        <v>138.69999999999999</v>
      </c>
      <c r="D34" s="52" t="s">
        <v>5756</v>
      </c>
      <c r="E34" s="28">
        <v>3.1</v>
      </c>
      <c r="F34" s="28">
        <v>2.0920000000000001</v>
      </c>
      <c r="G34" s="13">
        <v>45036</v>
      </c>
      <c r="H34" s="13">
        <v>47040</v>
      </c>
      <c r="I34" s="52">
        <v>26.93</v>
      </c>
      <c r="J34" s="28">
        <v>1.3</v>
      </c>
      <c r="K34" s="28">
        <v>35.01</v>
      </c>
      <c r="L34" s="20">
        <v>36.64</v>
      </c>
      <c r="M34" s="166" t="s">
        <v>5013</v>
      </c>
      <c r="N34" s="125" t="s">
        <v>5218</v>
      </c>
      <c r="O34" s="52" t="s">
        <v>5757</v>
      </c>
      <c r="P34" s="14">
        <f t="shared" si="2"/>
        <v>-4.448689956331886E-2</v>
      </c>
    </row>
    <row r="35" spans="1:16" ht="15.6" customHeight="1" x14ac:dyDescent="0.25">
      <c r="A35" s="52">
        <v>123078</v>
      </c>
      <c r="B35" s="52" t="s">
        <v>5078</v>
      </c>
      <c r="C35" s="21">
        <v>128.4</v>
      </c>
      <c r="D35" s="52" t="s">
        <v>5407</v>
      </c>
      <c r="E35" s="28">
        <v>8.25</v>
      </c>
      <c r="F35" s="28">
        <v>5.9619999999999997</v>
      </c>
      <c r="G35" s="13">
        <v>44350</v>
      </c>
      <c r="H35" s="13">
        <v>46353</v>
      </c>
      <c r="I35" s="52">
        <v>15.33</v>
      </c>
      <c r="J35" s="28">
        <v>1.2</v>
      </c>
      <c r="K35" s="28">
        <v>18.399999999999999</v>
      </c>
      <c r="L35" s="20">
        <v>17.91</v>
      </c>
      <c r="M35" s="166" t="s">
        <v>5044</v>
      </c>
      <c r="N35" s="125" t="s">
        <v>5188</v>
      </c>
      <c r="O35" s="52" t="s">
        <v>5408</v>
      </c>
      <c r="P35" s="14">
        <f t="shared" si="2"/>
        <v>2.7359017308765887E-2</v>
      </c>
    </row>
    <row r="36" spans="1:16" ht="15.6" customHeight="1" x14ac:dyDescent="0.25">
      <c r="A36" s="52">
        <v>123067</v>
      </c>
      <c r="B36" s="52" t="s">
        <v>4941</v>
      </c>
      <c r="C36" s="21">
        <v>136.50700000000001</v>
      </c>
      <c r="D36" s="52" t="s">
        <v>5623</v>
      </c>
      <c r="E36" s="28">
        <v>3.88</v>
      </c>
      <c r="F36" s="28">
        <v>2.3679999999999999</v>
      </c>
      <c r="G36" s="13">
        <v>44278</v>
      </c>
      <c r="H36" s="13">
        <v>46282</v>
      </c>
      <c r="I36" s="52">
        <v>9.56</v>
      </c>
      <c r="J36" s="28">
        <v>1.3</v>
      </c>
      <c r="K36" s="28">
        <v>12.43</v>
      </c>
      <c r="L36" s="20">
        <v>11.92</v>
      </c>
      <c r="M36" s="166" t="s">
        <v>4965</v>
      </c>
      <c r="N36" s="125" t="s">
        <v>5188</v>
      </c>
      <c r="O36" s="52" t="s">
        <v>5624</v>
      </c>
      <c r="P36" s="14">
        <f t="shared" si="2"/>
        <v>4.278523489932895E-2</v>
      </c>
    </row>
    <row r="37" spans="1:16" ht="15.6" customHeight="1" x14ac:dyDescent="0.25">
      <c r="A37" s="52">
        <v>123225</v>
      </c>
      <c r="B37" s="52" t="s">
        <v>4983</v>
      </c>
      <c r="C37" s="21">
        <v>128.86099999999999</v>
      </c>
      <c r="D37" s="52" t="s">
        <v>4984</v>
      </c>
      <c r="E37" s="28">
        <v>8</v>
      </c>
      <c r="F37" s="28">
        <v>5.7350000000000003</v>
      </c>
      <c r="G37" s="13">
        <v>45398</v>
      </c>
      <c r="H37" s="13">
        <v>47401</v>
      </c>
      <c r="I37" s="52">
        <v>27.44</v>
      </c>
      <c r="J37" s="28">
        <v>1.3</v>
      </c>
      <c r="K37" s="28">
        <v>35.67</v>
      </c>
      <c r="L37" s="20">
        <v>32.4</v>
      </c>
      <c r="M37" s="166" t="s">
        <v>4999</v>
      </c>
      <c r="N37" s="125" t="s">
        <v>5188</v>
      </c>
      <c r="O37" s="52" t="s">
        <v>4985</v>
      </c>
      <c r="P37" s="14">
        <f t="shared" si="2"/>
        <v>0.10092592592592609</v>
      </c>
    </row>
    <row r="38" spans="1:16" ht="15.6" customHeight="1" x14ac:dyDescent="0.25">
      <c r="A38" s="52">
        <v>127051</v>
      </c>
      <c r="B38" s="52" t="s">
        <v>5195</v>
      </c>
      <c r="C38" s="21">
        <v>134.886</v>
      </c>
      <c r="D38" s="52" t="s">
        <v>5467</v>
      </c>
      <c r="E38" s="28">
        <v>5.26</v>
      </c>
      <c r="F38" s="28">
        <v>4.38</v>
      </c>
      <c r="G38" s="13">
        <v>44704</v>
      </c>
      <c r="H38" s="13">
        <v>46708</v>
      </c>
      <c r="I38" s="52">
        <v>26.82</v>
      </c>
      <c r="J38" s="28">
        <v>1.3</v>
      </c>
      <c r="K38" s="28">
        <v>34.869999999999997</v>
      </c>
      <c r="L38" s="20">
        <v>35.4</v>
      </c>
      <c r="M38" s="166" t="s">
        <v>4965</v>
      </c>
      <c r="N38" s="125" t="s">
        <v>5188</v>
      </c>
      <c r="O38" s="52" t="s">
        <v>4966</v>
      </c>
      <c r="P38" s="14">
        <f t="shared" si="2"/>
        <v>-1.4971751412429457E-2</v>
      </c>
    </row>
    <row r="39" spans="1:16" ht="15.6" customHeight="1" x14ac:dyDescent="0.25">
      <c r="A39" s="52">
        <v>113663</v>
      </c>
      <c r="B39" s="52" t="s">
        <v>5583</v>
      </c>
      <c r="C39" s="21">
        <v>132.15899999999999</v>
      </c>
      <c r="D39" s="52" t="s">
        <v>5437</v>
      </c>
      <c r="E39" s="28">
        <v>6.5</v>
      </c>
      <c r="F39" s="28">
        <v>6.1230000000000002</v>
      </c>
      <c r="G39" s="13">
        <v>45079</v>
      </c>
      <c r="H39" s="13">
        <v>47085</v>
      </c>
      <c r="I39" s="52">
        <v>20.25</v>
      </c>
      <c r="J39" s="28">
        <v>1.3</v>
      </c>
      <c r="K39" s="28">
        <v>26.32</v>
      </c>
      <c r="L39" s="20">
        <v>26.65</v>
      </c>
      <c r="M39" s="166" t="s">
        <v>4999</v>
      </c>
      <c r="N39" s="125" t="s">
        <v>5188</v>
      </c>
      <c r="O39" s="52" t="s">
        <v>5438</v>
      </c>
      <c r="P39" s="14">
        <f t="shared" si="2"/>
        <v>-1.2382739212007388E-2</v>
      </c>
    </row>
    <row r="40" spans="1:16" ht="15.6" customHeight="1" x14ac:dyDescent="0.25">
      <c r="A40" s="52">
        <v>128072</v>
      </c>
      <c r="B40" s="52" t="s">
        <v>5582</v>
      </c>
      <c r="C40" s="21">
        <v>129.79900000000001</v>
      </c>
      <c r="D40" s="52" t="s">
        <v>5590</v>
      </c>
      <c r="E40" s="28">
        <v>3.0190000000000001</v>
      </c>
      <c r="F40" s="28">
        <v>2.7909999999999999</v>
      </c>
      <c r="G40" s="13">
        <v>43887</v>
      </c>
      <c r="H40" s="13">
        <v>45889</v>
      </c>
      <c r="I40" s="52">
        <v>5.73</v>
      </c>
      <c r="J40" s="28">
        <v>1.3</v>
      </c>
      <c r="K40" s="28">
        <v>7.45</v>
      </c>
      <c r="L40" s="20">
        <v>7.33</v>
      </c>
      <c r="M40" s="166" t="s">
        <v>4946</v>
      </c>
      <c r="N40" s="125" t="s">
        <v>4945</v>
      </c>
      <c r="O40" s="52" t="s">
        <v>5591</v>
      </c>
      <c r="P40" s="14">
        <f t="shared" si="2"/>
        <v>1.6371077762619368E-2</v>
      </c>
    </row>
    <row r="41" spans="1:16" ht="15.6" customHeight="1" x14ac:dyDescent="0.25">
      <c r="A41" s="52">
        <v>113066</v>
      </c>
      <c r="B41" s="52" t="s">
        <v>4949</v>
      </c>
      <c r="C41" s="21">
        <v>140.845</v>
      </c>
      <c r="D41" s="52" t="s">
        <v>4950</v>
      </c>
      <c r="E41" s="28">
        <v>29</v>
      </c>
      <c r="F41" s="28">
        <v>14.276</v>
      </c>
      <c r="G41" s="13">
        <v>45191</v>
      </c>
      <c r="H41" s="13">
        <v>47193</v>
      </c>
      <c r="I41" s="52">
        <v>8.08</v>
      </c>
      <c r="J41" s="28">
        <v>1.3</v>
      </c>
      <c r="K41" s="28">
        <v>10.5</v>
      </c>
      <c r="L41" s="20">
        <v>10.51</v>
      </c>
      <c r="M41" s="166" t="s">
        <v>4965</v>
      </c>
      <c r="N41" s="125" t="s">
        <v>4945</v>
      </c>
      <c r="O41" s="52" t="s">
        <v>4951</v>
      </c>
      <c r="P41" s="14">
        <f t="shared" si="2"/>
        <v>-9.5147478591817158E-4</v>
      </c>
    </row>
    <row r="42" spans="1:16" ht="15.6" customHeight="1" x14ac:dyDescent="0.25">
      <c r="A42" s="52">
        <v>128062</v>
      </c>
      <c r="B42" s="52" t="s">
        <v>5810</v>
      </c>
      <c r="C42" s="21">
        <v>132.30099999999999</v>
      </c>
      <c r="D42" s="52" t="s">
        <v>5815</v>
      </c>
      <c r="E42" s="28">
        <v>9.65</v>
      </c>
      <c r="F42" s="28">
        <v>3.4569999999999999</v>
      </c>
      <c r="G42" s="13">
        <v>43747</v>
      </c>
      <c r="H42" s="13">
        <v>45749</v>
      </c>
      <c r="I42" s="52">
        <v>3</v>
      </c>
      <c r="J42" s="28">
        <v>1.3</v>
      </c>
      <c r="K42" s="28">
        <v>3.9</v>
      </c>
      <c r="L42" s="20">
        <v>3.98</v>
      </c>
      <c r="M42" s="166" t="s">
        <v>4946</v>
      </c>
      <c r="N42" s="125" t="s">
        <v>4945</v>
      </c>
      <c r="O42" s="52" t="s">
        <v>5816</v>
      </c>
      <c r="P42" s="14">
        <f t="shared" si="2"/>
        <v>-2.010050251256279E-2</v>
      </c>
    </row>
    <row r="43" spans="1:16" ht="15.6" customHeight="1" x14ac:dyDescent="0.25">
      <c r="A43" s="52">
        <v>113609</v>
      </c>
      <c r="B43" s="52" t="s">
        <v>5789</v>
      </c>
      <c r="C43" s="21">
        <v>131.10499999999999</v>
      </c>
      <c r="D43" s="52" t="s">
        <v>5794</v>
      </c>
      <c r="E43" s="28">
        <v>8.8650000000000002</v>
      </c>
      <c r="F43" s="28">
        <v>5.907</v>
      </c>
      <c r="G43" s="13">
        <v>44347</v>
      </c>
      <c r="H43" s="13">
        <v>46350</v>
      </c>
      <c r="I43" s="52">
        <v>14.47</v>
      </c>
      <c r="J43" s="28">
        <v>1.3</v>
      </c>
      <c r="K43" s="28">
        <v>18.809999999999999</v>
      </c>
      <c r="L43" s="20">
        <v>18.010000000000002</v>
      </c>
      <c r="M43" s="166" t="s">
        <v>4946</v>
      </c>
      <c r="N43" s="125" t="s">
        <v>4945</v>
      </c>
      <c r="O43" s="52" t="s">
        <v>4947</v>
      </c>
      <c r="P43" s="14">
        <f t="shared" si="2"/>
        <v>4.4419766796224058E-2</v>
      </c>
    </row>
    <row r="44" spans="1:16" ht="15.6" customHeight="1" x14ac:dyDescent="0.25">
      <c r="A44" s="52">
        <v>118028</v>
      </c>
      <c r="B44" s="52" t="s">
        <v>5827</v>
      </c>
      <c r="C44" s="21">
        <v>132.327</v>
      </c>
      <c r="D44" s="52" t="s">
        <v>5830</v>
      </c>
      <c r="E44" s="28">
        <v>8.3000000000000007</v>
      </c>
      <c r="F44" s="28">
        <v>8.1590000000000007</v>
      </c>
      <c r="G44" s="13">
        <v>45089</v>
      </c>
      <c r="H44" s="13">
        <v>47093</v>
      </c>
      <c r="I44" s="52">
        <v>9.2100000000000009</v>
      </c>
      <c r="J44" s="28">
        <v>1.3</v>
      </c>
      <c r="K44" s="28">
        <v>11.97</v>
      </c>
      <c r="L44" s="20">
        <v>12.5</v>
      </c>
      <c r="M44" s="166" t="s">
        <v>4883</v>
      </c>
      <c r="N44" s="125" t="s">
        <v>4885</v>
      </c>
      <c r="O44" s="52" t="s">
        <v>5831</v>
      </c>
      <c r="P44" s="14">
        <f t="shared" si="2"/>
        <v>-4.2399999999999993E-2</v>
      </c>
    </row>
    <row r="45" spans="1:16" ht="15.6" customHeight="1" x14ac:dyDescent="0.25">
      <c r="A45" s="52">
        <v>127053</v>
      </c>
      <c r="B45" s="52" t="s">
        <v>5548</v>
      </c>
      <c r="C45" s="21">
        <v>127.26900000000001</v>
      </c>
      <c r="D45" s="52" t="s">
        <v>5793</v>
      </c>
      <c r="E45" s="28">
        <v>8.24</v>
      </c>
      <c r="F45" s="28">
        <v>4.8120000000000003</v>
      </c>
      <c r="G45" s="13">
        <v>44770</v>
      </c>
      <c r="H45" s="13">
        <v>46776</v>
      </c>
      <c r="I45" s="52">
        <v>17.73</v>
      </c>
      <c r="J45" s="28">
        <v>1.3</v>
      </c>
      <c r="K45" s="28">
        <v>23.05</v>
      </c>
      <c r="L45" s="20">
        <v>20.309999999999999</v>
      </c>
      <c r="M45" s="166" t="s">
        <v>4738</v>
      </c>
      <c r="N45" s="125" t="s">
        <v>4935</v>
      </c>
      <c r="O45" s="52" t="s">
        <v>5654</v>
      </c>
      <c r="P45" s="14">
        <f t="shared" si="2"/>
        <v>0.13490891186607601</v>
      </c>
    </row>
    <row r="46" spans="1:16" ht="15.6" customHeight="1" x14ac:dyDescent="0.25">
      <c r="A46" s="52">
        <v>128070</v>
      </c>
      <c r="B46" s="52" t="s">
        <v>5868</v>
      </c>
      <c r="C46" s="21">
        <v>134.321</v>
      </c>
      <c r="D46" s="52" t="s">
        <v>5872</v>
      </c>
      <c r="E46" s="28">
        <v>2.2999999999999998</v>
      </c>
      <c r="F46" s="28">
        <v>2.2570000000000001</v>
      </c>
      <c r="G46" s="13">
        <v>43838</v>
      </c>
      <c r="H46" s="13">
        <v>45840</v>
      </c>
      <c r="I46" s="52">
        <v>8.26</v>
      </c>
      <c r="J46" s="28">
        <v>1.3</v>
      </c>
      <c r="K46" s="28">
        <v>10.74</v>
      </c>
      <c r="L46" s="20">
        <v>10.8</v>
      </c>
      <c r="M46" s="166" t="s">
        <v>4738</v>
      </c>
      <c r="N46" s="125" t="s">
        <v>4935</v>
      </c>
      <c r="O46" s="52" t="s">
        <v>5873</v>
      </c>
      <c r="P46" s="14">
        <f t="shared" si="2"/>
        <v>-5.5555555555556468E-3</v>
      </c>
    </row>
    <row r="47" spans="1:16" ht="15.6" customHeight="1" x14ac:dyDescent="0.25">
      <c r="A47" s="52">
        <v>113050</v>
      </c>
      <c r="B47" s="52" t="s">
        <v>5566</v>
      </c>
      <c r="C47" s="21">
        <v>128.53</v>
      </c>
      <c r="D47" s="52" t="s">
        <v>5567</v>
      </c>
      <c r="E47" s="28">
        <v>200</v>
      </c>
      <c r="F47" s="28">
        <v>112.29300000000001</v>
      </c>
      <c r="G47" s="13">
        <v>44551</v>
      </c>
      <c r="H47" s="13">
        <v>46553</v>
      </c>
      <c r="I47" s="52">
        <v>8.2200000000000006</v>
      </c>
      <c r="J47" s="28">
        <v>1.3</v>
      </c>
      <c r="K47" s="28">
        <v>10.69</v>
      </c>
      <c r="L47" s="20">
        <v>10.52</v>
      </c>
      <c r="M47" s="166" t="s">
        <v>4738</v>
      </c>
      <c r="N47" s="125" t="s">
        <v>4935</v>
      </c>
      <c r="O47" s="52" t="s">
        <v>5568</v>
      </c>
      <c r="P47" s="14">
        <f t="shared" si="2"/>
        <v>1.6159695817490549E-2</v>
      </c>
    </row>
    <row r="48" spans="1:16" ht="15.6" customHeight="1" x14ac:dyDescent="0.25">
      <c r="A48" s="52">
        <v>113629</v>
      </c>
      <c r="B48" s="52" t="s">
        <v>5866</v>
      </c>
      <c r="C48" s="21">
        <v>129.613</v>
      </c>
      <c r="D48" s="52" t="s">
        <v>5874</v>
      </c>
      <c r="E48" s="28">
        <v>6.2</v>
      </c>
      <c r="F48" s="28">
        <v>5.6870000000000003</v>
      </c>
      <c r="G48" s="13">
        <v>44642</v>
      </c>
      <c r="H48" s="13">
        <v>46644</v>
      </c>
      <c r="I48" s="52">
        <v>7.89</v>
      </c>
      <c r="J48" s="28">
        <v>1.3</v>
      </c>
      <c r="K48" s="28">
        <v>10.26</v>
      </c>
      <c r="L48" s="20">
        <v>10.35</v>
      </c>
      <c r="M48" s="166" t="s">
        <v>4738</v>
      </c>
      <c r="N48" s="125" t="s">
        <v>4935</v>
      </c>
      <c r="O48" s="52" t="s">
        <v>5875</v>
      </c>
      <c r="P48" s="14">
        <f t="shared" si="2"/>
        <v>-8.6956521739129933E-3</v>
      </c>
    </row>
    <row r="49" spans="1:16" ht="15.6" customHeight="1" x14ac:dyDescent="0.25">
      <c r="A49" s="52">
        <v>123191</v>
      </c>
      <c r="B49" s="52" t="s">
        <v>5652</v>
      </c>
      <c r="C49" s="21">
        <v>129.511</v>
      </c>
      <c r="D49" s="52" t="s">
        <v>5653</v>
      </c>
      <c r="E49" s="28">
        <v>6.9960000000000004</v>
      </c>
      <c r="F49" s="28">
        <v>6.444</v>
      </c>
      <c r="G49" s="13">
        <v>45215</v>
      </c>
      <c r="H49" s="13">
        <v>47218</v>
      </c>
      <c r="I49" s="52">
        <v>9.35</v>
      </c>
      <c r="J49" s="28">
        <v>1.3</v>
      </c>
      <c r="K49" s="28">
        <v>12.15</v>
      </c>
      <c r="L49" s="20">
        <v>11.93</v>
      </c>
      <c r="M49" s="166" t="s">
        <v>4738</v>
      </c>
      <c r="N49" s="125" t="s">
        <v>4935</v>
      </c>
      <c r="O49" s="52" t="s">
        <v>5654</v>
      </c>
      <c r="P49" s="14">
        <f t="shared" si="2"/>
        <v>1.8440905280804776E-2</v>
      </c>
    </row>
    <row r="50" spans="1:16" ht="15.6" customHeight="1" x14ac:dyDescent="0.25">
      <c r="A50" s="52">
        <v>123112</v>
      </c>
      <c r="B50" s="52" t="s">
        <v>5197</v>
      </c>
      <c r="C50" s="21">
        <v>137.15799999999999</v>
      </c>
      <c r="D50" s="52" t="s">
        <v>5876</v>
      </c>
      <c r="E50" s="28">
        <v>2.4569999999999999</v>
      </c>
      <c r="F50" s="28">
        <v>2.2650000000000001</v>
      </c>
      <c r="G50" s="13">
        <v>44483</v>
      </c>
      <c r="H50" s="13">
        <v>46485</v>
      </c>
      <c r="I50" s="52">
        <v>8.2799999999999994</v>
      </c>
      <c r="J50" s="28">
        <v>1.3</v>
      </c>
      <c r="K50" s="28">
        <v>10.76</v>
      </c>
      <c r="L50" s="20">
        <v>11.2</v>
      </c>
      <c r="M50" s="166" t="s">
        <v>4738</v>
      </c>
      <c r="N50" s="125" t="s">
        <v>4935</v>
      </c>
      <c r="O50" s="52" t="s">
        <v>5877</v>
      </c>
      <c r="P50" s="14">
        <f t="shared" si="2"/>
        <v>-3.9285714285714257E-2</v>
      </c>
    </row>
    <row r="51" spans="1:16" ht="15.6" customHeight="1" x14ac:dyDescent="0.25">
      <c r="A51" s="52">
        <v>123120</v>
      </c>
      <c r="B51" s="52" t="s">
        <v>5477</v>
      </c>
      <c r="C51" s="21">
        <v>130.5</v>
      </c>
      <c r="D51" s="52" t="s">
        <v>5878</v>
      </c>
      <c r="E51" s="28">
        <v>7.9889999999999999</v>
      </c>
      <c r="F51" s="28">
        <v>7.9779999999999998</v>
      </c>
      <c r="G51" s="13">
        <v>44599</v>
      </c>
      <c r="H51" s="13">
        <v>46598</v>
      </c>
      <c r="I51" s="52">
        <v>6.15</v>
      </c>
      <c r="J51" s="28">
        <v>1.3</v>
      </c>
      <c r="K51" s="28">
        <v>8</v>
      </c>
      <c r="L51" s="20">
        <v>8.0299999999999994</v>
      </c>
      <c r="M51" s="166" t="s">
        <v>4738</v>
      </c>
      <c r="N51" s="125" t="s">
        <v>4935</v>
      </c>
      <c r="O51" s="52" t="s">
        <v>5879</v>
      </c>
      <c r="P51" s="14">
        <f t="shared" si="2"/>
        <v>-3.7359900373598043E-3</v>
      </c>
    </row>
    <row r="52" spans="1:16" ht="15.6" customHeight="1" x14ac:dyDescent="0.25">
      <c r="A52" s="52">
        <v>123022</v>
      </c>
      <c r="B52" s="52" t="s">
        <v>5415</v>
      </c>
      <c r="C52" s="21">
        <v>130.27000000000001</v>
      </c>
      <c r="D52" s="52" t="s">
        <v>5417</v>
      </c>
      <c r="E52" s="28">
        <v>12.3</v>
      </c>
      <c r="F52" s="28">
        <v>2.492</v>
      </c>
      <c r="G52" s="13">
        <v>43731</v>
      </c>
      <c r="H52" s="13">
        <v>45734</v>
      </c>
      <c r="I52" s="52">
        <v>5.83</v>
      </c>
      <c r="J52" s="28">
        <v>1.3</v>
      </c>
      <c r="K52" s="28">
        <v>7.58</v>
      </c>
      <c r="L52" s="20">
        <v>7.2</v>
      </c>
      <c r="M52" s="166" t="s">
        <v>4883</v>
      </c>
      <c r="N52" s="125" t="s">
        <v>5148</v>
      </c>
      <c r="O52" s="52" t="s">
        <v>5418</v>
      </c>
      <c r="P52" s="14">
        <f t="shared" si="2"/>
        <v>5.2777777777777812E-2</v>
      </c>
    </row>
    <row r="53" spans="1:16" ht="15.6" customHeight="1" x14ac:dyDescent="0.25">
      <c r="A53" s="52">
        <v>113069</v>
      </c>
      <c r="B53" s="52" t="s">
        <v>5439</v>
      </c>
      <c r="C53" s="21">
        <v>129.11199999999999</v>
      </c>
      <c r="D53" s="52" t="s">
        <v>5440</v>
      </c>
      <c r="E53" s="28">
        <v>17</v>
      </c>
      <c r="F53" s="28">
        <v>15.79</v>
      </c>
      <c r="G53" s="13">
        <v>45471</v>
      </c>
      <c r="H53" s="13">
        <v>47109</v>
      </c>
      <c r="I53" s="52">
        <v>15.18</v>
      </c>
      <c r="J53" s="28">
        <v>1.3</v>
      </c>
      <c r="K53" s="28">
        <v>19.73</v>
      </c>
      <c r="L53" s="20">
        <v>18.09</v>
      </c>
      <c r="M53" s="166" t="s">
        <v>4883</v>
      </c>
      <c r="N53" s="125" t="s">
        <v>5148</v>
      </c>
      <c r="O53" s="52" t="s">
        <v>5441</v>
      </c>
      <c r="P53" s="14">
        <f t="shared" si="2"/>
        <v>9.0657822001105615E-2</v>
      </c>
    </row>
    <row r="54" spans="1:16" ht="15.6" customHeight="1" x14ac:dyDescent="0.25">
      <c r="A54" s="52">
        <v>118037</v>
      </c>
      <c r="B54" s="52" t="s">
        <v>5177</v>
      </c>
      <c r="C54" s="21">
        <v>129.58699999999999</v>
      </c>
      <c r="D54" s="52" t="s">
        <v>5179</v>
      </c>
      <c r="E54" s="28">
        <v>5.2</v>
      </c>
      <c r="F54" s="28">
        <v>4.68</v>
      </c>
      <c r="G54" s="13">
        <v>45303</v>
      </c>
      <c r="H54" s="13">
        <v>47305</v>
      </c>
      <c r="I54" s="52">
        <v>29.56</v>
      </c>
      <c r="J54" s="28">
        <v>1.3</v>
      </c>
      <c r="K54" s="28">
        <v>38.43</v>
      </c>
      <c r="L54" s="20">
        <v>35.450000000000003</v>
      </c>
      <c r="M54" s="166" t="s">
        <v>5013</v>
      </c>
      <c r="N54" s="125" t="s">
        <v>5148</v>
      </c>
      <c r="O54" s="52" t="s">
        <v>4980</v>
      </c>
      <c r="P54" s="14">
        <f t="shared" si="2"/>
        <v>8.4062059238363851E-2</v>
      </c>
    </row>
    <row r="55" spans="1:16" ht="15.6" customHeight="1" x14ac:dyDescent="0.25">
      <c r="A55" s="52">
        <v>123206</v>
      </c>
      <c r="B55" s="52" t="s">
        <v>4860</v>
      </c>
      <c r="C55" s="21">
        <v>133.38499999999999</v>
      </c>
      <c r="D55" s="52" t="s">
        <v>4987</v>
      </c>
      <c r="E55" s="28">
        <v>2.5</v>
      </c>
      <c r="F55" s="28">
        <v>2.4969999999999999</v>
      </c>
      <c r="G55" s="13">
        <v>45317</v>
      </c>
      <c r="H55" s="13">
        <v>47319</v>
      </c>
      <c r="I55" s="52">
        <v>5.47</v>
      </c>
      <c r="J55" s="28">
        <v>1.3</v>
      </c>
      <c r="K55" s="28">
        <v>7.11</v>
      </c>
      <c r="L55" s="20">
        <v>7.06</v>
      </c>
      <c r="M55" s="166" t="s">
        <v>4946</v>
      </c>
      <c r="N55" s="125" t="s">
        <v>5148</v>
      </c>
      <c r="O55" s="52" t="s">
        <v>4986</v>
      </c>
      <c r="P55" s="14">
        <f t="shared" si="2"/>
        <v>7.0821529745044298E-3</v>
      </c>
    </row>
    <row r="56" spans="1:16" ht="15.6" customHeight="1" x14ac:dyDescent="0.25">
      <c r="A56" s="52">
        <v>118030</v>
      </c>
      <c r="B56" s="52" t="s">
        <v>5196</v>
      </c>
      <c r="C56" s="21">
        <v>134.36000000000001</v>
      </c>
      <c r="D56" s="52" t="s">
        <v>5221</v>
      </c>
      <c r="E56" s="28">
        <v>15.647</v>
      </c>
      <c r="F56" s="28">
        <v>14.694000000000001</v>
      </c>
      <c r="G56" s="13">
        <v>45113</v>
      </c>
      <c r="H56" s="13">
        <v>47117</v>
      </c>
      <c r="I56" s="52">
        <v>39.700000000000003</v>
      </c>
      <c r="J56" s="28">
        <v>1.3</v>
      </c>
      <c r="K56" s="28">
        <v>51.61</v>
      </c>
      <c r="L56" s="20">
        <v>49.94</v>
      </c>
      <c r="M56" s="166" t="s">
        <v>4965</v>
      </c>
      <c r="N56" s="125" t="s">
        <v>5148</v>
      </c>
      <c r="O56" s="52" t="s">
        <v>5222</v>
      </c>
      <c r="P56" s="14">
        <f t="shared" ref="P56:P66" si="3">K56/L56-1</f>
        <v>3.344012815378461E-2</v>
      </c>
    </row>
    <row r="57" spans="1:16" ht="15.6" customHeight="1" x14ac:dyDescent="0.25">
      <c r="A57" s="52">
        <v>113631</v>
      </c>
      <c r="B57" s="52" t="s">
        <v>5403</v>
      </c>
      <c r="C57" s="21">
        <v>129.208</v>
      </c>
      <c r="D57" s="52" t="s">
        <v>3253</v>
      </c>
      <c r="E57" s="28">
        <v>9.3000000000000007</v>
      </c>
      <c r="F57" s="28">
        <v>8.4239999999999995</v>
      </c>
      <c r="G57" s="13">
        <v>44693</v>
      </c>
      <c r="H57" s="13">
        <v>46699</v>
      </c>
      <c r="I57" s="52">
        <v>7.21</v>
      </c>
      <c r="J57" s="28">
        <v>1.3</v>
      </c>
      <c r="K57" s="28">
        <v>9.3699999999999992</v>
      </c>
      <c r="L57" s="20">
        <v>9.27</v>
      </c>
      <c r="M57" s="166" t="s">
        <v>4738</v>
      </c>
      <c r="N57" s="125" t="s">
        <v>5148</v>
      </c>
      <c r="O57" s="52" t="s">
        <v>4947</v>
      </c>
      <c r="P57" s="14">
        <f t="shared" si="3"/>
        <v>1.0787486515641875E-2</v>
      </c>
    </row>
    <row r="58" spans="1:16" ht="15.6" customHeight="1" x14ac:dyDescent="0.25">
      <c r="A58" s="52">
        <v>113549</v>
      </c>
      <c r="B58" s="52" t="s">
        <v>5473</v>
      </c>
      <c r="C58" s="21">
        <v>128.14599999999999</v>
      </c>
      <c r="D58" s="52" t="s">
        <v>5458</v>
      </c>
      <c r="E58" s="28">
        <v>8.8000000000000007</v>
      </c>
      <c r="F58" s="28">
        <v>7.0419999999999998</v>
      </c>
      <c r="G58" s="13">
        <v>43972</v>
      </c>
      <c r="H58" s="13">
        <v>45976</v>
      </c>
      <c r="I58" s="52">
        <v>7.73</v>
      </c>
      <c r="J58" s="28">
        <v>1.3</v>
      </c>
      <c r="K58" s="28">
        <v>10.050000000000001</v>
      </c>
      <c r="L58" s="20">
        <v>9.8699999999999992</v>
      </c>
      <c r="M58" s="166" t="s">
        <v>4738</v>
      </c>
      <c r="N58" s="125" t="s">
        <v>5148</v>
      </c>
      <c r="O58" s="52" t="s">
        <v>5459</v>
      </c>
      <c r="P58" s="14">
        <f t="shared" si="3"/>
        <v>1.8237082066869359E-2</v>
      </c>
    </row>
    <row r="59" spans="1:16" ht="15.6" customHeight="1" x14ac:dyDescent="0.25">
      <c r="A59" s="52">
        <v>127095</v>
      </c>
      <c r="B59" s="52" t="s">
        <v>5092</v>
      </c>
      <c r="C59" s="21">
        <v>132.11199999999999</v>
      </c>
      <c r="D59" s="52" t="s">
        <v>5093</v>
      </c>
      <c r="E59" s="28">
        <v>7</v>
      </c>
      <c r="F59" s="28">
        <v>6.9279999999999999</v>
      </c>
      <c r="G59" s="13">
        <v>45406</v>
      </c>
      <c r="H59" s="13">
        <v>47409</v>
      </c>
      <c r="I59" s="52">
        <v>9.25</v>
      </c>
      <c r="J59" s="28">
        <v>1.3</v>
      </c>
      <c r="K59" s="28">
        <v>12.03</v>
      </c>
      <c r="L59" s="20">
        <v>11.6</v>
      </c>
      <c r="M59" s="166" t="s">
        <v>5044</v>
      </c>
      <c r="N59" s="125" t="s">
        <v>5148</v>
      </c>
      <c r="O59" s="52" t="s">
        <v>5094</v>
      </c>
      <c r="P59" s="14">
        <f t="shared" si="3"/>
        <v>3.706896551724137E-2</v>
      </c>
    </row>
    <row r="60" spans="1:16" ht="15.6" customHeight="1" x14ac:dyDescent="0.25">
      <c r="A60" s="52">
        <v>123089</v>
      </c>
      <c r="B60" s="52" t="s">
        <v>4496</v>
      </c>
      <c r="C60" s="21">
        <v>130.87799999999999</v>
      </c>
      <c r="D60" s="52" t="s">
        <v>4967</v>
      </c>
      <c r="E60" s="28">
        <v>5</v>
      </c>
      <c r="F60" s="28">
        <v>3.0539999999999998</v>
      </c>
      <c r="G60" s="13">
        <v>44372</v>
      </c>
      <c r="H60" s="13">
        <v>46377</v>
      </c>
      <c r="I60" s="52">
        <v>5.5</v>
      </c>
      <c r="J60" s="28">
        <v>1.3</v>
      </c>
      <c r="K60" s="28">
        <v>7.15</v>
      </c>
      <c r="L60" s="20">
        <v>6.83</v>
      </c>
      <c r="M60" s="166" t="s">
        <v>4738</v>
      </c>
      <c r="N60" s="125" t="s">
        <v>5148</v>
      </c>
      <c r="O60" s="52" t="s">
        <v>4958</v>
      </c>
      <c r="P60" s="14">
        <f t="shared" si="3"/>
        <v>4.6852122986822842E-2</v>
      </c>
    </row>
    <row r="61" spans="1:16" ht="15.6" customHeight="1" x14ac:dyDescent="0.25">
      <c r="A61" s="52">
        <v>123224</v>
      </c>
      <c r="B61" s="52" t="s">
        <v>5201</v>
      </c>
      <c r="C61" s="21">
        <v>128.77199999999999</v>
      </c>
      <c r="D61" s="52" t="s">
        <v>5227</v>
      </c>
      <c r="E61" s="28">
        <v>5</v>
      </c>
      <c r="F61" s="28">
        <v>2.8490000000000002</v>
      </c>
      <c r="G61" s="13">
        <v>45376</v>
      </c>
      <c r="H61" s="13">
        <v>47380</v>
      </c>
      <c r="I61" s="52">
        <v>36.94</v>
      </c>
      <c r="J61" s="28">
        <v>1.3</v>
      </c>
      <c r="K61" s="28">
        <v>48.02</v>
      </c>
      <c r="L61" s="20">
        <v>40.630000000000003</v>
      </c>
      <c r="M61" s="166" t="s">
        <v>4999</v>
      </c>
      <c r="N61" s="125" t="s">
        <v>5148</v>
      </c>
      <c r="O61" s="52" t="s">
        <v>5228</v>
      </c>
      <c r="P61" s="14">
        <f t="shared" si="3"/>
        <v>0.18188530642382483</v>
      </c>
    </row>
    <row r="62" spans="1:16" ht="15.6" customHeight="1" x14ac:dyDescent="0.25">
      <c r="A62" s="52">
        <v>128132</v>
      </c>
      <c r="B62" s="52" t="s">
        <v>5215</v>
      </c>
      <c r="C62" s="21">
        <v>133.809</v>
      </c>
      <c r="D62" s="52" t="s">
        <v>5219</v>
      </c>
      <c r="E62" s="28">
        <v>8.5</v>
      </c>
      <c r="F62" s="28">
        <v>8.4339999999999993</v>
      </c>
      <c r="G62" s="13">
        <v>44277</v>
      </c>
      <c r="H62" s="13">
        <v>46280</v>
      </c>
      <c r="I62" s="52">
        <v>10.15</v>
      </c>
      <c r="J62" s="28">
        <v>1.3</v>
      </c>
      <c r="K62" s="28">
        <v>13.2</v>
      </c>
      <c r="L62" s="20">
        <v>13.08</v>
      </c>
      <c r="M62" s="166" t="s">
        <v>4738</v>
      </c>
      <c r="N62" s="125" t="s">
        <v>5148</v>
      </c>
      <c r="O62" s="52" t="s">
        <v>5220</v>
      </c>
      <c r="P62" s="14">
        <f t="shared" si="3"/>
        <v>9.1743119266054496E-3</v>
      </c>
    </row>
    <row r="63" spans="1:16" ht="15.6" customHeight="1" x14ac:dyDescent="0.25">
      <c r="A63" s="52">
        <v>113668</v>
      </c>
      <c r="B63" s="52" t="s">
        <v>4944</v>
      </c>
      <c r="C63" s="21">
        <v>130.46899999999999</v>
      </c>
      <c r="D63" s="52" t="s">
        <v>4953</v>
      </c>
      <c r="E63" s="28">
        <v>5.24</v>
      </c>
      <c r="F63" s="28">
        <v>2.5489999999999999</v>
      </c>
      <c r="G63" s="13">
        <v>45208</v>
      </c>
      <c r="H63" s="13">
        <v>47204</v>
      </c>
      <c r="I63" s="52">
        <v>22.93</v>
      </c>
      <c r="J63" s="28">
        <v>1.3</v>
      </c>
      <c r="K63" s="28">
        <v>29.81</v>
      </c>
      <c r="L63" s="20">
        <v>28.12</v>
      </c>
      <c r="M63" s="166" t="s">
        <v>5044</v>
      </c>
      <c r="N63" s="125" t="s">
        <v>5148</v>
      </c>
      <c r="O63" s="52" t="s">
        <v>4954</v>
      </c>
      <c r="P63" s="14">
        <f t="shared" si="3"/>
        <v>6.0099573257467842E-2</v>
      </c>
    </row>
    <row r="64" spans="1:16" ht="15.6" customHeight="1" x14ac:dyDescent="0.25">
      <c r="A64" s="52">
        <v>127055</v>
      </c>
      <c r="B64" s="52" t="s">
        <v>5047</v>
      </c>
      <c r="C64" s="21">
        <v>128.68</v>
      </c>
      <c r="D64" s="52" t="s">
        <v>5056</v>
      </c>
      <c r="E64" s="28">
        <v>5.77</v>
      </c>
      <c r="F64" s="28">
        <v>3.2890000000000001</v>
      </c>
      <c r="G64" s="13">
        <v>44802</v>
      </c>
      <c r="H64" s="13">
        <v>46805</v>
      </c>
      <c r="I64" s="52">
        <v>18.5</v>
      </c>
      <c r="J64" s="28">
        <v>1.3</v>
      </c>
      <c r="K64" s="28">
        <v>24.05</v>
      </c>
      <c r="L64" s="20">
        <v>22.01</v>
      </c>
      <c r="M64" s="166" t="s">
        <v>4946</v>
      </c>
      <c r="N64" s="125" t="s">
        <v>5148</v>
      </c>
      <c r="O64" s="52" t="s">
        <v>5057</v>
      </c>
      <c r="P64" s="14">
        <f t="shared" si="3"/>
        <v>9.2685143116765012E-2</v>
      </c>
    </row>
    <row r="65" spans="1:16" ht="15.6" customHeight="1" x14ac:dyDescent="0.25">
      <c r="A65" s="52">
        <v>123076</v>
      </c>
      <c r="B65" s="52" t="s">
        <v>4961</v>
      </c>
      <c r="C65" s="21">
        <v>129.76</v>
      </c>
      <c r="D65" s="52" t="s">
        <v>5194</v>
      </c>
      <c r="E65" s="28">
        <v>8.5</v>
      </c>
      <c r="F65" s="28">
        <v>5.8289999999999997</v>
      </c>
      <c r="G65" s="13">
        <v>44341</v>
      </c>
      <c r="H65" s="13">
        <v>46345</v>
      </c>
      <c r="I65" s="52">
        <v>12.7</v>
      </c>
      <c r="J65" s="28">
        <v>1.3</v>
      </c>
      <c r="K65" s="28">
        <v>16.510000000000002</v>
      </c>
      <c r="L65" s="20">
        <v>14.55</v>
      </c>
      <c r="M65" s="166" t="s">
        <v>5044</v>
      </c>
      <c r="N65" s="125" t="s">
        <v>5148</v>
      </c>
      <c r="O65" s="52" t="s">
        <v>4966</v>
      </c>
      <c r="P65" s="14">
        <f t="shared" si="3"/>
        <v>0.13470790378006869</v>
      </c>
    </row>
    <row r="66" spans="1:16" ht="15.6" customHeight="1" x14ac:dyDescent="0.25">
      <c r="A66" s="52">
        <v>123227</v>
      </c>
      <c r="B66" s="52" t="s">
        <v>4934</v>
      </c>
      <c r="C66" s="21">
        <v>137.51599999999999</v>
      </c>
      <c r="D66" s="52" t="s">
        <v>4975</v>
      </c>
      <c r="E66" s="28">
        <v>3.63</v>
      </c>
      <c r="F66" s="28">
        <v>3.12</v>
      </c>
      <c r="G66" s="13">
        <v>45408</v>
      </c>
      <c r="H66" s="13">
        <v>47411</v>
      </c>
      <c r="I66" s="52">
        <v>34.81</v>
      </c>
      <c r="J66" s="28">
        <v>1.3</v>
      </c>
      <c r="K66" s="28">
        <v>45.25</v>
      </c>
      <c r="L66" s="20">
        <v>44.97</v>
      </c>
      <c r="M66" s="166" t="s">
        <v>4999</v>
      </c>
      <c r="N66" s="125" t="s">
        <v>5148</v>
      </c>
      <c r="O66" s="52" t="s">
        <v>4976</v>
      </c>
      <c r="P66" s="14">
        <f t="shared" si="3"/>
        <v>6.2263731376472897E-3</v>
      </c>
    </row>
    <row r="80" spans="1:16" ht="15.6" customHeight="1" x14ac:dyDescent="0.25">
      <c r="A80" s="52">
        <v>128044</v>
      </c>
      <c r="B80" s="52" t="s">
        <v>5674</v>
      </c>
      <c r="C80" s="21">
        <v>2717</v>
      </c>
      <c r="D80" s="52" t="s">
        <v>5675</v>
      </c>
      <c r="E80" s="28" t="s">
        <v>5676</v>
      </c>
      <c r="F80" s="28" t="s">
        <v>5677</v>
      </c>
      <c r="G80" s="52" t="s">
        <v>5678</v>
      </c>
      <c r="N80" s="125" t="s">
        <v>5676</v>
      </c>
    </row>
    <row r="81" spans="1:14" ht="15.6" customHeight="1" x14ac:dyDescent="0.25">
      <c r="A81" s="52">
        <v>127033</v>
      </c>
      <c r="B81" s="52" t="s">
        <v>5661</v>
      </c>
      <c r="C81" s="21">
        <v>2822</v>
      </c>
      <c r="D81" s="52" t="s">
        <v>5662</v>
      </c>
      <c r="E81" s="28" t="s">
        <v>5679</v>
      </c>
      <c r="F81" s="28" t="s">
        <v>5680</v>
      </c>
      <c r="G81" s="52" t="s">
        <v>5681</v>
      </c>
      <c r="N81" s="125" t="s">
        <v>5679</v>
      </c>
    </row>
    <row r="82" spans="1:14" ht="15.6" customHeight="1" x14ac:dyDescent="0.25">
      <c r="A82" s="52">
        <v>110092</v>
      </c>
      <c r="B82" s="52" t="s">
        <v>5664</v>
      </c>
      <c r="C82" s="21">
        <v>600370</v>
      </c>
      <c r="D82" s="52" t="s">
        <v>5665</v>
      </c>
      <c r="E82" s="28" t="s">
        <v>5682</v>
      </c>
      <c r="F82" s="28" t="s">
        <v>5683</v>
      </c>
      <c r="G82" s="52" t="s">
        <v>5684</v>
      </c>
      <c r="N82" s="125" t="s">
        <v>5682</v>
      </c>
    </row>
    <row r="83" spans="1:14" ht="15.6" customHeight="1" x14ac:dyDescent="0.25">
      <c r="A83" s="52">
        <v>113601</v>
      </c>
      <c r="B83" s="52" t="s">
        <v>5636</v>
      </c>
      <c r="C83" s="21">
        <v>603716</v>
      </c>
      <c r="D83" s="52" t="s">
        <v>5668</v>
      </c>
      <c r="E83" s="28" t="s">
        <v>5685</v>
      </c>
      <c r="F83" s="28" t="s">
        <v>5686</v>
      </c>
      <c r="H83" s="13" t="s">
        <v>5687</v>
      </c>
      <c r="N83" s="125" t="s">
        <v>5685</v>
      </c>
    </row>
    <row r="84" spans="1:14" ht="15.6" customHeight="1" x14ac:dyDescent="0.25">
      <c r="A84" s="52">
        <v>123175</v>
      </c>
      <c r="B84" s="52" t="s">
        <v>5647</v>
      </c>
      <c r="C84" s="21">
        <v>300614</v>
      </c>
      <c r="D84" s="52" t="s">
        <v>5688</v>
      </c>
      <c r="E84" s="28" t="s">
        <v>5689</v>
      </c>
      <c r="F84" s="28" t="s">
        <v>5686</v>
      </c>
      <c r="N84" s="125" t="s">
        <v>5689</v>
      </c>
    </row>
    <row r="85" spans="1:14" ht="15.6" customHeight="1" x14ac:dyDescent="0.25">
      <c r="A85" s="52">
        <v>127047</v>
      </c>
      <c r="B85" s="52" t="s">
        <v>5690</v>
      </c>
      <c r="C85" s="21">
        <v>2798</v>
      </c>
      <c r="D85" s="52" t="s">
        <v>5663</v>
      </c>
      <c r="E85" s="28" t="s">
        <v>4816</v>
      </c>
      <c r="F85" s="28" t="s">
        <v>5691</v>
      </c>
      <c r="N85" s="125" t="s">
        <v>4816</v>
      </c>
    </row>
    <row r="86" spans="1:14" ht="15.6" customHeight="1" x14ac:dyDescent="0.25">
      <c r="A86" s="52">
        <v>123056</v>
      </c>
      <c r="B86" s="52" t="s">
        <v>4784</v>
      </c>
      <c r="C86" s="21">
        <v>300511</v>
      </c>
      <c r="D86" s="52" t="s">
        <v>5669</v>
      </c>
      <c r="E86" s="28" t="s">
        <v>5107</v>
      </c>
      <c r="F86" s="28" t="s">
        <v>5691</v>
      </c>
      <c r="N86" s="125" t="s">
        <v>5107</v>
      </c>
    </row>
    <row r="87" spans="1:14" ht="15.6" customHeight="1" x14ac:dyDescent="0.25">
      <c r="A87" s="52">
        <v>111016</v>
      </c>
      <c r="B87" s="52" t="s">
        <v>5671</v>
      </c>
      <c r="C87" s="21">
        <v>605228</v>
      </c>
      <c r="D87" s="52" t="s">
        <v>5672</v>
      </c>
      <c r="E87" s="28" t="s">
        <v>5692</v>
      </c>
      <c r="F87" s="28" t="s">
        <v>5686</v>
      </c>
      <c r="G87" s="52" t="s">
        <v>5693</v>
      </c>
      <c r="N87" s="125" t="s">
        <v>5692</v>
      </c>
    </row>
    <row r="88" spans="1:14" ht="15.6" customHeight="1" x14ac:dyDescent="0.25">
      <c r="A88" s="52">
        <v>118026</v>
      </c>
      <c r="B88" s="52" t="s">
        <v>4812</v>
      </c>
      <c r="C88" s="21">
        <v>688499</v>
      </c>
      <c r="D88" s="52" t="s">
        <v>5694</v>
      </c>
      <c r="E88" s="28" t="s">
        <v>5695</v>
      </c>
      <c r="F88" s="28" t="s">
        <v>5686</v>
      </c>
      <c r="N88" s="125" t="s">
        <v>5695</v>
      </c>
    </row>
    <row r="89" spans="1:14" ht="15.6" customHeight="1" x14ac:dyDescent="0.25">
      <c r="A89" s="52">
        <v>128127</v>
      </c>
      <c r="B89" s="52" t="s">
        <v>5643</v>
      </c>
      <c r="C89" s="21">
        <v>2775</v>
      </c>
      <c r="D89" s="52" t="s">
        <v>5660</v>
      </c>
      <c r="E89" s="28" t="s">
        <v>5696</v>
      </c>
      <c r="F89" s="28" t="s">
        <v>5686</v>
      </c>
      <c r="G89" s="52" t="s">
        <v>5697</v>
      </c>
      <c r="H89" s="13" t="s">
        <v>5698</v>
      </c>
      <c r="N89" s="125" t="s">
        <v>5696</v>
      </c>
    </row>
    <row r="90" spans="1:14" ht="15.6" customHeight="1" x14ac:dyDescent="0.25">
      <c r="A90" s="52">
        <v>123156</v>
      </c>
      <c r="B90" s="52" t="s">
        <v>5645</v>
      </c>
      <c r="C90" s="21">
        <v>300839</v>
      </c>
      <c r="D90" s="52" t="s">
        <v>5659</v>
      </c>
      <c r="E90" s="28" t="s">
        <v>5699</v>
      </c>
      <c r="F90" s="28" t="s">
        <v>5700</v>
      </c>
      <c r="G90" s="52" t="s">
        <v>5701</v>
      </c>
      <c r="N90" s="125" t="s">
        <v>5699</v>
      </c>
    </row>
    <row r="91" spans="1:14" ht="15.6" customHeight="1" x14ac:dyDescent="0.25">
      <c r="A91" s="52">
        <v>118027</v>
      </c>
      <c r="B91" s="52" t="s">
        <v>5702</v>
      </c>
      <c r="C91" s="21">
        <v>688066</v>
      </c>
      <c r="D91" s="52" t="s">
        <v>5703</v>
      </c>
      <c r="E91" s="28" t="s">
        <v>5704</v>
      </c>
      <c r="F91" s="28" t="s">
        <v>5691</v>
      </c>
      <c r="N91" s="125" t="s">
        <v>5704</v>
      </c>
    </row>
    <row r="92" spans="1:14" ht="15.6" customHeight="1" x14ac:dyDescent="0.25">
      <c r="A92" s="52">
        <v>123186</v>
      </c>
      <c r="B92" s="52" t="s">
        <v>5658</v>
      </c>
      <c r="C92" s="21">
        <v>300986</v>
      </c>
      <c r="D92" s="52" t="s">
        <v>5705</v>
      </c>
      <c r="E92" s="28" t="s">
        <v>5706</v>
      </c>
      <c r="F92" s="28" t="s">
        <v>5707</v>
      </c>
      <c r="H92" s="13" t="s">
        <v>5708</v>
      </c>
      <c r="N92" s="125" t="s">
        <v>5706</v>
      </c>
    </row>
    <row r="93" spans="1:14" ht="15.6" customHeight="1" x14ac:dyDescent="0.25">
      <c r="A93" s="52">
        <v>113601</v>
      </c>
      <c r="B93" s="52" t="s">
        <v>5636</v>
      </c>
      <c r="C93" s="21">
        <v>603716</v>
      </c>
      <c r="D93" s="52" t="s">
        <v>5668</v>
      </c>
      <c r="E93" s="28" t="s">
        <v>5709</v>
      </c>
      <c r="F93" s="28" t="s">
        <v>5707</v>
      </c>
      <c r="N93" s="125" t="s">
        <v>5709</v>
      </c>
    </row>
    <row r="94" spans="1:14" ht="15.6" customHeight="1" x14ac:dyDescent="0.25">
      <c r="A94" s="52">
        <v>118026</v>
      </c>
      <c r="B94" s="52" t="s">
        <v>4812</v>
      </c>
      <c r="C94" s="21">
        <v>688499</v>
      </c>
      <c r="D94" s="52" t="s">
        <v>5694</v>
      </c>
      <c r="E94" s="28" t="s">
        <v>5710</v>
      </c>
      <c r="F94" s="28" t="s">
        <v>5711</v>
      </c>
      <c r="N94" s="125" t="s">
        <v>5710</v>
      </c>
    </row>
    <row r="95" spans="1:14" ht="15.6" customHeight="1" x14ac:dyDescent="0.25">
      <c r="A95" s="52">
        <v>118020</v>
      </c>
      <c r="B95" s="52" t="s">
        <v>5673</v>
      </c>
      <c r="C95" s="21">
        <v>688148</v>
      </c>
      <c r="D95" s="52" t="s">
        <v>5712</v>
      </c>
      <c r="E95" s="28" t="s">
        <v>5713</v>
      </c>
      <c r="F95" s="28" t="s">
        <v>5714</v>
      </c>
      <c r="N95" s="125" t="s">
        <v>5713</v>
      </c>
    </row>
    <row r="96" spans="1:14" ht="15.6" customHeight="1" x14ac:dyDescent="0.25">
      <c r="A96" s="52">
        <v>127047</v>
      </c>
      <c r="B96" s="52" t="s">
        <v>5690</v>
      </c>
      <c r="C96" s="21">
        <v>2798</v>
      </c>
      <c r="D96" s="52" t="s">
        <v>5663</v>
      </c>
      <c r="E96" s="28" t="s">
        <v>5715</v>
      </c>
      <c r="F96" s="28" t="s">
        <v>5716</v>
      </c>
      <c r="N96" s="125" t="s">
        <v>5715</v>
      </c>
    </row>
    <row r="97" spans="1:14" ht="15.6" customHeight="1" x14ac:dyDescent="0.25">
      <c r="A97" s="52">
        <v>123099</v>
      </c>
      <c r="B97" s="52" t="s">
        <v>4813</v>
      </c>
      <c r="C97" s="21">
        <v>300630</v>
      </c>
      <c r="D97" s="52" t="s">
        <v>5717</v>
      </c>
      <c r="E97" s="28" t="s">
        <v>4817</v>
      </c>
      <c r="F97" s="28" t="s">
        <v>5718</v>
      </c>
      <c r="G97" s="52" t="s">
        <v>5719</v>
      </c>
      <c r="N97" s="125" t="s">
        <v>4817</v>
      </c>
    </row>
    <row r="98" spans="1:14" ht="15.6" customHeight="1" x14ac:dyDescent="0.25">
      <c r="A98" s="52">
        <v>127034</v>
      </c>
      <c r="B98" s="52" t="s">
        <v>5642</v>
      </c>
      <c r="C98" s="21">
        <v>2887</v>
      </c>
      <c r="D98" s="52" t="s">
        <v>4661</v>
      </c>
      <c r="E98" s="28" t="s">
        <v>5720</v>
      </c>
      <c r="F98" s="28" t="s">
        <v>5721</v>
      </c>
      <c r="G98" s="52" t="s">
        <v>5722</v>
      </c>
      <c r="H98" s="13" t="s">
        <v>5723</v>
      </c>
      <c r="N98" s="125" t="s">
        <v>5720</v>
      </c>
    </row>
    <row r="99" spans="1:14" ht="15.6" customHeight="1" x14ac:dyDescent="0.25">
      <c r="A99" s="52">
        <v>123049</v>
      </c>
      <c r="B99" s="52" t="s">
        <v>5640</v>
      </c>
      <c r="C99" s="21">
        <v>300190</v>
      </c>
      <c r="D99" s="52" t="s">
        <v>5670</v>
      </c>
      <c r="E99" s="28" t="s">
        <v>5724</v>
      </c>
      <c r="F99" s="28" t="s">
        <v>5725</v>
      </c>
      <c r="G99" s="52" t="s">
        <v>5726</v>
      </c>
      <c r="N99" s="125" t="s">
        <v>5724</v>
      </c>
    </row>
    <row r="100" spans="1:14" ht="15.6" customHeight="1" x14ac:dyDescent="0.25">
      <c r="A100" s="52">
        <v>113610</v>
      </c>
      <c r="B100" s="52" t="s">
        <v>5637</v>
      </c>
      <c r="C100" s="21">
        <v>603669</v>
      </c>
      <c r="D100" s="52" t="s">
        <v>5667</v>
      </c>
      <c r="E100" s="28" t="s">
        <v>5727</v>
      </c>
      <c r="F100" s="28" t="s">
        <v>5728</v>
      </c>
      <c r="N100" s="125" t="s">
        <v>5727</v>
      </c>
    </row>
    <row r="101" spans="1:14" ht="15.6" customHeight="1" x14ac:dyDescent="0.25">
      <c r="A101" s="52">
        <v>123056</v>
      </c>
      <c r="B101" s="52" t="s">
        <v>5729</v>
      </c>
      <c r="E101" s="28" t="s">
        <v>5730</v>
      </c>
      <c r="N101" s="125" t="s">
        <v>5730</v>
      </c>
    </row>
    <row r="102" spans="1:14" ht="15.6" customHeight="1" x14ac:dyDescent="0.25">
      <c r="A102" s="52">
        <v>110063</v>
      </c>
      <c r="B102" s="52" t="s">
        <v>5635</v>
      </c>
      <c r="C102" s="21">
        <v>600567</v>
      </c>
      <c r="D102" s="52" t="s">
        <v>4450</v>
      </c>
      <c r="E102" s="28" t="s">
        <v>5731</v>
      </c>
      <c r="F102" s="28" t="s">
        <v>5732</v>
      </c>
      <c r="N102" s="125" t="s">
        <v>5731</v>
      </c>
    </row>
    <row r="103" spans="1:14" ht="15.6" customHeight="1" x14ac:dyDescent="0.25">
      <c r="A103" s="52">
        <v>113589</v>
      </c>
      <c r="B103" s="52" t="s">
        <v>5733</v>
      </c>
      <c r="C103" s="21">
        <v>300454</v>
      </c>
      <c r="D103" s="52" t="s">
        <v>5644</v>
      </c>
      <c r="E103" s="28" t="s">
        <v>5734</v>
      </c>
      <c r="F103" s="28" t="s">
        <v>5735</v>
      </c>
      <c r="N103" s="125" t="s">
        <v>5734</v>
      </c>
    </row>
    <row r="104" spans="1:14" ht="15.6" customHeight="1" x14ac:dyDescent="0.25">
      <c r="A104" s="52">
        <v>123085</v>
      </c>
      <c r="B104" s="52" t="s">
        <v>5641</v>
      </c>
      <c r="C104" s="21">
        <v>300057</v>
      </c>
      <c r="D104" s="52" t="s">
        <v>5736</v>
      </c>
      <c r="E104" s="28" t="s">
        <v>5737</v>
      </c>
      <c r="F104" s="28" t="s">
        <v>5738</v>
      </c>
      <c r="H104" s="13" t="s">
        <v>5739</v>
      </c>
      <c r="N104" s="125" t="s">
        <v>5737</v>
      </c>
    </row>
  </sheetData>
  <phoneticPr fontId="4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C874F-F6B5-421C-B9B7-08931EDAABC6}">
  <sheetPr codeName="Sheet8"/>
  <dimension ref="A1:AB44"/>
  <sheetViews>
    <sheetView workbookViewId="0">
      <pane ySplit="2" topLeftCell="A3" activePane="bottomLeft" state="frozen"/>
      <selection activeCell="P455" sqref="P455"/>
      <selection pane="bottomLeft" activeCell="A3" sqref="A3:XFD43"/>
    </sheetView>
  </sheetViews>
  <sheetFormatPr defaultColWidth="9.33203125" defaultRowHeight="14.4" x14ac:dyDescent="0.25"/>
  <cols>
    <col min="1" max="6" width="9.33203125" style="52"/>
    <col min="7" max="7" width="12.6640625" style="52" customWidth="1"/>
    <col min="8" max="13" width="9.33203125" style="52"/>
    <col min="14" max="14" width="12.6640625" style="52" customWidth="1"/>
    <col min="15" max="20" width="9.33203125" style="52"/>
    <col min="21" max="21" width="12.5546875" style="52" customWidth="1"/>
    <col min="22" max="27" width="9.33203125" style="52"/>
    <col min="28" max="28" width="12.44140625" style="52" customWidth="1"/>
    <col min="29" max="16384" width="9.33203125" style="52"/>
  </cols>
  <sheetData>
    <row r="1" spans="1:28" x14ac:dyDescent="0.25">
      <c r="A1" s="173" t="s">
        <v>1679</v>
      </c>
      <c r="B1" s="173"/>
      <c r="C1" s="173"/>
      <c r="D1" s="173"/>
      <c r="E1" s="173"/>
      <c r="F1" s="173"/>
      <c r="G1" s="173"/>
      <c r="H1" s="174" t="s">
        <v>1680</v>
      </c>
      <c r="I1" s="174"/>
      <c r="J1" s="174"/>
      <c r="K1" s="174"/>
      <c r="L1" s="174"/>
      <c r="M1" s="174"/>
      <c r="N1" s="174"/>
      <c r="O1" s="173" t="s">
        <v>1681</v>
      </c>
      <c r="P1" s="173"/>
      <c r="Q1" s="173"/>
      <c r="R1" s="173"/>
      <c r="S1" s="173"/>
      <c r="T1" s="173"/>
      <c r="U1" s="173"/>
      <c r="V1" s="174" t="s">
        <v>1682</v>
      </c>
      <c r="W1" s="174"/>
      <c r="X1" s="174"/>
      <c r="Y1" s="174"/>
      <c r="Z1" s="174"/>
      <c r="AA1" s="174"/>
      <c r="AB1" s="174"/>
    </row>
    <row r="2" spans="1:28" x14ac:dyDescent="0.25">
      <c r="A2" s="86" t="s">
        <v>15</v>
      </c>
      <c r="B2" s="86" t="s">
        <v>185</v>
      </c>
      <c r="C2" s="86" t="s">
        <v>1677</v>
      </c>
      <c r="D2" s="86" t="s">
        <v>1678</v>
      </c>
      <c r="E2" s="86" t="s">
        <v>20</v>
      </c>
      <c r="F2" s="86" t="s">
        <v>18</v>
      </c>
      <c r="G2" s="86" t="s">
        <v>2039</v>
      </c>
      <c r="H2" s="109" t="s">
        <v>15</v>
      </c>
      <c r="I2" s="109" t="s">
        <v>185</v>
      </c>
      <c r="J2" s="109" t="s">
        <v>1677</v>
      </c>
      <c r="K2" s="109" t="s">
        <v>1678</v>
      </c>
      <c r="L2" s="109" t="s">
        <v>20</v>
      </c>
      <c r="M2" s="109" t="s">
        <v>18</v>
      </c>
      <c r="N2" s="109" t="s">
        <v>2039</v>
      </c>
      <c r="O2" s="86" t="s">
        <v>15</v>
      </c>
      <c r="P2" s="86" t="s">
        <v>185</v>
      </c>
      <c r="Q2" s="86" t="s">
        <v>1677</v>
      </c>
      <c r="R2" s="86" t="s">
        <v>1678</v>
      </c>
      <c r="S2" s="86" t="s">
        <v>20</v>
      </c>
      <c r="T2" s="86" t="s">
        <v>18</v>
      </c>
      <c r="U2" s="86" t="s">
        <v>2039</v>
      </c>
      <c r="V2" s="109" t="s">
        <v>15</v>
      </c>
      <c r="W2" s="109" t="s">
        <v>185</v>
      </c>
      <c r="X2" s="109" t="s">
        <v>1677</v>
      </c>
      <c r="Y2" s="109" t="s">
        <v>1678</v>
      </c>
      <c r="Z2" s="109" t="s">
        <v>20</v>
      </c>
      <c r="AA2" s="109" t="s">
        <v>18</v>
      </c>
      <c r="AB2" s="109" t="s">
        <v>2039</v>
      </c>
    </row>
    <row r="3" spans="1:28" x14ac:dyDescent="0.25">
      <c r="A3" s="106">
        <v>123059</v>
      </c>
      <c r="B3" s="106" t="s">
        <v>4931</v>
      </c>
      <c r="C3" s="50">
        <v>1</v>
      </c>
      <c r="D3" s="50">
        <v>1</v>
      </c>
      <c r="E3" s="107">
        <v>158.83500000000001</v>
      </c>
      <c r="F3" s="24">
        <v>-8.9999999999999993E-3</v>
      </c>
      <c r="G3" s="24" t="s">
        <v>4447</v>
      </c>
      <c r="H3" s="110">
        <v>123059</v>
      </c>
      <c r="I3" s="110" t="s">
        <v>4931</v>
      </c>
      <c r="J3" s="110">
        <v>1</v>
      </c>
      <c r="K3" s="110">
        <v>1</v>
      </c>
      <c r="L3" s="111">
        <v>158.83500000000001</v>
      </c>
      <c r="M3" s="122">
        <v>-8.9999999999999993E-3</v>
      </c>
      <c r="N3" s="122" t="s">
        <v>4447</v>
      </c>
      <c r="O3" s="50">
        <v>113030</v>
      </c>
      <c r="P3" s="50" t="s">
        <v>4928</v>
      </c>
      <c r="Q3" s="50">
        <v>1</v>
      </c>
      <c r="R3" s="50">
        <v>1</v>
      </c>
      <c r="S3" s="107">
        <v>132.90700000000001</v>
      </c>
      <c r="T3" s="24">
        <v>-9.1000000000000004E-3</v>
      </c>
      <c r="U3" s="24" t="s">
        <v>5073</v>
      </c>
      <c r="V3" s="113">
        <v>123099</v>
      </c>
      <c r="W3" s="113" t="s">
        <v>4813</v>
      </c>
      <c r="X3" s="110">
        <v>1</v>
      </c>
      <c r="Y3" s="110">
        <v>1</v>
      </c>
      <c r="Z3" s="111">
        <v>97.078999999999994</v>
      </c>
      <c r="AA3" s="122">
        <v>-1.6400000000000001E-2</v>
      </c>
      <c r="AB3" s="122" t="s">
        <v>4817</v>
      </c>
    </row>
    <row r="4" spans="1:28" x14ac:dyDescent="0.25">
      <c r="A4" s="106">
        <v>113030</v>
      </c>
      <c r="B4" s="106" t="s">
        <v>4928</v>
      </c>
      <c r="C4" s="50">
        <v>2</v>
      </c>
      <c r="D4" s="50">
        <v>2</v>
      </c>
      <c r="E4" s="107">
        <v>132.90700000000001</v>
      </c>
      <c r="F4" s="24">
        <v>-9.1000000000000004E-3</v>
      </c>
      <c r="G4" s="24" t="s">
        <v>5073</v>
      </c>
      <c r="H4" s="110">
        <v>113030</v>
      </c>
      <c r="I4" s="110" t="s">
        <v>4928</v>
      </c>
      <c r="J4" s="110">
        <v>2</v>
      </c>
      <c r="K4" s="110">
        <v>2</v>
      </c>
      <c r="L4" s="111">
        <v>132.90700000000001</v>
      </c>
      <c r="M4" s="122">
        <v>-9.1000000000000004E-3</v>
      </c>
      <c r="N4" s="122" t="s">
        <v>5073</v>
      </c>
      <c r="O4" s="50">
        <v>113569</v>
      </c>
      <c r="P4" s="50" t="s">
        <v>4856</v>
      </c>
      <c r="Q4" s="50">
        <v>2</v>
      </c>
      <c r="R4" s="50">
        <v>2</v>
      </c>
      <c r="S4" s="107">
        <v>135.511</v>
      </c>
      <c r="T4" s="24">
        <v>1.4E-3</v>
      </c>
      <c r="U4" s="24" t="s">
        <v>5073</v>
      </c>
      <c r="V4" s="113">
        <v>127019</v>
      </c>
      <c r="W4" s="113" t="s">
        <v>4717</v>
      </c>
      <c r="X4" s="110">
        <v>2</v>
      </c>
      <c r="Y4" s="110">
        <v>2</v>
      </c>
      <c r="Z4" s="111">
        <v>120.196</v>
      </c>
      <c r="AA4" s="122">
        <v>1.6E-2</v>
      </c>
      <c r="AB4" s="122" t="s">
        <v>4447</v>
      </c>
    </row>
    <row r="5" spans="1:28" x14ac:dyDescent="0.25">
      <c r="A5" s="106">
        <v>113569</v>
      </c>
      <c r="B5" s="106" t="s">
        <v>4856</v>
      </c>
      <c r="C5" s="50">
        <v>3</v>
      </c>
      <c r="D5" s="50">
        <v>3</v>
      </c>
      <c r="E5" s="107">
        <v>135.511</v>
      </c>
      <c r="F5" s="24">
        <v>1.4E-3</v>
      </c>
      <c r="G5" s="24" t="s">
        <v>5073</v>
      </c>
      <c r="H5" s="110">
        <v>113569</v>
      </c>
      <c r="I5" s="110" t="s">
        <v>4856</v>
      </c>
      <c r="J5" s="110">
        <v>3</v>
      </c>
      <c r="K5" s="110">
        <v>3</v>
      </c>
      <c r="L5" s="111">
        <v>135.511</v>
      </c>
      <c r="M5" s="122">
        <v>1.4E-3</v>
      </c>
      <c r="N5" s="122" t="s">
        <v>5073</v>
      </c>
      <c r="O5" s="50">
        <v>123131</v>
      </c>
      <c r="P5" s="50" t="s">
        <v>2932</v>
      </c>
      <c r="Q5" s="50">
        <v>3</v>
      </c>
      <c r="R5" s="50">
        <v>3</v>
      </c>
      <c r="S5" s="107">
        <v>135.6</v>
      </c>
      <c r="T5" s="24">
        <v>2.5499999999999998E-2</v>
      </c>
      <c r="U5" s="24" t="s">
        <v>5073</v>
      </c>
      <c r="V5" s="113">
        <v>123089</v>
      </c>
      <c r="W5" s="113" t="s">
        <v>4496</v>
      </c>
      <c r="X5" s="110">
        <v>3</v>
      </c>
      <c r="Y5" s="110">
        <v>3</v>
      </c>
      <c r="Z5" s="111">
        <v>129.91999999999999</v>
      </c>
      <c r="AA5" s="122">
        <v>8.9999999999999998E-4</v>
      </c>
      <c r="AB5" s="122" t="s">
        <v>5148</v>
      </c>
    </row>
    <row r="6" spans="1:28" x14ac:dyDescent="0.25">
      <c r="A6" s="106">
        <v>123131</v>
      </c>
      <c r="B6" s="106" t="s">
        <v>2932</v>
      </c>
      <c r="C6" s="50">
        <v>4</v>
      </c>
      <c r="D6" s="50">
        <v>4</v>
      </c>
      <c r="E6" s="107">
        <v>135.6</v>
      </c>
      <c r="F6" s="24">
        <v>2.5499999999999998E-2</v>
      </c>
      <c r="G6" s="24" t="s">
        <v>5073</v>
      </c>
      <c r="H6" s="110">
        <v>123131</v>
      </c>
      <c r="I6" s="110" t="s">
        <v>2932</v>
      </c>
      <c r="J6" s="110">
        <v>4</v>
      </c>
      <c r="K6" s="110">
        <v>4</v>
      </c>
      <c r="L6" s="111">
        <v>135.6</v>
      </c>
      <c r="M6" s="122">
        <v>2.5499999999999998E-2</v>
      </c>
      <c r="N6" s="122" t="s">
        <v>5073</v>
      </c>
      <c r="O6" s="50">
        <v>123054</v>
      </c>
      <c r="P6" s="50" t="s">
        <v>4904</v>
      </c>
      <c r="Q6" s="50">
        <v>7</v>
      </c>
      <c r="R6" s="50">
        <v>4</v>
      </c>
      <c r="S6" s="107">
        <v>149.423</v>
      </c>
      <c r="T6" s="24">
        <v>3.5700000000000003E-2</v>
      </c>
      <c r="U6" s="24" t="s">
        <v>4447</v>
      </c>
      <c r="V6" s="113">
        <v>127047</v>
      </c>
      <c r="W6" s="113" t="s">
        <v>5180</v>
      </c>
      <c r="X6" s="110">
        <v>4</v>
      </c>
      <c r="Y6" s="110">
        <v>4</v>
      </c>
      <c r="Z6" s="111">
        <v>92.11</v>
      </c>
      <c r="AA6" s="122">
        <v>2.8E-3</v>
      </c>
      <c r="AB6" s="122" t="s">
        <v>4816</v>
      </c>
    </row>
    <row r="7" spans="1:28" x14ac:dyDescent="0.25">
      <c r="A7" s="106">
        <v>123054</v>
      </c>
      <c r="B7" s="106" t="s">
        <v>4904</v>
      </c>
      <c r="C7" s="50">
        <v>12</v>
      </c>
      <c r="D7" s="50">
        <v>5</v>
      </c>
      <c r="E7" s="107">
        <v>149.423</v>
      </c>
      <c r="F7" s="24">
        <v>3.5700000000000003E-2</v>
      </c>
      <c r="G7" s="24" t="s">
        <v>4447</v>
      </c>
      <c r="H7" s="110">
        <v>123054</v>
      </c>
      <c r="I7" s="110" t="s">
        <v>4904</v>
      </c>
      <c r="J7" s="110">
        <v>10</v>
      </c>
      <c r="K7" s="110">
        <v>5</v>
      </c>
      <c r="L7" s="111">
        <v>149.423</v>
      </c>
      <c r="M7" s="122">
        <v>3.5700000000000003E-2</v>
      </c>
      <c r="N7" s="122" t="s">
        <v>4447</v>
      </c>
      <c r="O7" s="50">
        <v>127019</v>
      </c>
      <c r="P7" s="50" t="s">
        <v>4717</v>
      </c>
      <c r="Q7" s="50">
        <v>12</v>
      </c>
      <c r="R7" s="50">
        <v>5</v>
      </c>
      <c r="S7" s="107">
        <v>120.196</v>
      </c>
      <c r="T7" s="24">
        <v>1.6E-2</v>
      </c>
      <c r="U7" s="24" t="s">
        <v>4447</v>
      </c>
      <c r="V7" s="113">
        <v>123087</v>
      </c>
      <c r="W7" s="113" t="s">
        <v>4500</v>
      </c>
      <c r="X7" s="110">
        <v>5</v>
      </c>
      <c r="Y7" s="110">
        <v>5</v>
      </c>
      <c r="Z7" s="111">
        <v>129.36199999999999</v>
      </c>
      <c r="AA7" s="122">
        <v>8.0000000000000004E-4</v>
      </c>
      <c r="AB7" s="122" t="s">
        <v>4447</v>
      </c>
    </row>
    <row r="8" spans="1:28" x14ac:dyDescent="0.25">
      <c r="A8" s="106">
        <v>123163</v>
      </c>
      <c r="B8" s="106" t="s">
        <v>5646</v>
      </c>
      <c r="C8" s="50">
        <v>18</v>
      </c>
      <c r="D8" s="50">
        <v>6</v>
      </c>
      <c r="E8" s="107">
        <v>139.74199999999999</v>
      </c>
      <c r="F8" s="24">
        <v>-8.2000000000000007E-3</v>
      </c>
      <c r="G8" s="24" t="s">
        <v>5204</v>
      </c>
      <c r="H8" s="110">
        <v>123163</v>
      </c>
      <c r="I8" s="110" t="s">
        <v>5646</v>
      </c>
      <c r="J8" s="110">
        <v>15</v>
      </c>
      <c r="K8" s="110">
        <v>6</v>
      </c>
      <c r="L8" s="111">
        <v>139.74199999999999</v>
      </c>
      <c r="M8" s="122">
        <v>-8.2000000000000007E-3</v>
      </c>
      <c r="N8" s="122" t="s">
        <v>5204</v>
      </c>
      <c r="O8" s="50">
        <v>123048</v>
      </c>
      <c r="P8" s="50" t="s">
        <v>4568</v>
      </c>
      <c r="Q8" s="50">
        <v>4</v>
      </c>
      <c r="R8" s="50">
        <v>6</v>
      </c>
      <c r="S8" s="107">
        <v>136.815</v>
      </c>
      <c r="T8" s="24">
        <v>1.21E-2</v>
      </c>
      <c r="U8" s="24" t="s">
        <v>4447</v>
      </c>
      <c r="V8" s="113">
        <v>113610</v>
      </c>
      <c r="W8" s="113" t="s">
        <v>5637</v>
      </c>
      <c r="X8" s="110">
        <v>9</v>
      </c>
      <c r="Y8" s="110">
        <v>6</v>
      </c>
      <c r="Z8" s="111">
        <v>122.178</v>
      </c>
      <c r="AA8" s="122">
        <v>-1.6799999999999999E-2</v>
      </c>
      <c r="AB8" s="122" t="s">
        <v>5727</v>
      </c>
    </row>
    <row r="9" spans="1:28" x14ac:dyDescent="0.25">
      <c r="A9" s="106">
        <v>123048</v>
      </c>
      <c r="B9" s="106" t="s">
        <v>4568</v>
      </c>
      <c r="C9" s="50">
        <v>6</v>
      </c>
      <c r="D9" s="50">
        <v>7</v>
      </c>
      <c r="E9" s="107">
        <v>136.815</v>
      </c>
      <c r="F9" s="24">
        <v>1.21E-2</v>
      </c>
      <c r="G9" s="24" t="s">
        <v>4447</v>
      </c>
      <c r="H9" s="110">
        <v>127019</v>
      </c>
      <c r="I9" s="110" t="s">
        <v>4717</v>
      </c>
      <c r="J9" s="110">
        <v>14</v>
      </c>
      <c r="K9" s="110">
        <v>7</v>
      </c>
      <c r="L9" s="111">
        <v>120.196</v>
      </c>
      <c r="M9" s="122">
        <v>1.6E-2</v>
      </c>
      <c r="N9" s="122" t="s">
        <v>4447</v>
      </c>
      <c r="O9" s="50">
        <v>123163</v>
      </c>
      <c r="P9" s="50" t="s">
        <v>5646</v>
      </c>
      <c r="Q9" s="50">
        <v>15</v>
      </c>
      <c r="R9" s="50">
        <v>7</v>
      </c>
      <c r="S9" s="107">
        <v>139.74199999999999</v>
      </c>
      <c r="T9" s="24">
        <v>-8.2000000000000007E-3</v>
      </c>
      <c r="U9" s="24" t="s">
        <v>5204</v>
      </c>
      <c r="V9" s="113">
        <v>123141</v>
      </c>
      <c r="W9" s="113" t="s">
        <v>4620</v>
      </c>
      <c r="X9" s="110">
        <v>6</v>
      </c>
      <c r="Y9" s="110">
        <v>7</v>
      </c>
      <c r="Z9" s="111">
        <v>128.08000000000001</v>
      </c>
      <c r="AA9" s="122">
        <v>-3.8E-3</v>
      </c>
      <c r="AB9" s="122" t="s">
        <v>4447</v>
      </c>
    </row>
    <row r="10" spans="1:28" x14ac:dyDescent="0.25">
      <c r="A10" s="106">
        <v>127019</v>
      </c>
      <c r="B10" s="106" t="s">
        <v>4717</v>
      </c>
      <c r="C10" s="50">
        <v>16</v>
      </c>
      <c r="D10" s="50">
        <v>8</v>
      </c>
      <c r="E10" s="107">
        <v>120.196</v>
      </c>
      <c r="F10" s="24">
        <v>1.6E-2</v>
      </c>
      <c r="G10" s="24" t="s">
        <v>4447</v>
      </c>
      <c r="H10" s="110">
        <v>123048</v>
      </c>
      <c r="I10" s="110" t="s">
        <v>4568</v>
      </c>
      <c r="J10" s="110">
        <v>5</v>
      </c>
      <c r="K10" s="110">
        <v>8</v>
      </c>
      <c r="L10" s="111">
        <v>136.815</v>
      </c>
      <c r="M10" s="122">
        <v>1.21E-2</v>
      </c>
      <c r="N10" s="122" t="s">
        <v>4447</v>
      </c>
      <c r="O10" s="50">
        <v>123089</v>
      </c>
      <c r="P10" s="50" t="s">
        <v>4496</v>
      </c>
      <c r="Q10" s="50">
        <v>9</v>
      </c>
      <c r="R10" s="50">
        <v>8</v>
      </c>
      <c r="S10" s="107">
        <v>129.91999999999999</v>
      </c>
      <c r="T10" s="24">
        <v>8.9999999999999998E-4</v>
      </c>
      <c r="U10" s="24" t="s">
        <v>5148</v>
      </c>
      <c r="V10" s="113">
        <v>123056</v>
      </c>
      <c r="W10" s="113" t="s">
        <v>4784</v>
      </c>
      <c r="X10" s="110">
        <v>7</v>
      </c>
      <c r="Y10" s="110">
        <v>8</v>
      </c>
      <c r="Z10" s="111">
        <v>113.002</v>
      </c>
      <c r="AA10" s="122">
        <v>2E-3</v>
      </c>
      <c r="AB10" s="122" t="s">
        <v>5107</v>
      </c>
    </row>
    <row r="11" spans="1:28" x14ac:dyDescent="0.25">
      <c r="A11" s="106">
        <v>110074</v>
      </c>
      <c r="B11" s="106" t="s">
        <v>4493</v>
      </c>
      <c r="C11" s="50">
        <v>9</v>
      </c>
      <c r="D11" s="50">
        <v>9</v>
      </c>
      <c r="E11" s="107">
        <v>196.85</v>
      </c>
      <c r="F11" s="24">
        <v>-8.9999999999999993E-3</v>
      </c>
      <c r="G11" s="24" t="s">
        <v>4447</v>
      </c>
      <c r="H11" s="110">
        <v>113646</v>
      </c>
      <c r="I11" s="110" t="s">
        <v>5091</v>
      </c>
      <c r="J11" s="110">
        <v>8</v>
      </c>
      <c r="K11" s="110">
        <v>9</v>
      </c>
      <c r="L11" s="111">
        <v>140.69900000000001</v>
      </c>
      <c r="M11" s="122">
        <v>-1.47E-2</v>
      </c>
      <c r="N11" s="122" t="s">
        <v>5043</v>
      </c>
      <c r="O11" s="50">
        <v>123067</v>
      </c>
      <c r="P11" s="50" t="s">
        <v>4941</v>
      </c>
      <c r="Q11" s="50">
        <v>6</v>
      </c>
      <c r="R11" s="50">
        <v>9</v>
      </c>
      <c r="S11" s="107">
        <v>137</v>
      </c>
      <c r="T11" s="24">
        <v>-3.7000000000000002E-3</v>
      </c>
      <c r="U11" s="24" t="s">
        <v>5188</v>
      </c>
      <c r="V11" s="113">
        <v>123078</v>
      </c>
      <c r="W11" s="113" t="s">
        <v>5078</v>
      </c>
      <c r="X11" s="110">
        <v>8</v>
      </c>
      <c r="Y11" s="110">
        <v>9</v>
      </c>
      <c r="Z11" s="111">
        <v>128.19999999999999</v>
      </c>
      <c r="AA11" s="122">
        <v>8.5000000000000006E-3</v>
      </c>
      <c r="AB11" s="122" t="s">
        <v>5043</v>
      </c>
    </row>
    <row r="12" spans="1:28" x14ac:dyDescent="0.25">
      <c r="A12" s="106">
        <v>113646</v>
      </c>
      <c r="B12" s="106" t="s">
        <v>5091</v>
      </c>
      <c r="C12" s="50">
        <v>8</v>
      </c>
      <c r="D12" s="50">
        <v>10</v>
      </c>
      <c r="E12" s="107">
        <v>140.69900000000001</v>
      </c>
      <c r="F12" s="24">
        <v>-1.47E-2</v>
      </c>
      <c r="G12" s="24" t="s">
        <v>5043</v>
      </c>
      <c r="H12" s="110">
        <v>123089</v>
      </c>
      <c r="I12" s="110" t="s">
        <v>4496</v>
      </c>
      <c r="J12" s="110">
        <v>9</v>
      </c>
      <c r="K12" s="110">
        <v>10</v>
      </c>
      <c r="L12" s="111">
        <v>129.91999999999999</v>
      </c>
      <c r="M12" s="122">
        <v>8.9999999999999998E-4</v>
      </c>
      <c r="N12" s="122" t="s">
        <v>5148</v>
      </c>
      <c r="O12" s="50">
        <v>113646</v>
      </c>
      <c r="P12" s="50" t="s">
        <v>5091</v>
      </c>
      <c r="Q12" s="50">
        <v>11</v>
      </c>
      <c r="R12" s="50">
        <v>10</v>
      </c>
      <c r="S12" s="107">
        <v>140.69900000000001</v>
      </c>
      <c r="T12" s="24">
        <v>-1.47E-2</v>
      </c>
      <c r="U12" s="24" t="s">
        <v>5043</v>
      </c>
      <c r="V12" s="116">
        <v>127055</v>
      </c>
      <c r="W12" s="116" t="s">
        <v>5047</v>
      </c>
      <c r="X12" s="110">
        <v>10</v>
      </c>
      <c r="Y12" s="110">
        <v>10</v>
      </c>
      <c r="Z12" s="111">
        <v>127.91</v>
      </c>
      <c r="AA12" s="122">
        <v>-5.0000000000000001E-4</v>
      </c>
      <c r="AB12" s="122" t="s">
        <v>5148</v>
      </c>
    </row>
    <row r="13" spans="1:28" x14ac:dyDescent="0.25">
      <c r="A13" s="106">
        <v>123089</v>
      </c>
      <c r="B13" s="106" t="s">
        <v>4496</v>
      </c>
      <c r="C13" s="50">
        <v>13</v>
      </c>
      <c r="D13" s="50">
        <v>11</v>
      </c>
      <c r="E13" s="107">
        <v>129.91999999999999</v>
      </c>
      <c r="F13" s="24">
        <v>8.9999999999999998E-4</v>
      </c>
      <c r="G13" s="24" t="s">
        <v>5148</v>
      </c>
      <c r="H13" s="110">
        <v>123067</v>
      </c>
      <c r="I13" s="110" t="s">
        <v>4941</v>
      </c>
      <c r="J13" s="110">
        <v>11</v>
      </c>
      <c r="K13" s="110">
        <v>11</v>
      </c>
      <c r="L13" s="111">
        <v>137</v>
      </c>
      <c r="M13" s="122">
        <v>-3.7000000000000002E-3</v>
      </c>
      <c r="N13" s="122" t="s">
        <v>5188</v>
      </c>
      <c r="O13" s="50">
        <v>127047</v>
      </c>
      <c r="P13" s="50" t="s">
        <v>5180</v>
      </c>
      <c r="Q13" s="50">
        <v>5</v>
      </c>
      <c r="R13" s="50">
        <v>11</v>
      </c>
      <c r="S13" s="107">
        <v>92.11</v>
      </c>
      <c r="T13" s="24">
        <v>2.8E-3</v>
      </c>
      <c r="U13" s="24" t="s">
        <v>4816</v>
      </c>
      <c r="V13" s="113">
        <v>123076</v>
      </c>
      <c r="W13" s="113" t="s">
        <v>4961</v>
      </c>
      <c r="X13" s="110">
        <v>15</v>
      </c>
      <c r="Y13" s="110">
        <v>11</v>
      </c>
      <c r="Z13" s="111">
        <v>128.94999999999999</v>
      </c>
      <c r="AA13" s="122">
        <v>8.5000000000000006E-3</v>
      </c>
      <c r="AB13" s="122" t="s">
        <v>5148</v>
      </c>
    </row>
    <row r="14" spans="1:28" x14ac:dyDescent="0.25">
      <c r="A14" s="106">
        <v>111012</v>
      </c>
      <c r="B14" s="106" t="s">
        <v>5608</v>
      </c>
      <c r="C14" s="50">
        <v>14</v>
      </c>
      <c r="D14" s="50">
        <v>12</v>
      </c>
      <c r="E14" s="107">
        <v>140.06800000000001</v>
      </c>
      <c r="F14" s="24">
        <v>3.1199999999999999E-2</v>
      </c>
      <c r="G14" s="24" t="s">
        <v>5218</v>
      </c>
      <c r="H14" s="110">
        <v>127047</v>
      </c>
      <c r="I14" s="110" t="s">
        <v>5180</v>
      </c>
      <c r="J14" s="110">
        <v>7</v>
      </c>
      <c r="K14" s="110">
        <v>12</v>
      </c>
      <c r="L14" s="111">
        <v>92.11</v>
      </c>
      <c r="M14" s="122">
        <v>2.8E-3</v>
      </c>
      <c r="N14" s="122" t="s">
        <v>4816</v>
      </c>
      <c r="O14" s="50">
        <v>123099</v>
      </c>
      <c r="P14" s="86" t="s">
        <v>4813</v>
      </c>
      <c r="Q14" s="50">
        <v>10</v>
      </c>
      <c r="R14" s="50">
        <v>12</v>
      </c>
      <c r="S14" s="107">
        <v>97.078999999999994</v>
      </c>
      <c r="T14" s="24">
        <v>-1.6400000000000001E-2</v>
      </c>
      <c r="U14" s="24" t="s">
        <v>4817</v>
      </c>
      <c r="V14" s="113">
        <v>113577</v>
      </c>
      <c r="W14" s="113" t="s">
        <v>5011</v>
      </c>
      <c r="X14" s="110">
        <v>12</v>
      </c>
      <c r="Y14" s="110">
        <v>12</v>
      </c>
      <c r="Z14" s="111">
        <v>129.33000000000001</v>
      </c>
      <c r="AA14" s="122">
        <v>9.2999999999999992E-3</v>
      </c>
      <c r="AB14" s="122" t="s">
        <v>4447</v>
      </c>
    </row>
    <row r="15" spans="1:28" x14ac:dyDescent="0.25">
      <c r="A15" s="106">
        <v>123067</v>
      </c>
      <c r="B15" s="106" t="s">
        <v>4941</v>
      </c>
      <c r="C15" s="50">
        <v>11</v>
      </c>
      <c r="D15" s="50">
        <v>13</v>
      </c>
      <c r="E15" s="107">
        <v>137</v>
      </c>
      <c r="F15" s="24">
        <v>-3.7000000000000002E-3</v>
      </c>
      <c r="G15" s="24" t="s">
        <v>5188</v>
      </c>
      <c r="H15" s="110">
        <v>111012</v>
      </c>
      <c r="I15" s="110" t="s">
        <v>5608</v>
      </c>
      <c r="J15" s="110">
        <v>16</v>
      </c>
      <c r="K15" s="110">
        <v>13</v>
      </c>
      <c r="L15" s="111">
        <v>140.06800000000001</v>
      </c>
      <c r="M15" s="122">
        <v>3.1199999999999999E-2</v>
      </c>
      <c r="N15" s="122" t="s">
        <v>5218</v>
      </c>
      <c r="O15" s="50">
        <v>123061</v>
      </c>
      <c r="P15" s="86" t="s">
        <v>4940</v>
      </c>
      <c r="Q15" s="50">
        <v>21</v>
      </c>
      <c r="R15" s="50">
        <v>13</v>
      </c>
      <c r="S15" s="107">
        <v>139</v>
      </c>
      <c r="T15" s="24">
        <v>1.6E-2</v>
      </c>
      <c r="U15" s="24" t="s">
        <v>4447</v>
      </c>
      <c r="V15" s="113">
        <v>123160</v>
      </c>
      <c r="W15" s="113" t="s">
        <v>5616</v>
      </c>
      <c r="X15" s="110">
        <v>19</v>
      </c>
      <c r="Y15" s="110">
        <v>13</v>
      </c>
      <c r="Z15" s="111">
        <v>127.41200000000001</v>
      </c>
      <c r="AA15" s="122">
        <v>5.0000000000000001E-4</v>
      </c>
      <c r="AB15" s="122" t="s">
        <v>4447</v>
      </c>
    </row>
    <row r="16" spans="1:28" x14ac:dyDescent="0.25">
      <c r="A16" s="106">
        <v>127047</v>
      </c>
      <c r="B16" s="106" t="s">
        <v>5180</v>
      </c>
      <c r="C16" s="50">
        <v>7</v>
      </c>
      <c r="D16" s="50">
        <v>14</v>
      </c>
      <c r="E16" s="107">
        <v>92.11</v>
      </c>
      <c r="F16" s="24">
        <v>2.8E-3</v>
      </c>
      <c r="G16" s="24" t="s">
        <v>4816</v>
      </c>
      <c r="H16" s="110">
        <v>123099</v>
      </c>
      <c r="I16" s="110" t="s">
        <v>4813</v>
      </c>
      <c r="J16" s="110">
        <v>13</v>
      </c>
      <c r="K16" s="110">
        <v>14</v>
      </c>
      <c r="L16" s="111">
        <v>97.078999999999994</v>
      </c>
      <c r="M16" s="122">
        <v>-1.6400000000000001E-2</v>
      </c>
      <c r="N16" s="122" t="s">
        <v>4817</v>
      </c>
      <c r="O16" s="50">
        <v>111012</v>
      </c>
      <c r="P16" s="50" t="s">
        <v>5608</v>
      </c>
      <c r="Q16" s="50">
        <v>16</v>
      </c>
      <c r="R16" s="50">
        <v>14</v>
      </c>
      <c r="S16" s="107">
        <v>140.06800000000001</v>
      </c>
      <c r="T16" s="24">
        <v>3.1199999999999999E-2</v>
      </c>
      <c r="U16" s="24" t="s">
        <v>5218</v>
      </c>
      <c r="V16" s="113">
        <v>127028</v>
      </c>
      <c r="W16" s="113" t="s">
        <v>4924</v>
      </c>
      <c r="X16" s="110">
        <v>13</v>
      </c>
      <c r="Y16" s="110">
        <v>14</v>
      </c>
      <c r="Z16" s="111">
        <v>128.303</v>
      </c>
      <c r="AA16" s="122">
        <v>2.5000000000000001E-3</v>
      </c>
      <c r="AB16" s="122" t="s">
        <v>4447</v>
      </c>
    </row>
    <row r="17" spans="1:28" x14ac:dyDescent="0.25">
      <c r="A17" s="106">
        <v>123127</v>
      </c>
      <c r="B17" s="106" t="s">
        <v>2668</v>
      </c>
      <c r="C17" s="50">
        <v>15</v>
      </c>
      <c r="D17" s="50">
        <v>15</v>
      </c>
      <c r="E17" s="107">
        <v>174.21</v>
      </c>
      <c r="F17" s="24">
        <v>2.5000000000000001E-3</v>
      </c>
      <c r="G17" s="24" t="s">
        <v>4447</v>
      </c>
      <c r="H17" s="110">
        <v>123061</v>
      </c>
      <c r="I17" s="110" t="s">
        <v>4940</v>
      </c>
      <c r="J17" s="110">
        <v>23</v>
      </c>
      <c r="K17" s="110">
        <v>15</v>
      </c>
      <c r="L17" s="111">
        <v>139</v>
      </c>
      <c r="M17" s="122">
        <v>1.6E-2</v>
      </c>
      <c r="N17" s="122" t="s">
        <v>4447</v>
      </c>
      <c r="O17" s="50">
        <v>123087</v>
      </c>
      <c r="P17" s="50" t="s">
        <v>4500</v>
      </c>
      <c r="Q17" s="50">
        <v>14</v>
      </c>
      <c r="R17" s="50">
        <v>15</v>
      </c>
      <c r="S17" s="107">
        <v>129.36199999999999</v>
      </c>
      <c r="T17" s="24">
        <v>8.0000000000000004E-4</v>
      </c>
      <c r="U17" s="24" t="s">
        <v>4447</v>
      </c>
      <c r="V17" s="113">
        <v>127015</v>
      </c>
      <c r="W17" s="113" t="s">
        <v>2741</v>
      </c>
      <c r="X17" s="110">
        <v>18</v>
      </c>
      <c r="Y17" s="110">
        <v>15</v>
      </c>
      <c r="Z17" s="111">
        <v>108.88800000000001</v>
      </c>
      <c r="AA17" s="122">
        <v>9.1999999999999998E-3</v>
      </c>
      <c r="AB17" s="122" t="s">
        <v>4447</v>
      </c>
    </row>
    <row r="18" spans="1:28" x14ac:dyDescent="0.25">
      <c r="A18" s="106">
        <v>118021</v>
      </c>
      <c r="B18" s="106" t="s">
        <v>4926</v>
      </c>
      <c r="C18" s="50">
        <v>22</v>
      </c>
      <c r="D18" s="50">
        <v>16</v>
      </c>
      <c r="E18" s="107">
        <v>188.23599999999999</v>
      </c>
      <c r="F18" s="24">
        <v>1.89E-2</v>
      </c>
      <c r="G18" s="24" t="s">
        <v>4447</v>
      </c>
      <c r="H18" s="110">
        <v>123087</v>
      </c>
      <c r="I18" s="110" t="s">
        <v>4500</v>
      </c>
      <c r="J18" s="110">
        <v>17</v>
      </c>
      <c r="K18" s="110">
        <v>16</v>
      </c>
      <c r="L18" s="111">
        <v>129.36199999999999</v>
      </c>
      <c r="M18" s="122">
        <v>8.0000000000000004E-4</v>
      </c>
      <c r="N18" s="122" t="s">
        <v>4447</v>
      </c>
      <c r="O18" s="50">
        <v>123177</v>
      </c>
      <c r="P18" s="50" t="s">
        <v>5072</v>
      </c>
      <c r="Q18" s="50">
        <v>8</v>
      </c>
      <c r="R18" s="50">
        <v>16</v>
      </c>
      <c r="S18" s="107">
        <v>140.5</v>
      </c>
      <c r="T18" s="24">
        <v>3.4599999999999999E-2</v>
      </c>
      <c r="U18" s="24" t="s">
        <v>4447</v>
      </c>
      <c r="V18" s="113">
        <v>128120</v>
      </c>
      <c r="W18" s="113" t="s">
        <v>5574</v>
      </c>
      <c r="X18" s="110">
        <v>26</v>
      </c>
      <c r="Y18" s="110">
        <v>16</v>
      </c>
      <c r="Z18" s="111">
        <v>125.78</v>
      </c>
      <c r="AA18" s="122">
        <v>5.4000000000000003E-3</v>
      </c>
      <c r="AB18" s="122" t="s">
        <v>4447</v>
      </c>
    </row>
    <row r="19" spans="1:28" x14ac:dyDescent="0.25">
      <c r="A19" s="106">
        <v>123209</v>
      </c>
      <c r="B19" s="106" t="s">
        <v>4964</v>
      </c>
      <c r="C19" s="50">
        <v>10</v>
      </c>
      <c r="D19" s="50">
        <v>17</v>
      </c>
      <c r="E19" s="107">
        <v>150.59800000000001</v>
      </c>
      <c r="F19" s="24">
        <v>3.8600000000000002E-2</v>
      </c>
      <c r="G19" s="24" t="s">
        <v>5589</v>
      </c>
      <c r="H19" s="110">
        <v>123209</v>
      </c>
      <c r="I19" s="110" t="s">
        <v>4964</v>
      </c>
      <c r="J19" s="110">
        <v>12</v>
      </c>
      <c r="K19" s="110">
        <v>17</v>
      </c>
      <c r="L19" s="111">
        <v>150.59800000000001</v>
      </c>
      <c r="M19" s="122">
        <v>3.8600000000000002E-2</v>
      </c>
      <c r="N19" s="122" t="s">
        <v>5589</v>
      </c>
      <c r="O19" s="50">
        <v>123141</v>
      </c>
      <c r="P19" s="50" t="s">
        <v>4620</v>
      </c>
      <c r="Q19" s="50">
        <v>19</v>
      </c>
      <c r="R19" s="50">
        <v>17</v>
      </c>
      <c r="S19" s="107">
        <v>128.08000000000001</v>
      </c>
      <c r="T19" s="24">
        <v>-3.8E-3</v>
      </c>
      <c r="U19" s="24" t="s">
        <v>4447</v>
      </c>
      <c r="V19" s="113">
        <v>123220</v>
      </c>
      <c r="W19" s="113" t="s">
        <v>5547</v>
      </c>
      <c r="X19" s="110">
        <v>17</v>
      </c>
      <c r="Y19" s="110">
        <v>17</v>
      </c>
      <c r="Z19" s="111">
        <v>123.577</v>
      </c>
      <c r="AA19" s="122">
        <v>-9.1999999999999998E-3</v>
      </c>
      <c r="AB19" s="122" t="s">
        <v>4447</v>
      </c>
    </row>
    <row r="20" spans="1:28" x14ac:dyDescent="0.25">
      <c r="A20" s="106">
        <v>123061</v>
      </c>
      <c r="B20" s="106" t="s">
        <v>4940</v>
      </c>
      <c r="C20" s="50">
        <v>26</v>
      </c>
      <c r="D20" s="50">
        <v>18</v>
      </c>
      <c r="E20" s="107">
        <v>139</v>
      </c>
      <c r="F20" s="24">
        <v>1.6E-2</v>
      </c>
      <c r="G20" s="24" t="s">
        <v>4447</v>
      </c>
      <c r="H20" s="110">
        <v>123177</v>
      </c>
      <c r="I20" s="110" t="s">
        <v>5072</v>
      </c>
      <c r="J20" s="110">
        <v>6</v>
      </c>
      <c r="K20" s="110">
        <v>18</v>
      </c>
      <c r="L20" s="111">
        <v>140.5</v>
      </c>
      <c r="M20" s="122">
        <v>3.4599999999999999E-2</v>
      </c>
      <c r="N20" s="122" t="s">
        <v>4447</v>
      </c>
      <c r="O20" s="50">
        <v>123112</v>
      </c>
      <c r="P20" s="50" t="s">
        <v>5197</v>
      </c>
      <c r="Q20" s="50">
        <v>32</v>
      </c>
      <c r="R20" s="50">
        <v>18</v>
      </c>
      <c r="S20" s="107">
        <v>134.99</v>
      </c>
      <c r="T20" s="24">
        <v>2.7E-2</v>
      </c>
      <c r="U20" s="24" t="s">
        <v>4447</v>
      </c>
      <c r="V20" s="113">
        <v>123100</v>
      </c>
      <c r="W20" s="113" t="s">
        <v>5516</v>
      </c>
      <c r="X20" s="110">
        <v>23</v>
      </c>
      <c r="Y20" s="110">
        <v>18</v>
      </c>
      <c r="Z20" s="111">
        <v>124.3</v>
      </c>
      <c r="AA20" s="122">
        <v>1.1599999999999999E-2</v>
      </c>
      <c r="AB20" s="122" t="s">
        <v>4447</v>
      </c>
    </row>
    <row r="21" spans="1:28" x14ac:dyDescent="0.25">
      <c r="A21" s="106">
        <v>123087</v>
      </c>
      <c r="B21" s="106" t="s">
        <v>4500</v>
      </c>
      <c r="C21" s="50">
        <v>19</v>
      </c>
      <c r="D21" s="50">
        <v>19</v>
      </c>
      <c r="E21" s="107">
        <v>129.36199999999999</v>
      </c>
      <c r="F21" s="24">
        <v>8.0000000000000004E-4</v>
      </c>
      <c r="G21" s="24" t="s">
        <v>4447</v>
      </c>
      <c r="H21" s="110">
        <v>123141</v>
      </c>
      <c r="I21" s="110" t="s">
        <v>4620</v>
      </c>
      <c r="J21" s="110">
        <v>20</v>
      </c>
      <c r="K21" s="110">
        <v>19</v>
      </c>
      <c r="L21" s="111">
        <v>128.08000000000001</v>
      </c>
      <c r="M21" s="122">
        <v>-3.8E-3</v>
      </c>
      <c r="N21" s="122" t="s">
        <v>4447</v>
      </c>
      <c r="O21" s="50">
        <v>127051</v>
      </c>
      <c r="P21" s="50" t="s">
        <v>5195</v>
      </c>
      <c r="Q21" s="50">
        <v>18</v>
      </c>
      <c r="R21" s="50">
        <v>19</v>
      </c>
      <c r="S21" s="107">
        <v>132.93600000000001</v>
      </c>
      <c r="T21" s="24">
        <v>8.5000000000000006E-3</v>
      </c>
      <c r="U21" s="24" t="s">
        <v>4945</v>
      </c>
      <c r="V21" s="113">
        <v>127061</v>
      </c>
      <c r="W21" s="113" t="s">
        <v>4923</v>
      </c>
      <c r="X21" s="110">
        <v>11</v>
      </c>
      <c r="Y21" s="110">
        <v>19</v>
      </c>
      <c r="Z21" s="111">
        <v>103.27800000000001</v>
      </c>
      <c r="AA21" s="122">
        <v>1.4E-2</v>
      </c>
      <c r="AB21" s="122" t="s">
        <v>4447</v>
      </c>
    </row>
    <row r="22" spans="1:28" x14ac:dyDescent="0.25">
      <c r="A22" s="106">
        <v>123099</v>
      </c>
      <c r="B22" s="106" t="s">
        <v>4813</v>
      </c>
      <c r="C22" s="50">
        <v>17</v>
      </c>
      <c r="D22" s="50">
        <v>20</v>
      </c>
      <c r="E22" s="107">
        <v>97.078999999999994</v>
      </c>
      <c r="F22" s="24">
        <v>-1.6400000000000001E-2</v>
      </c>
      <c r="G22" s="24" t="s">
        <v>4817</v>
      </c>
      <c r="H22" s="110">
        <v>123229</v>
      </c>
      <c r="I22" s="110" t="s">
        <v>4943</v>
      </c>
      <c r="J22" s="110">
        <v>19</v>
      </c>
      <c r="K22" s="110">
        <v>20</v>
      </c>
      <c r="L22" s="111">
        <v>146.80000000000001</v>
      </c>
      <c r="M22" s="122">
        <v>1.0999999999999999E-2</v>
      </c>
      <c r="N22" s="122" t="s">
        <v>5618</v>
      </c>
      <c r="O22" s="50">
        <v>123229</v>
      </c>
      <c r="P22" s="50" t="s">
        <v>4943</v>
      </c>
      <c r="Q22" s="50">
        <v>20</v>
      </c>
      <c r="R22" s="50">
        <v>20</v>
      </c>
      <c r="S22" s="107">
        <v>146.80000000000001</v>
      </c>
      <c r="T22" s="24">
        <v>1.0999999999999999E-2</v>
      </c>
      <c r="U22" s="24" t="s">
        <v>5618</v>
      </c>
      <c r="V22" s="113">
        <v>113039</v>
      </c>
      <c r="W22" s="113" t="s">
        <v>4810</v>
      </c>
      <c r="X22" s="110">
        <v>21</v>
      </c>
      <c r="Y22" s="110">
        <v>20</v>
      </c>
      <c r="Z22" s="111">
        <v>121.816</v>
      </c>
      <c r="AA22" s="122">
        <v>2.9999999999999997E-4</v>
      </c>
      <c r="AB22" s="122" t="s">
        <v>4447</v>
      </c>
    </row>
    <row r="23" spans="1:28" x14ac:dyDescent="0.25">
      <c r="A23" s="106">
        <v>123229</v>
      </c>
      <c r="B23" s="106" t="s">
        <v>4943</v>
      </c>
      <c r="C23" s="50">
        <v>21</v>
      </c>
      <c r="D23" s="50">
        <v>21</v>
      </c>
      <c r="E23" s="107">
        <v>146.80000000000001</v>
      </c>
      <c r="F23" s="24">
        <v>1.0999999999999999E-2</v>
      </c>
      <c r="G23" s="24" t="s">
        <v>5618</v>
      </c>
      <c r="H23" s="110">
        <v>118003</v>
      </c>
      <c r="I23" s="110" t="s">
        <v>4933</v>
      </c>
      <c r="J23" s="110">
        <v>18</v>
      </c>
      <c r="K23" s="110">
        <v>21</v>
      </c>
      <c r="L23" s="111">
        <v>139.36199999999999</v>
      </c>
      <c r="M23" s="122">
        <v>8.6E-3</v>
      </c>
      <c r="N23" s="122" t="s">
        <v>5043</v>
      </c>
      <c r="O23" s="50">
        <v>118003</v>
      </c>
      <c r="P23" s="50" t="s">
        <v>4933</v>
      </c>
      <c r="Q23" s="50">
        <v>17</v>
      </c>
      <c r="R23" s="50">
        <v>21</v>
      </c>
      <c r="S23" s="107">
        <v>139.36199999999999</v>
      </c>
      <c r="T23" s="24">
        <v>8.6E-3</v>
      </c>
      <c r="U23" s="24" t="s">
        <v>5043</v>
      </c>
      <c r="V23" s="113">
        <v>123088</v>
      </c>
      <c r="W23" s="113" t="s">
        <v>5609</v>
      </c>
      <c r="X23" s="110">
        <v>14</v>
      </c>
      <c r="Y23" s="110">
        <v>21</v>
      </c>
      <c r="Z23" s="111">
        <v>127.378</v>
      </c>
      <c r="AA23" s="122">
        <v>3.0000000000000001E-3</v>
      </c>
      <c r="AB23" s="122" t="s">
        <v>4447</v>
      </c>
    </row>
    <row r="24" spans="1:28" x14ac:dyDescent="0.25">
      <c r="A24" s="106">
        <v>123177</v>
      </c>
      <c r="B24" s="106" t="s">
        <v>5072</v>
      </c>
      <c r="C24" s="50">
        <v>5</v>
      </c>
      <c r="D24" s="50">
        <v>22</v>
      </c>
      <c r="E24" s="107">
        <v>140.5</v>
      </c>
      <c r="F24" s="24">
        <v>3.4599999999999999E-2</v>
      </c>
      <c r="G24" s="24" t="s">
        <v>4447</v>
      </c>
      <c r="H24" s="110">
        <v>123112</v>
      </c>
      <c r="I24" s="110" t="s">
        <v>5197</v>
      </c>
      <c r="J24" s="110">
        <v>37</v>
      </c>
      <c r="K24" s="110">
        <v>22</v>
      </c>
      <c r="L24" s="111">
        <v>134.99</v>
      </c>
      <c r="M24" s="122">
        <v>2.7E-2</v>
      </c>
      <c r="N24" s="122" t="s">
        <v>4447</v>
      </c>
      <c r="O24" s="50">
        <v>113610</v>
      </c>
      <c r="P24" s="50" t="s">
        <v>5637</v>
      </c>
      <c r="Q24" s="50">
        <v>34</v>
      </c>
      <c r="R24" s="50">
        <v>22</v>
      </c>
      <c r="S24" s="107">
        <v>122.178</v>
      </c>
      <c r="T24" s="24">
        <v>-1.6799999999999999E-2</v>
      </c>
      <c r="U24" s="24" t="s">
        <v>5727</v>
      </c>
      <c r="V24" s="113">
        <v>128133</v>
      </c>
      <c r="W24" s="113" t="s">
        <v>4925</v>
      </c>
      <c r="X24" s="110">
        <v>20</v>
      </c>
      <c r="Y24" s="110">
        <v>22</v>
      </c>
      <c r="Z24" s="111">
        <v>123.583</v>
      </c>
      <c r="AA24" s="122">
        <v>3.8999999999999998E-3</v>
      </c>
      <c r="AB24" s="122" t="s">
        <v>4447</v>
      </c>
    </row>
    <row r="25" spans="1:28" x14ac:dyDescent="0.25">
      <c r="A25" s="106">
        <v>118003</v>
      </c>
      <c r="B25" s="106" t="s">
        <v>4933</v>
      </c>
      <c r="C25" s="50">
        <v>20</v>
      </c>
      <c r="D25" s="50">
        <v>23</v>
      </c>
      <c r="E25" s="107">
        <v>139.36199999999999</v>
      </c>
      <c r="F25" s="24">
        <v>8.6E-3</v>
      </c>
      <c r="G25" s="24" t="s">
        <v>5043</v>
      </c>
      <c r="H25" s="110">
        <v>127051</v>
      </c>
      <c r="I25" s="110" t="s">
        <v>5195</v>
      </c>
      <c r="J25" s="110">
        <v>21</v>
      </c>
      <c r="K25" s="110">
        <v>23</v>
      </c>
      <c r="L25" s="111">
        <v>132.93600000000001</v>
      </c>
      <c r="M25" s="122">
        <v>8.5000000000000006E-3</v>
      </c>
      <c r="N25" s="122" t="s">
        <v>4945</v>
      </c>
      <c r="O25" s="50">
        <v>123157</v>
      </c>
      <c r="P25" s="50" t="s">
        <v>5607</v>
      </c>
      <c r="Q25" s="50">
        <v>23</v>
      </c>
      <c r="R25" s="50">
        <v>23</v>
      </c>
      <c r="S25" s="107">
        <v>144.517</v>
      </c>
      <c r="T25" s="24">
        <v>1E-4</v>
      </c>
      <c r="U25" s="24" t="s">
        <v>4447</v>
      </c>
      <c r="V25" s="113">
        <v>113044</v>
      </c>
      <c r="W25" s="113" t="s">
        <v>5050</v>
      </c>
      <c r="X25" s="110">
        <v>24</v>
      </c>
      <c r="Y25" s="110">
        <v>23</v>
      </c>
      <c r="Z25" s="111">
        <v>121.026</v>
      </c>
      <c r="AA25" s="122">
        <v>-2.8999999999999998E-3</v>
      </c>
      <c r="AB25" s="122" t="s">
        <v>5218</v>
      </c>
    </row>
    <row r="26" spans="1:28" x14ac:dyDescent="0.25">
      <c r="A26" s="106">
        <v>123141</v>
      </c>
      <c r="B26" s="106" t="s">
        <v>4620</v>
      </c>
      <c r="C26" s="50">
        <v>23</v>
      </c>
      <c r="D26" s="50">
        <v>24</v>
      </c>
      <c r="E26" s="107">
        <v>128.08000000000001</v>
      </c>
      <c r="F26" s="24">
        <v>-3.8E-3</v>
      </c>
      <c r="G26" s="24" t="s">
        <v>4447</v>
      </c>
      <c r="H26" s="110">
        <v>123157</v>
      </c>
      <c r="I26" s="110" t="s">
        <v>5607</v>
      </c>
      <c r="J26" s="110">
        <v>25</v>
      </c>
      <c r="K26" s="110">
        <v>24</v>
      </c>
      <c r="L26" s="111">
        <v>144.517</v>
      </c>
      <c r="M26" s="122">
        <v>1E-4</v>
      </c>
      <c r="N26" s="122" t="s">
        <v>4447</v>
      </c>
      <c r="O26" s="50">
        <v>123206</v>
      </c>
      <c r="P26" s="50" t="s">
        <v>4860</v>
      </c>
      <c r="Q26" s="50">
        <v>22</v>
      </c>
      <c r="R26" s="50">
        <v>24</v>
      </c>
      <c r="S26" s="107">
        <v>131.17099999999999</v>
      </c>
      <c r="T26" s="24">
        <v>1.6999999999999999E-3</v>
      </c>
      <c r="U26" s="24" t="s">
        <v>5148</v>
      </c>
      <c r="V26" s="113">
        <v>127053</v>
      </c>
      <c r="W26" s="113" t="s">
        <v>5548</v>
      </c>
      <c r="X26" s="110" t="s">
        <v>4447</v>
      </c>
      <c r="Y26" s="110">
        <v>24</v>
      </c>
      <c r="Z26" s="111">
        <v>128.114</v>
      </c>
      <c r="AA26" s="122">
        <v>-1.6400000000000001E-2</v>
      </c>
      <c r="AB26" s="122" t="s">
        <v>4935</v>
      </c>
    </row>
    <row r="27" spans="1:28" x14ac:dyDescent="0.25">
      <c r="A27" s="106">
        <v>113588</v>
      </c>
      <c r="B27" s="106" t="s">
        <v>5772</v>
      </c>
      <c r="C27" s="50">
        <v>25</v>
      </c>
      <c r="D27" s="50">
        <v>25</v>
      </c>
      <c r="E27" s="107">
        <v>172.691</v>
      </c>
      <c r="F27" s="24">
        <v>3.9800000000000002E-2</v>
      </c>
      <c r="G27" s="24" t="s">
        <v>4447</v>
      </c>
      <c r="H27" s="110">
        <v>123206</v>
      </c>
      <c r="I27" s="110" t="s">
        <v>4860</v>
      </c>
      <c r="J27" s="110">
        <v>24</v>
      </c>
      <c r="K27" s="110">
        <v>25</v>
      </c>
      <c r="L27" s="111">
        <v>131.17099999999999</v>
      </c>
      <c r="M27" s="122">
        <v>1.6999999999999999E-3</v>
      </c>
      <c r="N27" s="122" t="s">
        <v>5148</v>
      </c>
      <c r="O27" s="50">
        <v>113582</v>
      </c>
      <c r="P27" s="50" t="s">
        <v>5498</v>
      </c>
      <c r="Q27" s="50">
        <v>26</v>
      </c>
      <c r="R27" s="50">
        <v>25</v>
      </c>
      <c r="S27" s="107">
        <v>139.38200000000001</v>
      </c>
      <c r="T27" s="24">
        <v>6.8999999999999999E-3</v>
      </c>
      <c r="U27" s="24" t="s">
        <v>5043</v>
      </c>
      <c r="V27" s="113">
        <v>123203</v>
      </c>
      <c r="W27" s="113" t="s">
        <v>4963</v>
      </c>
      <c r="X27" s="110">
        <v>22</v>
      </c>
      <c r="Y27" s="110">
        <v>25</v>
      </c>
      <c r="Z27" s="111">
        <v>129.82499999999999</v>
      </c>
      <c r="AA27" s="122">
        <v>4.3E-3</v>
      </c>
      <c r="AB27" s="122" t="s">
        <v>4447</v>
      </c>
    </row>
    <row r="28" spans="1:28" x14ac:dyDescent="0.25">
      <c r="A28" s="106">
        <v>123112</v>
      </c>
      <c r="B28" s="106" t="s">
        <v>5197</v>
      </c>
      <c r="C28" s="50" t="s">
        <v>4447</v>
      </c>
      <c r="D28" s="50">
        <v>26</v>
      </c>
      <c r="E28" s="107">
        <v>134.99</v>
      </c>
      <c r="F28" s="24">
        <v>2.7E-2</v>
      </c>
      <c r="G28" s="24" t="s">
        <v>4447</v>
      </c>
      <c r="H28" s="110">
        <v>113610</v>
      </c>
      <c r="I28" s="110" t="s">
        <v>5637</v>
      </c>
      <c r="J28" s="110" t="s">
        <v>4447</v>
      </c>
      <c r="K28" s="110">
        <v>26</v>
      </c>
      <c r="L28" s="111">
        <v>122.178</v>
      </c>
      <c r="M28" s="122">
        <v>-1.6799999999999999E-2</v>
      </c>
      <c r="N28" s="122" t="s">
        <v>5727</v>
      </c>
      <c r="O28" s="50">
        <v>128143</v>
      </c>
      <c r="P28" s="50" t="s">
        <v>5811</v>
      </c>
      <c r="Q28" s="50">
        <v>40</v>
      </c>
      <c r="R28" s="50">
        <v>26</v>
      </c>
      <c r="S28" s="107">
        <v>133.60599999999999</v>
      </c>
      <c r="T28" s="24">
        <v>-2.2000000000000001E-3</v>
      </c>
      <c r="U28" s="24" t="s">
        <v>4447</v>
      </c>
      <c r="V28" s="113">
        <v>110075</v>
      </c>
      <c r="W28" s="113" t="s">
        <v>5791</v>
      </c>
      <c r="X28" s="110">
        <v>30</v>
      </c>
      <c r="Y28" s="110">
        <v>26</v>
      </c>
      <c r="Z28" s="111">
        <v>126.077</v>
      </c>
      <c r="AA28" s="122">
        <v>2.2000000000000001E-3</v>
      </c>
      <c r="AB28" s="122" t="s">
        <v>4447</v>
      </c>
    </row>
    <row r="29" spans="1:28" x14ac:dyDescent="0.25">
      <c r="A29" s="106">
        <v>127051</v>
      </c>
      <c r="B29" s="106" t="s">
        <v>5195</v>
      </c>
      <c r="C29" s="50">
        <v>24</v>
      </c>
      <c r="D29" s="50">
        <v>27</v>
      </c>
      <c r="E29" s="107">
        <v>132.93600000000001</v>
      </c>
      <c r="F29" s="24">
        <v>8.5000000000000006E-3</v>
      </c>
      <c r="G29" s="24" t="s">
        <v>4945</v>
      </c>
      <c r="H29" s="110">
        <v>113582</v>
      </c>
      <c r="I29" s="110" t="s">
        <v>5498</v>
      </c>
      <c r="J29" s="110">
        <v>30</v>
      </c>
      <c r="K29" s="110">
        <v>27</v>
      </c>
      <c r="L29" s="111">
        <v>139.38200000000001</v>
      </c>
      <c r="M29" s="122">
        <v>6.8999999999999999E-3</v>
      </c>
      <c r="N29" s="122" t="s">
        <v>5043</v>
      </c>
      <c r="O29" s="50">
        <v>128109</v>
      </c>
      <c r="P29" s="50" t="s">
        <v>5416</v>
      </c>
      <c r="Q29" s="50">
        <v>33</v>
      </c>
      <c r="R29" s="50">
        <v>27</v>
      </c>
      <c r="S29" s="107">
        <v>144.80500000000001</v>
      </c>
      <c r="T29" s="24">
        <v>-2.0000000000000001E-4</v>
      </c>
      <c r="U29" s="24" t="s">
        <v>5618</v>
      </c>
      <c r="V29" s="113">
        <v>123224</v>
      </c>
      <c r="W29" s="113" t="s">
        <v>5201</v>
      </c>
      <c r="X29" s="110">
        <v>25</v>
      </c>
      <c r="Y29" s="110">
        <v>27</v>
      </c>
      <c r="Z29" s="111">
        <v>127.264</v>
      </c>
      <c r="AA29" s="122">
        <v>3.5000000000000001E-3</v>
      </c>
      <c r="AB29" s="122" t="s">
        <v>5148</v>
      </c>
    </row>
    <row r="30" spans="1:28" x14ac:dyDescent="0.25">
      <c r="A30" s="106">
        <v>123157</v>
      </c>
      <c r="B30" s="106" t="s">
        <v>5607</v>
      </c>
      <c r="C30" s="50">
        <v>28</v>
      </c>
      <c r="D30" s="50">
        <v>28</v>
      </c>
      <c r="E30" s="107">
        <v>144.517</v>
      </c>
      <c r="F30" s="24">
        <v>1E-4</v>
      </c>
      <c r="G30" s="24" t="s">
        <v>4447</v>
      </c>
      <c r="H30" s="110">
        <v>128109</v>
      </c>
      <c r="I30" s="110" t="s">
        <v>5416</v>
      </c>
      <c r="J30" s="110">
        <v>32</v>
      </c>
      <c r="K30" s="110">
        <v>28</v>
      </c>
      <c r="L30" s="111">
        <v>144.80500000000001</v>
      </c>
      <c r="M30" s="122">
        <v>-2.0000000000000001E-4</v>
      </c>
      <c r="N30" s="122" t="s">
        <v>5618</v>
      </c>
      <c r="O30" s="50">
        <v>123056</v>
      </c>
      <c r="P30" s="50" t="s">
        <v>4784</v>
      </c>
      <c r="Q30" s="50">
        <v>24</v>
      </c>
      <c r="R30" s="50">
        <v>28</v>
      </c>
      <c r="S30" s="107">
        <v>113.002</v>
      </c>
      <c r="T30" s="24">
        <v>2E-3</v>
      </c>
      <c r="U30" s="24" t="s">
        <v>5107</v>
      </c>
      <c r="V30" s="113">
        <v>128132</v>
      </c>
      <c r="W30" s="113" t="s">
        <v>5215</v>
      </c>
      <c r="X30" s="110">
        <v>33</v>
      </c>
      <c r="Y30" s="110">
        <v>28</v>
      </c>
      <c r="Z30" s="111">
        <v>129</v>
      </c>
      <c r="AA30" s="122">
        <v>5.9999999999999995E-4</v>
      </c>
      <c r="AB30" s="122" t="s">
        <v>5148</v>
      </c>
    </row>
    <row r="31" spans="1:28" x14ac:dyDescent="0.25">
      <c r="A31" s="106">
        <v>123206</v>
      </c>
      <c r="B31" s="106" t="s">
        <v>4860</v>
      </c>
      <c r="C31" s="50">
        <v>27</v>
      </c>
      <c r="D31" s="50">
        <v>29</v>
      </c>
      <c r="E31" s="107">
        <v>131.17099999999999</v>
      </c>
      <c r="F31" s="24">
        <v>1.6999999999999999E-3</v>
      </c>
      <c r="G31" s="24" t="s">
        <v>5148</v>
      </c>
      <c r="H31" s="110">
        <v>123184</v>
      </c>
      <c r="I31" s="110" t="s">
        <v>5496</v>
      </c>
      <c r="J31" s="110">
        <v>27</v>
      </c>
      <c r="K31" s="110">
        <v>29</v>
      </c>
      <c r="L31" s="111">
        <v>143.19999999999999</v>
      </c>
      <c r="M31" s="122">
        <v>1.37E-2</v>
      </c>
      <c r="N31" s="122" t="s">
        <v>4447</v>
      </c>
      <c r="O31" s="50">
        <v>123184</v>
      </c>
      <c r="P31" s="50" t="s">
        <v>5496</v>
      </c>
      <c r="Q31" s="50">
        <v>25</v>
      </c>
      <c r="R31" s="50">
        <v>29</v>
      </c>
      <c r="S31" s="107">
        <v>143.19999999999999</v>
      </c>
      <c r="T31" s="24">
        <v>1.37E-2</v>
      </c>
      <c r="U31" s="24" t="s">
        <v>4447</v>
      </c>
      <c r="V31" s="113">
        <v>123232</v>
      </c>
      <c r="W31" s="113" t="s">
        <v>5829</v>
      </c>
      <c r="X31" s="110" t="s">
        <v>4447</v>
      </c>
      <c r="Y31" s="110">
        <v>29</v>
      </c>
      <c r="Z31" s="111">
        <v>129.19999999999999</v>
      </c>
      <c r="AA31" s="122">
        <v>1.8800000000000001E-2</v>
      </c>
      <c r="AB31" s="122" t="s">
        <v>4447</v>
      </c>
    </row>
    <row r="32" spans="1:28" x14ac:dyDescent="0.25">
      <c r="A32" s="106">
        <v>113610</v>
      </c>
      <c r="B32" s="106" t="s">
        <v>5637</v>
      </c>
      <c r="C32" s="50" t="s">
        <v>4447</v>
      </c>
      <c r="D32" s="50">
        <v>30</v>
      </c>
      <c r="E32" s="107">
        <v>122.178</v>
      </c>
      <c r="F32" s="24">
        <v>-1.6799999999999999E-2</v>
      </c>
      <c r="G32" s="24" t="s">
        <v>5727</v>
      </c>
      <c r="H32" s="110">
        <v>128143</v>
      </c>
      <c r="I32" s="110" t="s">
        <v>5811</v>
      </c>
      <c r="J32" s="110" t="s">
        <v>4447</v>
      </c>
      <c r="K32" s="110">
        <v>30</v>
      </c>
      <c r="L32" s="111">
        <v>133.60599999999999</v>
      </c>
      <c r="M32" s="122">
        <v>-2.2000000000000001E-3</v>
      </c>
      <c r="N32" s="122" t="s">
        <v>4447</v>
      </c>
      <c r="O32" s="50">
        <v>123052</v>
      </c>
      <c r="P32" s="50" t="s">
        <v>5613</v>
      </c>
      <c r="Q32" s="50">
        <v>31</v>
      </c>
      <c r="R32" s="50">
        <v>30</v>
      </c>
      <c r="S32" s="107">
        <v>135.19999999999999</v>
      </c>
      <c r="T32" s="24">
        <v>-2.2000000000000001E-3</v>
      </c>
      <c r="U32" s="24" t="s">
        <v>4447</v>
      </c>
      <c r="V32" s="113">
        <v>111008</v>
      </c>
      <c r="W32" s="113" t="s">
        <v>5610</v>
      </c>
      <c r="X32" s="110">
        <v>27</v>
      </c>
      <c r="Y32" s="110">
        <v>30</v>
      </c>
      <c r="Z32" s="111">
        <v>129.31399999999999</v>
      </c>
      <c r="AA32" s="122">
        <v>3.3E-3</v>
      </c>
      <c r="AB32" s="122" t="s">
        <v>4447</v>
      </c>
    </row>
    <row r="33" spans="1:28" x14ac:dyDescent="0.25">
      <c r="A33" s="106">
        <v>128109</v>
      </c>
      <c r="B33" s="106" t="s">
        <v>5416</v>
      </c>
      <c r="C33" s="50">
        <v>33</v>
      </c>
      <c r="D33" s="50">
        <v>31</v>
      </c>
      <c r="E33" s="107">
        <v>144.80500000000001</v>
      </c>
      <c r="F33" s="24">
        <v>-2.0000000000000001E-4</v>
      </c>
      <c r="G33" s="24" t="s">
        <v>5618</v>
      </c>
      <c r="H33" s="110">
        <v>123056</v>
      </c>
      <c r="I33" s="110" t="s">
        <v>4784</v>
      </c>
      <c r="J33" s="110">
        <v>26</v>
      </c>
      <c r="K33" s="110">
        <v>31</v>
      </c>
      <c r="L33" s="111">
        <v>113.002</v>
      </c>
      <c r="M33" s="122">
        <v>2E-3</v>
      </c>
      <c r="N33" s="122" t="s">
        <v>5107</v>
      </c>
      <c r="O33" s="50">
        <v>123187</v>
      </c>
      <c r="P33" s="50" t="s">
        <v>5139</v>
      </c>
      <c r="Q33" s="50">
        <v>29</v>
      </c>
      <c r="R33" s="50">
        <v>31</v>
      </c>
      <c r="S33" s="107">
        <v>134.1</v>
      </c>
      <c r="T33" s="24">
        <v>-1.2999999999999999E-3</v>
      </c>
      <c r="U33" s="24" t="s">
        <v>5218</v>
      </c>
      <c r="V33" s="113">
        <v>118037</v>
      </c>
      <c r="W33" s="113" t="s">
        <v>5177</v>
      </c>
      <c r="X33" s="110">
        <v>34</v>
      </c>
      <c r="Y33" s="110">
        <v>31</v>
      </c>
      <c r="Z33" s="111">
        <v>127.738</v>
      </c>
      <c r="AA33" s="122">
        <v>2.2000000000000001E-3</v>
      </c>
      <c r="AB33" s="122" t="s">
        <v>5148</v>
      </c>
    </row>
    <row r="34" spans="1:28" x14ac:dyDescent="0.25">
      <c r="A34" s="115">
        <v>113582</v>
      </c>
      <c r="B34" s="115" t="s">
        <v>5498</v>
      </c>
      <c r="C34" s="50">
        <v>35</v>
      </c>
      <c r="D34" s="50">
        <v>32</v>
      </c>
      <c r="E34" s="107">
        <v>139.38200000000001</v>
      </c>
      <c r="F34" s="24">
        <v>6.8999999999999999E-3</v>
      </c>
      <c r="G34" s="24" t="s">
        <v>5043</v>
      </c>
      <c r="H34" s="110">
        <v>123038</v>
      </c>
      <c r="I34" s="110" t="s">
        <v>5808</v>
      </c>
      <c r="J34" s="110">
        <v>36</v>
      </c>
      <c r="K34" s="110">
        <v>32</v>
      </c>
      <c r="L34" s="111">
        <v>166.48400000000001</v>
      </c>
      <c r="M34" s="122">
        <v>-2.3999999999999998E-3</v>
      </c>
      <c r="N34" s="122" t="s">
        <v>4447</v>
      </c>
      <c r="O34" s="50">
        <v>123078</v>
      </c>
      <c r="P34" s="50" t="s">
        <v>5078</v>
      </c>
      <c r="Q34" s="50">
        <v>27</v>
      </c>
      <c r="R34" s="50">
        <v>32</v>
      </c>
      <c r="S34" s="107">
        <v>128.19999999999999</v>
      </c>
      <c r="T34" s="24">
        <v>8.5000000000000006E-3</v>
      </c>
      <c r="U34" s="24" t="s">
        <v>5043</v>
      </c>
      <c r="V34" s="113">
        <v>128127</v>
      </c>
      <c r="W34" s="113" t="s">
        <v>5643</v>
      </c>
      <c r="X34" s="110" t="s">
        <v>4447</v>
      </c>
      <c r="Y34" s="110">
        <v>32</v>
      </c>
      <c r="Z34" s="111">
        <v>109.496</v>
      </c>
      <c r="AA34" s="122">
        <v>3.5700000000000003E-2</v>
      </c>
      <c r="AB34" s="122" t="s">
        <v>5696</v>
      </c>
    </row>
    <row r="35" spans="1:28" x14ac:dyDescent="0.25">
      <c r="A35" s="115">
        <v>123184</v>
      </c>
      <c r="B35" s="115" t="s">
        <v>5496</v>
      </c>
      <c r="C35" s="50">
        <v>30</v>
      </c>
      <c r="D35" s="50">
        <v>33</v>
      </c>
      <c r="E35" s="107">
        <v>143.19999999999999</v>
      </c>
      <c r="F35" s="24">
        <v>1.37E-2</v>
      </c>
      <c r="G35" s="24" t="s">
        <v>4447</v>
      </c>
      <c r="H35" s="110">
        <v>123187</v>
      </c>
      <c r="I35" s="110" t="s">
        <v>5139</v>
      </c>
      <c r="J35" s="110">
        <v>28</v>
      </c>
      <c r="K35" s="110">
        <v>33</v>
      </c>
      <c r="L35" s="111">
        <v>134.1</v>
      </c>
      <c r="M35" s="122">
        <v>-1.2999999999999999E-3</v>
      </c>
      <c r="N35" s="122" t="s">
        <v>5218</v>
      </c>
      <c r="O35" s="50">
        <v>123160</v>
      </c>
      <c r="P35" s="50" t="s">
        <v>5616</v>
      </c>
      <c r="Q35" s="50">
        <v>36</v>
      </c>
      <c r="R35" s="50">
        <v>33</v>
      </c>
      <c r="S35" s="107">
        <v>127.41200000000001</v>
      </c>
      <c r="T35" s="24">
        <v>5.0000000000000001E-4</v>
      </c>
      <c r="U35" s="24" t="s">
        <v>4447</v>
      </c>
      <c r="V35" s="113">
        <v>123120</v>
      </c>
      <c r="W35" s="113" t="s">
        <v>5477</v>
      </c>
      <c r="X35" s="110">
        <v>28</v>
      </c>
      <c r="Y35" s="110">
        <v>33</v>
      </c>
      <c r="Z35" s="111">
        <v>128.1</v>
      </c>
      <c r="AA35" s="122">
        <v>1.24E-2</v>
      </c>
      <c r="AB35" s="122" t="s">
        <v>4447</v>
      </c>
    </row>
    <row r="36" spans="1:28" x14ac:dyDescent="0.25">
      <c r="A36" s="106">
        <v>123187</v>
      </c>
      <c r="B36" s="106" t="s">
        <v>5139</v>
      </c>
      <c r="C36" s="50">
        <v>29</v>
      </c>
      <c r="D36" s="50">
        <v>34</v>
      </c>
      <c r="E36" s="107">
        <v>134.1</v>
      </c>
      <c r="F36" s="24">
        <v>-1.2999999999999999E-3</v>
      </c>
      <c r="G36" s="24" t="s">
        <v>5218</v>
      </c>
      <c r="H36" s="110">
        <v>123160</v>
      </c>
      <c r="I36" s="110" t="s">
        <v>5616</v>
      </c>
      <c r="J36" s="110">
        <v>33</v>
      </c>
      <c r="K36" s="110">
        <v>34</v>
      </c>
      <c r="L36" s="111">
        <v>127.41200000000001</v>
      </c>
      <c r="M36" s="122">
        <v>5.0000000000000001E-4</v>
      </c>
      <c r="N36" s="122" t="s">
        <v>4447</v>
      </c>
      <c r="O36" s="50">
        <v>123092</v>
      </c>
      <c r="P36" s="50" t="s">
        <v>4932</v>
      </c>
      <c r="Q36" s="50">
        <v>30</v>
      </c>
      <c r="R36" s="50">
        <v>34</v>
      </c>
      <c r="S36" s="107">
        <v>132.762</v>
      </c>
      <c r="T36" s="24">
        <v>5.1999999999999998E-3</v>
      </c>
      <c r="U36" s="24" t="s">
        <v>4447</v>
      </c>
      <c r="V36" s="113">
        <v>128128</v>
      </c>
      <c r="W36" s="113" t="s">
        <v>5198</v>
      </c>
      <c r="X36" s="110">
        <v>29</v>
      </c>
      <c r="Y36" s="110">
        <v>34</v>
      </c>
      <c r="Z36" s="111">
        <v>119.54</v>
      </c>
      <c r="AA36" s="122">
        <v>3.7000000000000002E-3</v>
      </c>
      <c r="AB36" s="122" t="s">
        <v>4447</v>
      </c>
    </row>
    <row r="37" spans="1:28" x14ac:dyDescent="0.25">
      <c r="A37" s="106">
        <v>128143</v>
      </c>
      <c r="B37" s="106" t="s">
        <v>5811</v>
      </c>
      <c r="C37" s="50" t="s">
        <v>4447</v>
      </c>
      <c r="D37" s="50">
        <v>35</v>
      </c>
      <c r="E37" s="107">
        <v>133.60599999999999</v>
      </c>
      <c r="F37" s="24">
        <v>-2.2000000000000001E-3</v>
      </c>
      <c r="G37" s="24" t="s">
        <v>4447</v>
      </c>
      <c r="H37" s="110">
        <v>113609</v>
      </c>
      <c r="I37" s="110" t="s">
        <v>5789</v>
      </c>
      <c r="J37" s="110" t="s">
        <v>4447</v>
      </c>
      <c r="K37" s="110">
        <v>35</v>
      </c>
      <c r="L37" s="111">
        <v>130.59</v>
      </c>
      <c r="M37" s="122">
        <v>-0.16830000000000001</v>
      </c>
      <c r="N37" s="122" t="s">
        <v>4945</v>
      </c>
      <c r="O37" s="50">
        <v>113651</v>
      </c>
      <c r="P37" s="50" t="s">
        <v>5048</v>
      </c>
      <c r="Q37" s="50">
        <v>28</v>
      </c>
      <c r="R37" s="50">
        <v>35</v>
      </c>
      <c r="S37" s="107">
        <v>132.75700000000001</v>
      </c>
      <c r="T37" s="24">
        <v>2E-3</v>
      </c>
      <c r="U37" s="24" t="s">
        <v>4447</v>
      </c>
      <c r="V37" s="113">
        <v>127041</v>
      </c>
      <c r="W37" s="113" t="s">
        <v>5617</v>
      </c>
      <c r="X37" s="110">
        <v>32</v>
      </c>
      <c r="Y37" s="110">
        <v>35</v>
      </c>
      <c r="Z37" s="111">
        <v>122.877</v>
      </c>
      <c r="AA37" s="122">
        <v>1.03E-2</v>
      </c>
      <c r="AB37" s="122" t="s">
        <v>4447</v>
      </c>
    </row>
    <row r="38" spans="1:28" x14ac:dyDescent="0.25">
      <c r="A38" s="106">
        <v>123038</v>
      </c>
      <c r="B38" s="106" t="s">
        <v>5808</v>
      </c>
      <c r="C38" s="50">
        <v>38</v>
      </c>
      <c r="D38" s="50">
        <v>36</v>
      </c>
      <c r="E38" s="107">
        <v>166.48400000000001</v>
      </c>
      <c r="F38" s="24">
        <v>-2.3999999999999998E-3</v>
      </c>
      <c r="G38" s="24" t="s">
        <v>4447</v>
      </c>
      <c r="H38" s="110">
        <v>123052</v>
      </c>
      <c r="I38" s="110" t="s">
        <v>5613</v>
      </c>
      <c r="J38" s="110">
        <v>35</v>
      </c>
      <c r="K38" s="110">
        <v>36</v>
      </c>
      <c r="L38" s="111">
        <v>135.19999999999999</v>
      </c>
      <c r="M38" s="122">
        <v>-2.2000000000000001E-3</v>
      </c>
      <c r="N38" s="122" t="s">
        <v>4447</v>
      </c>
      <c r="O38" s="50">
        <v>113609</v>
      </c>
      <c r="P38" s="50" t="s">
        <v>5789</v>
      </c>
      <c r="Q38" s="50" t="s">
        <v>4447</v>
      </c>
      <c r="R38" s="50">
        <v>36</v>
      </c>
      <c r="S38" s="107">
        <v>130.59</v>
      </c>
      <c r="T38" s="24">
        <v>-0.16830000000000001</v>
      </c>
      <c r="U38" s="24" t="s">
        <v>4945</v>
      </c>
      <c r="V38" s="113">
        <v>123063</v>
      </c>
      <c r="W38" s="113" t="s">
        <v>5573</v>
      </c>
      <c r="X38" s="110">
        <v>31</v>
      </c>
      <c r="Y38" s="110">
        <v>36</v>
      </c>
      <c r="Z38" s="111">
        <v>125.4</v>
      </c>
      <c r="AA38" s="122">
        <v>8.2000000000000007E-3</v>
      </c>
      <c r="AB38" s="122" t="s">
        <v>4447</v>
      </c>
    </row>
    <row r="39" spans="1:28" x14ac:dyDescent="0.25">
      <c r="A39" s="106">
        <v>123056</v>
      </c>
      <c r="B39" s="106" t="s">
        <v>4784</v>
      </c>
      <c r="C39" s="50">
        <v>31</v>
      </c>
      <c r="D39" s="50">
        <v>37</v>
      </c>
      <c r="E39" s="107">
        <v>113.002</v>
      </c>
      <c r="F39" s="24">
        <v>2E-3</v>
      </c>
      <c r="G39" s="24" t="s">
        <v>5107</v>
      </c>
      <c r="H39" s="110">
        <v>113651</v>
      </c>
      <c r="I39" s="110" t="s">
        <v>5048</v>
      </c>
      <c r="J39" s="110">
        <v>29</v>
      </c>
      <c r="K39" s="110">
        <v>37</v>
      </c>
      <c r="L39" s="111">
        <v>132.75700000000001</v>
      </c>
      <c r="M39" s="122">
        <v>2E-3</v>
      </c>
      <c r="N39" s="122" t="s">
        <v>4447</v>
      </c>
      <c r="O39" s="50">
        <v>127055</v>
      </c>
      <c r="P39" s="50" t="s">
        <v>5047</v>
      </c>
      <c r="Q39" s="50">
        <v>37</v>
      </c>
      <c r="R39" s="50">
        <v>37</v>
      </c>
      <c r="S39" s="107">
        <v>127.91</v>
      </c>
      <c r="T39" s="24">
        <v>-5.0000000000000001E-4</v>
      </c>
      <c r="U39" s="24" t="s">
        <v>5148</v>
      </c>
      <c r="V39" s="113">
        <v>123198</v>
      </c>
      <c r="W39" s="113" t="s">
        <v>5569</v>
      </c>
      <c r="X39" s="110">
        <v>35</v>
      </c>
      <c r="Y39" s="110">
        <v>37</v>
      </c>
      <c r="Z39" s="111">
        <v>122.911</v>
      </c>
      <c r="AA39" s="122">
        <v>-2.5000000000000001E-3</v>
      </c>
      <c r="AB39" s="122" t="s">
        <v>4447</v>
      </c>
    </row>
    <row r="40" spans="1:28" x14ac:dyDescent="0.25">
      <c r="A40" s="106">
        <v>113609</v>
      </c>
      <c r="B40" s="106" t="s">
        <v>5789</v>
      </c>
      <c r="C40" s="50" t="s">
        <v>4447</v>
      </c>
      <c r="D40" s="50">
        <v>38</v>
      </c>
      <c r="E40" s="107">
        <v>130.59</v>
      </c>
      <c r="F40" s="24">
        <v>-0.16830000000000001</v>
      </c>
      <c r="G40" s="24" t="s">
        <v>4945</v>
      </c>
      <c r="H40" s="110">
        <v>123078</v>
      </c>
      <c r="I40" s="110" t="s">
        <v>5078</v>
      </c>
      <c r="J40" s="110">
        <v>31</v>
      </c>
      <c r="K40" s="110">
        <v>38</v>
      </c>
      <c r="L40" s="111">
        <v>128.19999999999999</v>
      </c>
      <c r="M40" s="122">
        <v>8.5000000000000006E-3</v>
      </c>
      <c r="N40" s="122" t="s">
        <v>5043</v>
      </c>
      <c r="O40" s="50">
        <v>113577</v>
      </c>
      <c r="P40" s="50" t="s">
        <v>5011</v>
      </c>
      <c r="Q40" s="50">
        <v>38</v>
      </c>
      <c r="R40" s="50">
        <v>38</v>
      </c>
      <c r="S40" s="107">
        <v>129.33000000000001</v>
      </c>
      <c r="T40" s="24">
        <v>9.2999999999999992E-3</v>
      </c>
      <c r="U40" s="24" t="s">
        <v>4447</v>
      </c>
      <c r="V40" s="113">
        <v>113593</v>
      </c>
      <c r="W40" s="113" t="s">
        <v>5824</v>
      </c>
      <c r="X40" s="110" t="s">
        <v>4447</v>
      </c>
      <c r="Y40" s="110">
        <v>38</v>
      </c>
      <c r="Z40" s="111">
        <v>121.78700000000001</v>
      </c>
      <c r="AA40" s="122">
        <v>1.7500000000000002E-2</v>
      </c>
      <c r="AB40" s="122" t="s">
        <v>4447</v>
      </c>
    </row>
    <row r="41" spans="1:28" x14ac:dyDescent="0.25">
      <c r="A41" s="106">
        <v>123160</v>
      </c>
      <c r="B41" s="106" t="s">
        <v>5616</v>
      </c>
      <c r="C41" s="50">
        <v>34</v>
      </c>
      <c r="D41" s="50">
        <v>39</v>
      </c>
      <c r="E41" s="107">
        <v>127.41200000000001</v>
      </c>
      <c r="F41" s="24">
        <v>5.0000000000000001E-4</v>
      </c>
      <c r="G41" s="24" t="s">
        <v>4447</v>
      </c>
      <c r="H41" s="110">
        <v>123092</v>
      </c>
      <c r="I41" s="109" t="s">
        <v>4932</v>
      </c>
      <c r="J41" s="110">
        <v>34</v>
      </c>
      <c r="K41" s="110">
        <v>39</v>
      </c>
      <c r="L41" s="111">
        <v>132.762</v>
      </c>
      <c r="M41" s="122">
        <v>5.1999999999999998E-3</v>
      </c>
      <c r="N41" s="122" t="s">
        <v>4447</v>
      </c>
      <c r="O41" s="50">
        <v>113668</v>
      </c>
      <c r="P41" s="50" t="s">
        <v>4944</v>
      </c>
      <c r="Q41" s="50" t="s">
        <v>4447</v>
      </c>
      <c r="R41" s="50">
        <v>39</v>
      </c>
      <c r="S41" s="107">
        <v>130.023</v>
      </c>
      <c r="T41" s="24">
        <v>1.1999999999999999E-3</v>
      </c>
      <c r="U41" s="24" t="s">
        <v>5148</v>
      </c>
      <c r="V41" s="113">
        <v>127035</v>
      </c>
      <c r="W41" s="113" t="s">
        <v>5809</v>
      </c>
      <c r="X41" s="110">
        <v>38</v>
      </c>
      <c r="Y41" s="110">
        <v>39</v>
      </c>
      <c r="Z41" s="111">
        <v>128.70599999999999</v>
      </c>
      <c r="AA41" s="122">
        <v>3.6299999999999999E-2</v>
      </c>
      <c r="AB41" s="122" t="s">
        <v>4447</v>
      </c>
    </row>
    <row r="42" spans="1:28" x14ac:dyDescent="0.25">
      <c r="A42" s="106">
        <v>123052</v>
      </c>
      <c r="B42" s="106" t="s">
        <v>5613</v>
      </c>
      <c r="C42" s="50">
        <v>39</v>
      </c>
      <c r="D42" s="50">
        <v>40</v>
      </c>
      <c r="E42" s="107">
        <v>135.19999999999999</v>
      </c>
      <c r="F42" s="24">
        <v>-2.2000000000000001E-3</v>
      </c>
      <c r="G42" s="24" t="s">
        <v>4447</v>
      </c>
      <c r="H42" s="110">
        <v>127055</v>
      </c>
      <c r="I42" s="110" t="s">
        <v>5047</v>
      </c>
      <c r="J42" s="110">
        <v>40</v>
      </c>
      <c r="K42" s="110">
        <v>40</v>
      </c>
      <c r="L42" s="111">
        <v>127.91</v>
      </c>
      <c r="M42" s="122">
        <v>-5.0000000000000001E-4</v>
      </c>
      <c r="N42" s="122" t="s">
        <v>5148</v>
      </c>
      <c r="O42" s="50">
        <v>123076</v>
      </c>
      <c r="P42" s="50" t="s">
        <v>4961</v>
      </c>
      <c r="Q42" s="50" t="s">
        <v>4447</v>
      </c>
      <c r="R42" s="50">
        <v>40</v>
      </c>
      <c r="S42" s="107">
        <v>128.94999999999999</v>
      </c>
      <c r="T42" s="24">
        <v>8.5000000000000006E-3</v>
      </c>
      <c r="U42" s="24" t="s">
        <v>5148</v>
      </c>
      <c r="V42" s="113">
        <v>123201</v>
      </c>
      <c r="W42" s="113" t="s">
        <v>5814</v>
      </c>
      <c r="X42" s="110">
        <v>36</v>
      </c>
      <c r="Y42" s="110">
        <v>40</v>
      </c>
      <c r="Z42" s="111">
        <v>123.3</v>
      </c>
      <c r="AA42" s="122">
        <v>6.9999999999999999E-4</v>
      </c>
      <c r="AB42" s="122" t="s">
        <v>4447</v>
      </c>
    </row>
    <row r="43" spans="1:28" ht="13.8" customHeight="1" x14ac:dyDescent="0.25">
      <c r="A43" s="50"/>
      <c r="B43" s="106" t="s">
        <v>1696</v>
      </c>
      <c r="C43" s="50"/>
      <c r="D43" s="50"/>
      <c r="E43" s="107">
        <v>139.629175</v>
      </c>
      <c r="F43" s="24">
        <v>2.237499999999999E-3</v>
      </c>
      <c r="G43" s="24"/>
      <c r="H43" s="110" t="s">
        <v>1696</v>
      </c>
      <c r="I43" s="113"/>
      <c r="J43" s="110"/>
      <c r="K43" s="110"/>
      <c r="L43" s="111">
        <v>134.37022499999998</v>
      </c>
      <c r="M43" s="122">
        <v>1.3124999999999988E-3</v>
      </c>
      <c r="N43" s="122"/>
      <c r="O43" s="50"/>
      <c r="P43" s="106" t="s">
        <v>1696</v>
      </c>
      <c r="Q43" s="50"/>
      <c r="R43" s="50"/>
      <c r="S43" s="107">
        <v>132.17987499999998</v>
      </c>
      <c r="T43" s="24">
        <v>1.1074999999999991E-3</v>
      </c>
      <c r="U43" s="24"/>
      <c r="V43" s="110"/>
      <c r="W43" s="113" t="s">
        <v>1696</v>
      </c>
      <c r="X43" s="110"/>
      <c r="Y43" s="110"/>
      <c r="Z43" s="111">
        <v>122.75767500000002</v>
      </c>
      <c r="AA43" s="122">
        <v>4.7599999999999995E-3</v>
      </c>
      <c r="AB43" s="122"/>
    </row>
    <row r="44" spans="1:28" x14ac:dyDescent="0.25">
      <c r="A44" s="175" t="s">
        <v>1760</v>
      </c>
      <c r="B44" s="175"/>
      <c r="C44" s="175"/>
      <c r="D44" s="175"/>
      <c r="E44" s="175"/>
      <c r="F44" s="175"/>
      <c r="G44" s="175"/>
      <c r="H44" s="175"/>
      <c r="I44" s="175"/>
      <c r="J44" s="175"/>
      <c r="K44" s="175"/>
      <c r="L44" s="175"/>
      <c r="M44" s="175"/>
      <c r="N44" s="175"/>
      <c r="O44" s="175"/>
      <c r="P44" s="175"/>
      <c r="Q44" s="175"/>
      <c r="R44" s="175"/>
      <c r="S44" s="175"/>
      <c r="T44" s="175"/>
      <c r="U44" s="175"/>
      <c r="V44" s="175"/>
      <c r="W44" s="175"/>
      <c r="X44" s="175"/>
      <c r="Y44" s="175"/>
      <c r="Z44" s="175"/>
      <c r="AA44" s="175"/>
      <c r="AB44" s="175"/>
    </row>
  </sheetData>
  <mergeCells count="5">
    <mergeCell ref="A1:G1"/>
    <mergeCell ref="H1:N1"/>
    <mergeCell ref="O1:U1"/>
    <mergeCell ref="V1:AB1"/>
    <mergeCell ref="A44:AB44"/>
  </mergeCells>
  <phoneticPr fontId="42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2AED7-AAA1-4149-8C4C-8F619E411EA3}">
  <sheetPr codeName="Sheet9"/>
  <dimension ref="A1:AD44"/>
  <sheetViews>
    <sheetView topLeftCell="J1" workbookViewId="0">
      <pane ySplit="2" topLeftCell="A27" activePane="bottomLeft" state="frozen"/>
      <selection activeCell="P455" sqref="P455"/>
      <selection pane="bottomLeft" activeCell="Q28" sqref="Q28"/>
    </sheetView>
  </sheetViews>
  <sheetFormatPr defaultColWidth="9.33203125" defaultRowHeight="14.4" x14ac:dyDescent="0.25"/>
  <cols>
    <col min="1" max="6" width="9.33203125" style="52"/>
    <col min="7" max="7" width="12.6640625" style="52" customWidth="1"/>
    <col min="8" max="13" width="9.33203125" style="52"/>
    <col min="14" max="14" width="12.6640625" style="52" customWidth="1"/>
    <col min="15" max="20" width="9.33203125" style="52"/>
    <col min="21" max="21" width="12.5546875" style="52" customWidth="1"/>
    <col min="22" max="27" width="9.33203125" style="52"/>
    <col min="28" max="28" width="12.44140625" style="52" customWidth="1"/>
    <col min="29" max="16384" width="9.33203125" style="52"/>
  </cols>
  <sheetData>
    <row r="1" spans="1:28" x14ac:dyDescent="0.25">
      <c r="A1" s="173" t="s">
        <v>1679</v>
      </c>
      <c r="B1" s="173"/>
      <c r="C1" s="173"/>
      <c r="D1" s="173"/>
      <c r="E1" s="173"/>
      <c r="F1" s="173"/>
      <c r="G1" s="173"/>
      <c r="H1" s="174" t="s">
        <v>1680</v>
      </c>
      <c r="I1" s="174"/>
      <c r="J1" s="174"/>
      <c r="K1" s="174"/>
      <c r="L1" s="174"/>
      <c r="M1" s="174"/>
      <c r="N1" s="174"/>
      <c r="O1" s="173" t="s">
        <v>1681</v>
      </c>
      <c r="P1" s="173"/>
      <c r="Q1" s="173"/>
      <c r="R1" s="173"/>
      <c r="S1" s="173"/>
      <c r="T1" s="173"/>
      <c r="U1" s="173"/>
      <c r="V1" s="174" t="s">
        <v>1682</v>
      </c>
      <c r="W1" s="174"/>
      <c r="X1" s="174"/>
      <c r="Y1" s="174"/>
      <c r="Z1" s="174"/>
      <c r="AA1" s="174"/>
      <c r="AB1" s="174"/>
    </row>
    <row r="2" spans="1:28" x14ac:dyDescent="0.25">
      <c r="A2" s="86" t="s">
        <v>15</v>
      </c>
      <c r="B2" s="86" t="s">
        <v>185</v>
      </c>
      <c r="C2" s="86" t="s">
        <v>1677</v>
      </c>
      <c r="D2" s="86" t="s">
        <v>1678</v>
      </c>
      <c r="E2" s="86" t="s">
        <v>20</v>
      </c>
      <c r="F2" s="86" t="s">
        <v>18</v>
      </c>
      <c r="G2" s="86" t="s">
        <v>2039</v>
      </c>
      <c r="H2" s="109" t="s">
        <v>15</v>
      </c>
      <c r="I2" s="109" t="s">
        <v>185</v>
      </c>
      <c r="J2" s="109" t="s">
        <v>1677</v>
      </c>
      <c r="K2" s="109" t="s">
        <v>1678</v>
      </c>
      <c r="L2" s="109" t="s">
        <v>20</v>
      </c>
      <c r="M2" s="109" t="s">
        <v>18</v>
      </c>
      <c r="N2" s="109" t="s">
        <v>2039</v>
      </c>
      <c r="O2" s="86" t="s">
        <v>15</v>
      </c>
      <c r="P2" s="86" t="s">
        <v>185</v>
      </c>
      <c r="Q2" s="86" t="s">
        <v>1677</v>
      </c>
      <c r="R2" s="86" t="s">
        <v>1678</v>
      </c>
      <c r="S2" s="86" t="s">
        <v>20</v>
      </c>
      <c r="T2" s="86" t="s">
        <v>18</v>
      </c>
      <c r="U2" s="86" t="s">
        <v>2039</v>
      </c>
      <c r="V2" s="109" t="s">
        <v>15</v>
      </c>
      <c r="W2" s="109" t="s">
        <v>185</v>
      </c>
      <c r="X2" s="109" t="s">
        <v>1677</v>
      </c>
      <c r="Y2" s="109" t="s">
        <v>1678</v>
      </c>
      <c r="Z2" s="109" t="s">
        <v>20</v>
      </c>
      <c r="AA2" s="109" t="s">
        <v>18</v>
      </c>
      <c r="AB2" s="109" t="s">
        <v>2039</v>
      </c>
    </row>
    <row r="3" spans="1:28" x14ac:dyDescent="0.25">
      <c r="A3" s="106">
        <v>113030</v>
      </c>
      <c r="B3" s="106" t="s">
        <v>4928</v>
      </c>
      <c r="C3" s="50">
        <f>IFERROR(VLOOKUP(A3,昨天排名!A$3:D$42,4,FALSE),"")</f>
        <v>2</v>
      </c>
      <c r="D3" s="50">
        <v>1</v>
      </c>
      <c r="E3" s="107">
        <f>VLOOKUP(A3,'1'!$J:$K,2,FALSE)</f>
        <v>136.75399999999999</v>
      </c>
      <c r="F3" s="24">
        <f>VLOOKUP(A3,'1'!$J:$L,3,FALSE)</f>
        <v>2.8899999999999999E-2</v>
      </c>
      <c r="G3" s="24" t="str">
        <f>IFERROR(VLOOKUP(A3,强赎预警!$A:$N,14,FALSE),"")</f>
        <v>至少还需4天</v>
      </c>
      <c r="H3" s="110">
        <v>113030</v>
      </c>
      <c r="I3" s="110" t="s">
        <v>4928</v>
      </c>
      <c r="J3" s="110">
        <f>IFERROR(VLOOKUP(H3,昨天排名!H$3:K$42,4,FALSE),"")</f>
        <v>2</v>
      </c>
      <c r="K3" s="110">
        <v>1</v>
      </c>
      <c r="L3" s="111">
        <f>VLOOKUP(H3,'1'!$J:$K,2,FALSE)</f>
        <v>136.75399999999999</v>
      </c>
      <c r="M3" s="122">
        <f>VLOOKUP(H3,'1'!$J:$L,3,FALSE)</f>
        <v>2.8899999999999999E-2</v>
      </c>
      <c r="N3" s="122" t="str">
        <f>IFERROR(VLOOKUP(H3,强赎预警!$A:$N,14,FALSE),"")</f>
        <v>至少还需4天</v>
      </c>
      <c r="O3" s="50">
        <v>113030</v>
      </c>
      <c r="P3" s="50" t="s">
        <v>4928</v>
      </c>
      <c r="Q3" s="50">
        <f>IFERROR(VLOOKUP(O3,昨天排名!O$3:R$42,4,FALSE),"")</f>
        <v>1</v>
      </c>
      <c r="R3" s="50">
        <v>1</v>
      </c>
      <c r="S3" s="107">
        <f>VLOOKUP(O3,'1'!$J:$K,2,FALSE)</f>
        <v>136.75399999999999</v>
      </c>
      <c r="T3" s="24">
        <f>VLOOKUP(O3,'1'!$J:$L,3,FALSE)</f>
        <v>2.8899999999999999E-2</v>
      </c>
      <c r="U3" s="24" t="str">
        <f>IFERROR(VLOOKUP(O3,强赎预警!$A:$N,14,FALSE),"")</f>
        <v>至少还需4天</v>
      </c>
      <c r="V3" s="113">
        <v>123099</v>
      </c>
      <c r="W3" s="113" t="s">
        <v>4813</v>
      </c>
      <c r="X3" s="110">
        <f>IFERROR(VLOOKUP(V3,昨天排名!V$3:Y$42,4,FALSE),"")</f>
        <v>1</v>
      </c>
      <c r="Y3" s="110">
        <v>1</v>
      </c>
      <c r="Z3" s="111">
        <f>VLOOKUP(V3,'1'!$J:$K,2,FALSE)</f>
        <v>95.596999999999994</v>
      </c>
      <c r="AA3" s="122">
        <f>VLOOKUP(V3,'1'!$J:$L,3,FALSE)</f>
        <v>-1.5299999999999999E-2</v>
      </c>
      <c r="AB3" s="122" t="str">
        <f>IFERROR(VLOOKUP(V3,强赎预警!$A:$N,14,FALSE),"")</f>
        <v>被证监会立案，潜在风险非专业人士不好评估</v>
      </c>
    </row>
    <row r="4" spans="1:28" x14ac:dyDescent="0.25">
      <c r="A4" s="106">
        <v>113569</v>
      </c>
      <c r="B4" s="106" t="s">
        <v>4856</v>
      </c>
      <c r="C4" s="50">
        <f>IFERROR(VLOOKUP(A4,昨天排名!A$3:D$42,4,FALSE),"")</f>
        <v>3</v>
      </c>
      <c r="D4" s="50">
        <v>2</v>
      </c>
      <c r="E4" s="107">
        <f>VLOOKUP(A4,'1'!$J:$K,2,FALSE)</f>
        <v>138.197</v>
      </c>
      <c r="F4" s="24">
        <f>VLOOKUP(A4,'1'!$J:$L,3,FALSE)</f>
        <v>1.9800000000000002E-2</v>
      </c>
      <c r="G4" s="24" t="str">
        <f>IFERROR(VLOOKUP(A4,强赎预警!$A:$N,14,FALSE),"")</f>
        <v>至少还需4天</v>
      </c>
      <c r="H4" s="110">
        <v>113569</v>
      </c>
      <c r="I4" s="110" t="s">
        <v>4856</v>
      </c>
      <c r="J4" s="110">
        <f>IFERROR(VLOOKUP(H4,昨天排名!H$3:K$42,4,FALSE),"")</f>
        <v>3</v>
      </c>
      <c r="K4" s="110">
        <v>2</v>
      </c>
      <c r="L4" s="111">
        <f>VLOOKUP(H4,'1'!$J:$K,2,FALSE)</f>
        <v>138.197</v>
      </c>
      <c r="M4" s="122">
        <f>VLOOKUP(H4,'1'!$J:$L,3,FALSE)</f>
        <v>1.9800000000000002E-2</v>
      </c>
      <c r="N4" s="122" t="str">
        <f>IFERROR(VLOOKUP(H4,强赎预警!$A:$N,14,FALSE),"")</f>
        <v>至少还需4天</v>
      </c>
      <c r="O4" s="50">
        <v>113569</v>
      </c>
      <c r="P4" s="50" t="s">
        <v>4856</v>
      </c>
      <c r="Q4" s="50">
        <f>IFERROR(VLOOKUP(O4,昨天排名!O$3:R$42,4,FALSE),"")</f>
        <v>2</v>
      </c>
      <c r="R4" s="50">
        <v>2</v>
      </c>
      <c r="S4" s="107">
        <f>VLOOKUP(O4,'1'!$J:$K,2,FALSE)</f>
        <v>138.197</v>
      </c>
      <c r="T4" s="24">
        <f>VLOOKUP(O4,'1'!$J:$L,3,FALSE)</f>
        <v>1.9800000000000002E-2</v>
      </c>
      <c r="U4" s="24" t="str">
        <f>IFERROR(VLOOKUP(O4,强赎预警!$A:$N,14,FALSE),"")</f>
        <v>至少还需4天</v>
      </c>
      <c r="V4" s="113">
        <v>113610</v>
      </c>
      <c r="W4" s="113" t="s">
        <v>5637</v>
      </c>
      <c r="X4" s="110">
        <f>IFERROR(VLOOKUP(V4,昨天排名!V$3:Y$42,4,FALSE),"")</f>
        <v>6</v>
      </c>
      <c r="Y4" s="110">
        <v>2</v>
      </c>
      <c r="Z4" s="111">
        <f>VLOOKUP(V4,'1'!$J:$K,2,FALSE)</f>
        <v>120.17100000000001</v>
      </c>
      <c r="AA4" s="122">
        <f>VLOOKUP(V4,'1'!$J:$L,3,FALSE)</f>
        <v>-1.6400000000000001E-2</v>
      </c>
      <c r="AB4" s="122" t="str">
        <f>IFERROR(VLOOKUP(V4,强赎预警!$A:$N,14,FALSE),"")</f>
        <v xml:space="preserve">公司营收不达标，有退市风险；控股股到大幅减持，自21年后就没分红，近两年经营现金流为负。 </v>
      </c>
    </row>
    <row r="5" spans="1:28" x14ac:dyDescent="0.25">
      <c r="A5" s="106">
        <v>123054</v>
      </c>
      <c r="B5" s="106" t="s">
        <v>4904</v>
      </c>
      <c r="C5" s="50">
        <f>IFERROR(VLOOKUP(A5,昨天排名!A$3:D$42,4,FALSE),"")</f>
        <v>5</v>
      </c>
      <c r="D5" s="50">
        <v>3</v>
      </c>
      <c r="E5" s="107">
        <f>VLOOKUP(A5,'1'!$J:$K,2,FALSE)</f>
        <v>150.18799999999999</v>
      </c>
      <c r="F5" s="24">
        <f>VLOOKUP(A5,'1'!$J:$L,3,FALSE)</f>
        <v>5.1000000000000004E-3</v>
      </c>
      <c r="G5" s="24" t="str">
        <f>IFERROR(VLOOKUP(A5,强赎预警!$A:$N,14,FALSE),"")</f>
        <v/>
      </c>
      <c r="H5" s="110">
        <v>123054</v>
      </c>
      <c r="I5" s="110" t="s">
        <v>4904</v>
      </c>
      <c r="J5" s="110">
        <f>IFERROR(VLOOKUP(H5,昨天排名!H$3:K$42,4,FALSE),"")</f>
        <v>5</v>
      </c>
      <c r="K5" s="110">
        <v>3</v>
      </c>
      <c r="L5" s="111">
        <f>VLOOKUP(H5,'1'!$J:$K,2,FALSE)</f>
        <v>150.18799999999999</v>
      </c>
      <c r="M5" s="122">
        <f>VLOOKUP(H5,'1'!$J:$L,3,FALSE)</f>
        <v>5.1000000000000004E-3</v>
      </c>
      <c r="N5" s="122" t="str">
        <f>IFERROR(VLOOKUP(H5,强赎预警!$A:$N,14,FALSE),"")</f>
        <v/>
      </c>
      <c r="O5" s="50">
        <v>123131</v>
      </c>
      <c r="P5" s="50" t="s">
        <v>2932</v>
      </c>
      <c r="Q5" s="50">
        <f>IFERROR(VLOOKUP(O5,昨天排名!O$3:R$42,4,FALSE),"")</f>
        <v>3</v>
      </c>
      <c r="R5" s="50">
        <v>3</v>
      </c>
      <c r="S5" s="107">
        <f>VLOOKUP(O5,'1'!$J:$K,2,FALSE)</f>
        <v>141.364</v>
      </c>
      <c r="T5" s="24">
        <f>VLOOKUP(O5,'1'!$J:$L,3,FALSE)</f>
        <v>4.2500000000000003E-2</v>
      </c>
      <c r="U5" s="24" t="str">
        <f>IFERROR(VLOOKUP(O5,强赎预警!$A:$N,14,FALSE),"")</f>
        <v>至少还需4天</v>
      </c>
      <c r="V5" s="113">
        <v>127019</v>
      </c>
      <c r="W5" s="113" t="s">
        <v>4717</v>
      </c>
      <c r="X5" s="110">
        <f>IFERROR(VLOOKUP(V5,昨天排名!V$3:Y$42,4,FALSE),"")</f>
        <v>2</v>
      </c>
      <c r="Y5" s="110">
        <v>3</v>
      </c>
      <c r="Z5" s="111">
        <f>VLOOKUP(V5,'1'!$J:$K,2,FALSE)</f>
        <v>125.414</v>
      </c>
      <c r="AA5" s="122">
        <f>VLOOKUP(V5,'1'!$J:$L,3,FALSE)</f>
        <v>4.3400000000000001E-2</v>
      </c>
      <c r="AB5" s="122" t="str">
        <f>IFERROR(VLOOKUP(V5,强赎预警!$A:$N,14,FALSE),"")</f>
        <v/>
      </c>
    </row>
    <row r="6" spans="1:28" x14ac:dyDescent="0.25">
      <c r="A6" s="106">
        <v>123059</v>
      </c>
      <c r="B6" s="106" t="s">
        <v>4931</v>
      </c>
      <c r="C6" s="50">
        <f>IFERROR(VLOOKUP(A6,昨天排名!A$3:D$42,4,FALSE),"")</f>
        <v>1</v>
      </c>
      <c r="D6" s="50">
        <v>4</v>
      </c>
      <c r="E6" s="107">
        <f>VLOOKUP(A6,'1'!$J:$K,2,FALSE)</f>
        <v>158.91999999999999</v>
      </c>
      <c r="F6" s="24">
        <f>VLOOKUP(A6,'1'!$J:$L,3,FALSE)</f>
        <v>5.0000000000000001E-4</v>
      </c>
      <c r="G6" s="24" t="str">
        <f>IFERROR(VLOOKUP(A6,强赎预警!$A:$N,14,FALSE),"")</f>
        <v/>
      </c>
      <c r="H6" s="110">
        <v>123059</v>
      </c>
      <c r="I6" s="110" t="s">
        <v>4931</v>
      </c>
      <c r="J6" s="110">
        <f>IFERROR(VLOOKUP(H6,昨天排名!H$3:K$42,4,FALSE),"")</f>
        <v>1</v>
      </c>
      <c r="K6" s="110">
        <v>4</v>
      </c>
      <c r="L6" s="111">
        <f>VLOOKUP(H6,'1'!$J:$K,2,FALSE)</f>
        <v>158.91999999999999</v>
      </c>
      <c r="M6" s="122">
        <f>VLOOKUP(H6,'1'!$J:$L,3,FALSE)</f>
        <v>5.0000000000000001E-4</v>
      </c>
      <c r="N6" s="122" t="str">
        <f>IFERROR(VLOOKUP(H6,强赎预警!$A:$N,14,FALSE),"")</f>
        <v/>
      </c>
      <c r="O6" s="50">
        <v>123048</v>
      </c>
      <c r="P6" s="50" t="s">
        <v>4568</v>
      </c>
      <c r="Q6" s="50">
        <f>IFERROR(VLOOKUP(O6,昨天排名!O$3:R$42,4,FALSE),"")</f>
        <v>6</v>
      </c>
      <c r="R6" s="50">
        <v>4</v>
      </c>
      <c r="S6" s="107">
        <f>VLOOKUP(O6,'1'!$J:$K,2,FALSE)</f>
        <v>137.9</v>
      </c>
      <c r="T6" s="24">
        <f>VLOOKUP(O6,'1'!$J:$L,3,FALSE)</f>
        <v>7.9000000000000008E-3</v>
      </c>
      <c r="U6" s="24" t="str">
        <f>IFERROR(VLOOKUP(O6,强赎预警!$A:$N,14,FALSE),"")</f>
        <v/>
      </c>
      <c r="V6" s="113">
        <v>127047</v>
      </c>
      <c r="W6" s="113" t="s">
        <v>5180</v>
      </c>
      <c r="X6" s="110">
        <f>IFERROR(VLOOKUP(V6,昨天排名!V$3:Y$42,4,FALSE),"")</f>
        <v>4</v>
      </c>
      <c r="Y6" s="110">
        <v>4</v>
      </c>
      <c r="Z6" s="111">
        <f>VLOOKUP(V6,'1'!$J:$K,2,FALSE)</f>
        <v>94.399000000000001</v>
      </c>
      <c r="AA6" s="122">
        <f>VLOOKUP(V6,'1'!$J:$L,3,FALSE)</f>
        <v>2.4899999999999999E-2</v>
      </c>
      <c r="AB6" s="122" t="str">
        <f>IFERROR(VLOOKUP(V6,强赎预警!$A:$N,14,FALSE),"")</f>
        <v>地产产业链，转债比正股规模大</v>
      </c>
    </row>
    <row r="7" spans="1:28" x14ac:dyDescent="0.25">
      <c r="A7" s="106">
        <v>123131</v>
      </c>
      <c r="B7" s="106" t="s">
        <v>2932</v>
      </c>
      <c r="C7" s="50">
        <f>IFERROR(VLOOKUP(A7,昨天排名!A$3:D$42,4,FALSE),"")</f>
        <v>4</v>
      </c>
      <c r="D7" s="50">
        <v>5</v>
      </c>
      <c r="E7" s="107">
        <f>VLOOKUP(A7,'1'!$J:$K,2,FALSE)</f>
        <v>141.364</v>
      </c>
      <c r="F7" s="24">
        <f>VLOOKUP(A7,'1'!$J:$L,3,FALSE)</f>
        <v>4.2500000000000003E-2</v>
      </c>
      <c r="G7" s="24" t="str">
        <f>IFERROR(VLOOKUP(A7,强赎预警!$A:$N,14,FALSE),"")</f>
        <v>至少还需4天</v>
      </c>
      <c r="H7" s="110">
        <v>123131</v>
      </c>
      <c r="I7" s="110" t="s">
        <v>2932</v>
      </c>
      <c r="J7" s="110">
        <f>IFERROR(VLOOKUP(H7,昨天排名!H$3:K$42,4,FALSE),"")</f>
        <v>4</v>
      </c>
      <c r="K7" s="110">
        <v>5</v>
      </c>
      <c r="L7" s="111">
        <f>VLOOKUP(H7,'1'!$J:$K,2,FALSE)</f>
        <v>141.364</v>
      </c>
      <c r="M7" s="122">
        <f>VLOOKUP(H7,'1'!$J:$L,3,FALSE)</f>
        <v>4.2500000000000003E-2</v>
      </c>
      <c r="N7" s="122" t="str">
        <f>IFERROR(VLOOKUP(H7,强赎预警!$A:$N,14,FALSE),"")</f>
        <v>至少还需4天</v>
      </c>
      <c r="O7" s="50">
        <v>123089</v>
      </c>
      <c r="P7" s="50" t="s">
        <v>4496</v>
      </c>
      <c r="Q7" s="50">
        <f>IFERROR(VLOOKUP(O7,昨天排名!O$3:R$42,4,FALSE),"")</f>
        <v>8</v>
      </c>
      <c r="R7" s="50">
        <v>5</v>
      </c>
      <c r="S7" s="107">
        <f>VLOOKUP(O7,'1'!$J:$K,2,FALSE)</f>
        <v>130.87799999999999</v>
      </c>
      <c r="T7" s="24">
        <f>VLOOKUP(O7,'1'!$J:$L,3,FALSE)</f>
        <v>7.4000000000000003E-3</v>
      </c>
      <c r="U7" s="24" t="str">
        <f>IFERROR(VLOOKUP(O7,强赎预警!$A:$N,14,FALSE),"")</f>
        <v>至少还需15天</v>
      </c>
      <c r="V7" s="113">
        <v>123056</v>
      </c>
      <c r="W7" s="113" t="s">
        <v>4784</v>
      </c>
      <c r="X7" s="110">
        <f>IFERROR(VLOOKUP(V7,昨天排名!V$3:Y$42,4,FALSE),"")</f>
        <v>8</v>
      </c>
      <c r="Y7" s="110">
        <v>5</v>
      </c>
      <c r="Z7" s="111">
        <f>VLOOKUP(V7,'1'!$J:$K,2,FALSE)</f>
        <v>114.754</v>
      </c>
      <c r="AA7" s="122">
        <f>VLOOKUP(V7,'1'!$J:$L,3,FALSE)</f>
        <v>1.55E-2</v>
      </c>
      <c r="AB7" s="122" t="str">
        <f>IFERROR(VLOOKUP(V7,强赎预警!$A:$N,14,FALSE),"")</f>
        <v>金针菇消费未见好转，21-22-23年连续亏损，负债率高，公司资金紧张，无力应付回售，是否有其他暗雷未知</v>
      </c>
    </row>
    <row r="8" spans="1:28" x14ac:dyDescent="0.25">
      <c r="A8" s="106">
        <v>123048</v>
      </c>
      <c r="B8" s="106" t="s">
        <v>4568</v>
      </c>
      <c r="C8" s="50">
        <f>IFERROR(VLOOKUP(A8,昨天排名!A$3:D$42,4,FALSE),"")</f>
        <v>7</v>
      </c>
      <c r="D8" s="50">
        <v>6</v>
      </c>
      <c r="E8" s="107">
        <f>VLOOKUP(A8,'1'!$J:$K,2,FALSE)</f>
        <v>137.9</v>
      </c>
      <c r="F8" s="24">
        <f>VLOOKUP(A8,'1'!$J:$L,3,FALSE)</f>
        <v>7.9000000000000008E-3</v>
      </c>
      <c r="G8" s="24" t="str">
        <f>IFERROR(VLOOKUP(A8,强赎预警!$A:$N,14,FALSE),"")</f>
        <v/>
      </c>
      <c r="H8" s="110">
        <v>123048</v>
      </c>
      <c r="I8" s="110" t="s">
        <v>4568</v>
      </c>
      <c r="J8" s="110">
        <f>IFERROR(VLOOKUP(H8,昨天排名!H$3:K$42,4,FALSE),"")</f>
        <v>8</v>
      </c>
      <c r="K8" s="110">
        <v>6</v>
      </c>
      <c r="L8" s="111">
        <f>VLOOKUP(H8,'1'!$J:$K,2,FALSE)</f>
        <v>137.9</v>
      </c>
      <c r="M8" s="122">
        <f>VLOOKUP(H8,'1'!$J:$L,3,FALSE)</f>
        <v>7.9000000000000008E-3</v>
      </c>
      <c r="N8" s="122" t="str">
        <f>IFERROR(VLOOKUP(H8,强赎预警!$A:$N,14,FALSE),"")</f>
        <v/>
      </c>
      <c r="O8" s="50">
        <v>127047</v>
      </c>
      <c r="P8" s="50" t="s">
        <v>5180</v>
      </c>
      <c r="Q8" s="50">
        <f>IFERROR(VLOOKUP(O8,昨天排名!O$3:R$42,4,FALSE),"")</f>
        <v>11</v>
      </c>
      <c r="R8" s="50">
        <v>6</v>
      </c>
      <c r="S8" s="107">
        <f>VLOOKUP(O8,'1'!$J:$K,2,FALSE)</f>
        <v>94.399000000000001</v>
      </c>
      <c r="T8" s="24">
        <f>VLOOKUP(O8,'1'!$J:$L,3,FALSE)</f>
        <v>2.4899999999999999E-2</v>
      </c>
      <c r="U8" s="24" t="str">
        <f>IFERROR(VLOOKUP(O8,强赎预警!$A:$N,14,FALSE),"")</f>
        <v>地产产业链，转债比正股规模大</v>
      </c>
      <c r="V8" s="113">
        <v>123078</v>
      </c>
      <c r="W8" s="113" t="s">
        <v>5078</v>
      </c>
      <c r="X8" s="110">
        <f>IFERROR(VLOOKUP(V8,昨天排名!V$3:Y$42,4,FALSE),"")</f>
        <v>9</v>
      </c>
      <c r="Y8" s="110">
        <v>6</v>
      </c>
      <c r="Z8" s="111">
        <f>VLOOKUP(V8,'1'!$J:$K,2,FALSE)</f>
        <v>128.4</v>
      </c>
      <c r="AA8" s="122">
        <f>VLOOKUP(V8,'1'!$J:$L,3,FALSE)</f>
        <v>1.6000000000000001E-3</v>
      </c>
      <c r="AB8" s="122" t="str">
        <f>IFERROR(VLOOKUP(V8,强赎预警!$A:$N,14,FALSE),"")</f>
        <v>至少还需11天</v>
      </c>
    </row>
    <row r="9" spans="1:28" x14ac:dyDescent="0.25">
      <c r="A9" s="106">
        <v>123209</v>
      </c>
      <c r="B9" s="106" t="s">
        <v>4964</v>
      </c>
      <c r="C9" s="50">
        <f>IFERROR(VLOOKUP(A9,昨天排名!A$3:D$42,4,FALSE),"")</f>
        <v>17</v>
      </c>
      <c r="D9" s="50">
        <v>7</v>
      </c>
      <c r="E9" s="107">
        <f>VLOOKUP(A9,'1'!$J:$K,2,FALSE)</f>
        <v>152.501</v>
      </c>
      <c r="F9" s="24">
        <f>VLOOKUP(A9,'1'!$J:$L,3,FALSE)</f>
        <v>1.26E-2</v>
      </c>
      <c r="G9" s="24" t="str">
        <f>IFERROR(VLOOKUP(A9,强赎预警!$A:$N,14,FALSE),"")</f>
        <v>至少还需1天</v>
      </c>
      <c r="H9" s="110">
        <v>123089</v>
      </c>
      <c r="I9" s="110" t="s">
        <v>4496</v>
      </c>
      <c r="J9" s="110">
        <f>IFERROR(VLOOKUP(H9,昨天排名!H$3:K$42,4,FALSE),"")</f>
        <v>10</v>
      </c>
      <c r="K9" s="110">
        <v>7</v>
      </c>
      <c r="L9" s="111">
        <f>VLOOKUP(H9,'1'!$J:$K,2,FALSE)</f>
        <v>130.87799999999999</v>
      </c>
      <c r="M9" s="122">
        <f>VLOOKUP(H9,'1'!$J:$L,3,FALSE)</f>
        <v>7.4000000000000003E-3</v>
      </c>
      <c r="N9" s="122" t="str">
        <f>IFERROR(VLOOKUP(H9,强赎预警!$A:$N,14,FALSE),"")</f>
        <v>至少还需15天</v>
      </c>
      <c r="O9" s="50">
        <v>123112</v>
      </c>
      <c r="P9" s="50" t="s">
        <v>5197</v>
      </c>
      <c r="Q9" s="50">
        <f>IFERROR(VLOOKUP(O9,昨天排名!O$3:R$42,4,FALSE),"")</f>
        <v>18</v>
      </c>
      <c r="R9" s="50">
        <v>7</v>
      </c>
      <c r="S9" s="107">
        <f>VLOOKUP(O9,'1'!$J:$K,2,FALSE)</f>
        <v>137.15799999999999</v>
      </c>
      <c r="T9" s="24">
        <f>VLOOKUP(O9,'1'!$J:$L,3,FALSE)</f>
        <v>1.61E-2</v>
      </c>
      <c r="U9" s="24" t="str">
        <f>IFERROR(VLOOKUP(O9,强赎预警!$A:$N,14,FALSE),"")</f>
        <v>至少还需14天</v>
      </c>
      <c r="V9" s="113">
        <v>123141</v>
      </c>
      <c r="W9" s="113" t="s">
        <v>4620</v>
      </c>
      <c r="X9" s="110">
        <f>IFERROR(VLOOKUP(V9,昨天排名!V$3:Y$42,4,FALSE),"")</f>
        <v>7</v>
      </c>
      <c r="Y9" s="110">
        <v>7</v>
      </c>
      <c r="Z9" s="111">
        <f>VLOOKUP(V9,'1'!$J:$K,2,FALSE)</f>
        <v>128.85</v>
      </c>
      <c r="AA9" s="122">
        <f>VLOOKUP(V9,'1'!$J:$L,3,FALSE)</f>
        <v>6.0000000000000001E-3</v>
      </c>
      <c r="AB9" s="122" t="str">
        <f>IFERROR(VLOOKUP(V9,强赎预警!$A:$N,14,FALSE),"")</f>
        <v/>
      </c>
    </row>
    <row r="10" spans="1:28" x14ac:dyDescent="0.25">
      <c r="A10" s="106">
        <v>113646</v>
      </c>
      <c r="B10" s="106" t="s">
        <v>5091</v>
      </c>
      <c r="C10" s="50">
        <f>IFERROR(VLOOKUP(A10,昨天排名!A$3:D$42,4,FALSE),"")</f>
        <v>10</v>
      </c>
      <c r="D10" s="50">
        <v>8</v>
      </c>
      <c r="E10" s="107">
        <f>VLOOKUP(A10,'1'!$J:$K,2,FALSE)</f>
        <v>141.63200000000001</v>
      </c>
      <c r="F10" s="24">
        <f>VLOOKUP(A10,'1'!$J:$L,3,FALSE)</f>
        <v>6.6E-3</v>
      </c>
      <c r="G10" s="24" t="str">
        <f>IFERROR(VLOOKUP(A10,强赎预警!$A:$N,14,FALSE),"")</f>
        <v>至少还需7天</v>
      </c>
      <c r="H10" s="110">
        <v>123209</v>
      </c>
      <c r="I10" s="110" t="s">
        <v>4964</v>
      </c>
      <c r="J10" s="110">
        <f>IFERROR(VLOOKUP(H10,昨天排名!H$3:K$42,4,FALSE),"")</f>
        <v>17</v>
      </c>
      <c r="K10" s="110">
        <v>8</v>
      </c>
      <c r="L10" s="111">
        <f>VLOOKUP(H10,'1'!$J:$K,2,FALSE)</f>
        <v>152.501</v>
      </c>
      <c r="M10" s="122">
        <f>VLOOKUP(H10,'1'!$J:$L,3,FALSE)</f>
        <v>1.26E-2</v>
      </c>
      <c r="N10" s="122" t="str">
        <f>IFERROR(VLOOKUP(H10,强赎预警!$A:$N,14,FALSE),"")</f>
        <v>至少还需1天</v>
      </c>
      <c r="O10" s="50">
        <v>113646</v>
      </c>
      <c r="P10" s="50" t="s">
        <v>5091</v>
      </c>
      <c r="Q10" s="50">
        <f>IFERROR(VLOOKUP(O10,昨天排名!O$3:R$42,4,FALSE),"")</f>
        <v>10</v>
      </c>
      <c r="R10" s="50">
        <v>8</v>
      </c>
      <c r="S10" s="107">
        <f>VLOOKUP(O10,'1'!$J:$K,2,FALSE)</f>
        <v>141.63200000000001</v>
      </c>
      <c r="T10" s="24">
        <f>VLOOKUP(O10,'1'!$J:$L,3,FALSE)</f>
        <v>6.6E-3</v>
      </c>
      <c r="U10" s="24" t="str">
        <f>IFERROR(VLOOKUP(O10,强赎预警!$A:$N,14,FALSE),"")</f>
        <v>至少还需7天</v>
      </c>
      <c r="V10" s="113">
        <v>127055</v>
      </c>
      <c r="W10" s="113" t="s">
        <v>5047</v>
      </c>
      <c r="X10" s="110">
        <f>IFERROR(VLOOKUP(V10,昨天排名!V$3:Y$42,4,FALSE),"")</f>
        <v>10</v>
      </c>
      <c r="Y10" s="110">
        <v>8</v>
      </c>
      <c r="Z10" s="111">
        <f>VLOOKUP(V10,'1'!$J:$K,2,FALSE)</f>
        <v>128.68</v>
      </c>
      <c r="AA10" s="122">
        <f>VLOOKUP(V10,'1'!$J:$L,3,FALSE)</f>
        <v>6.0000000000000001E-3</v>
      </c>
      <c r="AB10" s="122" t="str">
        <f>IFERROR(VLOOKUP(V10,强赎预警!$A:$N,14,FALSE),"")</f>
        <v>至少还需15天</v>
      </c>
    </row>
    <row r="11" spans="1:28" x14ac:dyDescent="0.25">
      <c r="A11" s="106">
        <v>123089</v>
      </c>
      <c r="B11" s="106" t="s">
        <v>4496</v>
      </c>
      <c r="C11" s="50">
        <f>IFERROR(VLOOKUP(A11,昨天排名!A$3:D$42,4,FALSE),"")</f>
        <v>11</v>
      </c>
      <c r="D11" s="50">
        <v>9</v>
      </c>
      <c r="E11" s="107">
        <f>VLOOKUP(A11,'1'!$J:$K,2,FALSE)</f>
        <v>130.87799999999999</v>
      </c>
      <c r="F11" s="24">
        <f>VLOOKUP(A11,'1'!$J:$L,3,FALSE)</f>
        <v>7.4000000000000003E-3</v>
      </c>
      <c r="G11" s="24" t="str">
        <f>IFERROR(VLOOKUP(A11,强赎预警!$A:$N,14,FALSE),"")</f>
        <v>至少还需15天</v>
      </c>
      <c r="H11" s="110">
        <v>113646</v>
      </c>
      <c r="I11" s="110" t="s">
        <v>5091</v>
      </c>
      <c r="J11" s="110">
        <f>IFERROR(VLOOKUP(H11,昨天排名!H$3:K$42,4,FALSE),"")</f>
        <v>9</v>
      </c>
      <c r="K11" s="110">
        <v>9</v>
      </c>
      <c r="L11" s="111">
        <f>VLOOKUP(H11,'1'!$J:$K,2,FALSE)</f>
        <v>141.63200000000001</v>
      </c>
      <c r="M11" s="122">
        <f>VLOOKUP(H11,'1'!$J:$L,3,FALSE)</f>
        <v>6.6E-3</v>
      </c>
      <c r="N11" s="122" t="str">
        <f>IFERROR(VLOOKUP(H11,强赎预警!$A:$N,14,FALSE),"")</f>
        <v>至少还需7天</v>
      </c>
      <c r="O11" s="50">
        <v>127019</v>
      </c>
      <c r="P11" s="50" t="s">
        <v>4717</v>
      </c>
      <c r="Q11" s="50">
        <f>IFERROR(VLOOKUP(O11,昨天排名!O$3:R$42,4,FALSE),"")</f>
        <v>5</v>
      </c>
      <c r="R11" s="50">
        <v>9</v>
      </c>
      <c r="S11" s="107">
        <f>VLOOKUP(O11,'1'!$J:$K,2,FALSE)</f>
        <v>125.414</v>
      </c>
      <c r="T11" s="24">
        <f>VLOOKUP(O11,'1'!$J:$L,3,FALSE)</f>
        <v>4.3400000000000001E-2</v>
      </c>
      <c r="U11" s="24" t="str">
        <f>IFERROR(VLOOKUP(O11,强赎预警!$A:$N,14,FALSE),"")</f>
        <v/>
      </c>
      <c r="V11" s="113">
        <v>123076</v>
      </c>
      <c r="W11" s="113" t="s">
        <v>4961</v>
      </c>
      <c r="X11" s="110">
        <f>IFERROR(VLOOKUP(V11,昨天排名!V$3:Y$42,4,FALSE),"")</f>
        <v>11</v>
      </c>
      <c r="Y11" s="110">
        <v>9</v>
      </c>
      <c r="Z11" s="111">
        <f>VLOOKUP(V11,'1'!$J:$K,2,FALSE)</f>
        <v>129.76</v>
      </c>
      <c r="AA11" s="122">
        <f>VLOOKUP(V11,'1'!$J:$L,3,FALSE)</f>
        <v>6.3E-3</v>
      </c>
      <c r="AB11" s="122" t="str">
        <f>IFERROR(VLOOKUP(V11,强赎预警!$A:$N,14,FALSE),"")</f>
        <v>至少还需15天</v>
      </c>
    </row>
    <row r="12" spans="1:28" x14ac:dyDescent="0.25">
      <c r="A12" s="106">
        <v>123112</v>
      </c>
      <c r="B12" s="106" t="s">
        <v>5197</v>
      </c>
      <c r="C12" s="50">
        <f>IFERROR(VLOOKUP(A12,昨天排名!A$3:D$42,4,FALSE),"")</f>
        <v>26</v>
      </c>
      <c r="D12" s="50">
        <v>10</v>
      </c>
      <c r="E12" s="107">
        <f>VLOOKUP(A12,'1'!$J:$K,2,FALSE)</f>
        <v>137.15799999999999</v>
      </c>
      <c r="F12" s="24">
        <f>VLOOKUP(A12,'1'!$J:$L,3,FALSE)</f>
        <v>1.61E-2</v>
      </c>
      <c r="G12" s="24" t="str">
        <f>IFERROR(VLOOKUP(A12,强赎预警!$A:$N,14,FALSE),"")</f>
        <v>至少还需14天</v>
      </c>
      <c r="H12" s="110">
        <v>123112</v>
      </c>
      <c r="I12" s="110" t="s">
        <v>5197</v>
      </c>
      <c r="J12" s="110">
        <f>IFERROR(VLOOKUP(H12,昨天排名!H$3:K$42,4,FALSE),"")</f>
        <v>22</v>
      </c>
      <c r="K12" s="110">
        <v>10</v>
      </c>
      <c r="L12" s="111">
        <f>VLOOKUP(H12,'1'!$J:$K,2,FALSE)</f>
        <v>137.15799999999999</v>
      </c>
      <c r="M12" s="122">
        <f>VLOOKUP(H12,'1'!$J:$L,3,FALSE)</f>
        <v>1.61E-2</v>
      </c>
      <c r="N12" s="122" t="str">
        <f>IFERROR(VLOOKUP(H12,强赎预警!$A:$N,14,FALSE),"")</f>
        <v>至少还需14天</v>
      </c>
      <c r="O12" s="50">
        <v>123087</v>
      </c>
      <c r="P12" s="50" t="s">
        <v>4500</v>
      </c>
      <c r="Q12" s="50">
        <f>IFERROR(VLOOKUP(O12,昨天排名!O$3:R$42,4,FALSE),"")</f>
        <v>15</v>
      </c>
      <c r="R12" s="50">
        <v>10</v>
      </c>
      <c r="S12" s="107">
        <f>VLOOKUP(O12,'1'!$J:$K,2,FALSE)</f>
        <v>130.66399999999999</v>
      </c>
      <c r="T12" s="24">
        <f>VLOOKUP(O12,'1'!$J:$L,3,FALSE)</f>
        <v>1.01E-2</v>
      </c>
      <c r="U12" s="24" t="str">
        <f>IFERROR(VLOOKUP(O12,强赎预警!$A:$N,14,FALSE),"")</f>
        <v/>
      </c>
      <c r="V12" s="113">
        <v>127015</v>
      </c>
      <c r="W12" s="113" t="s">
        <v>2741</v>
      </c>
      <c r="X12" s="110">
        <f>IFERROR(VLOOKUP(V12,昨天排名!V$3:Y$42,4,FALSE),"")</f>
        <v>15</v>
      </c>
      <c r="Y12" s="110">
        <v>10</v>
      </c>
      <c r="Z12" s="111">
        <f>VLOOKUP(V12,'1'!$J:$K,2,FALSE)</f>
        <v>109.81399999999999</v>
      </c>
      <c r="AA12" s="122">
        <f>VLOOKUP(V12,'1'!$J:$L,3,FALSE)</f>
        <v>8.5000000000000006E-3</v>
      </c>
      <c r="AB12" s="122" t="str">
        <f>IFERROR(VLOOKUP(V12,强赎预警!$A:$N,14,FALSE),"")</f>
        <v/>
      </c>
    </row>
    <row r="13" spans="1:28" x14ac:dyDescent="0.25">
      <c r="A13" s="106">
        <v>127047</v>
      </c>
      <c r="B13" s="106" t="s">
        <v>5180</v>
      </c>
      <c r="C13" s="50">
        <f>IFERROR(VLOOKUP(A13,昨天排名!A$3:D$42,4,FALSE),"")</f>
        <v>14</v>
      </c>
      <c r="D13" s="50">
        <v>11</v>
      </c>
      <c r="E13" s="107">
        <f>VLOOKUP(A13,'1'!$J:$K,2,FALSE)</f>
        <v>94.399000000000001</v>
      </c>
      <c r="F13" s="24">
        <f>VLOOKUP(A13,'1'!$J:$L,3,FALSE)</f>
        <v>2.4899999999999999E-2</v>
      </c>
      <c r="G13" s="24" t="str">
        <f>IFERROR(VLOOKUP(A13,强赎预警!$A:$N,14,FALSE),"")</f>
        <v>地产产业链，转债比正股规模大</v>
      </c>
      <c r="H13" s="110">
        <v>127047</v>
      </c>
      <c r="I13" s="110" t="s">
        <v>5180</v>
      </c>
      <c r="J13" s="110">
        <f>IFERROR(VLOOKUP(H13,昨天排名!H$3:K$42,4,FALSE),"")</f>
        <v>12</v>
      </c>
      <c r="K13" s="110">
        <v>11</v>
      </c>
      <c r="L13" s="111">
        <f>VLOOKUP(H13,'1'!$J:$K,2,FALSE)</f>
        <v>94.399000000000001</v>
      </c>
      <c r="M13" s="122">
        <f>VLOOKUP(H13,'1'!$J:$L,3,FALSE)</f>
        <v>2.4899999999999999E-2</v>
      </c>
      <c r="N13" s="122" t="str">
        <f>IFERROR(VLOOKUP(H13,强赎预警!$A:$N,14,FALSE),"")</f>
        <v>地产产业链，转债比正股规模大</v>
      </c>
      <c r="O13" s="50">
        <v>123163</v>
      </c>
      <c r="P13" s="50" t="s">
        <v>5646</v>
      </c>
      <c r="Q13" s="50">
        <f>IFERROR(VLOOKUP(O13,昨天排名!O$3:R$42,4,FALSE),"")</f>
        <v>7</v>
      </c>
      <c r="R13" s="50">
        <v>11</v>
      </c>
      <c r="S13" s="107">
        <f>VLOOKUP(O13,'1'!$J:$K,2,FALSE)</f>
        <v>138.69999999999999</v>
      </c>
      <c r="T13" s="24">
        <f>VLOOKUP(O13,'1'!$J:$L,3,FALSE)</f>
        <v>-7.4999999999999997E-3</v>
      </c>
      <c r="U13" s="24" t="str">
        <f>IFERROR(VLOOKUP(O13,强赎预警!$A:$N,14,FALSE),"")</f>
        <v>至少还需9天</v>
      </c>
      <c r="V13" s="113">
        <v>113039</v>
      </c>
      <c r="W13" s="113" t="s">
        <v>4810</v>
      </c>
      <c r="X13" s="110">
        <f>IFERROR(VLOOKUP(V13,昨天排名!V$3:Y$42,4,FALSE),"")</f>
        <v>20</v>
      </c>
      <c r="Y13" s="110">
        <v>11</v>
      </c>
      <c r="Z13" s="111">
        <f>VLOOKUP(V13,'1'!$J:$K,2,FALSE)</f>
        <v>123.7</v>
      </c>
      <c r="AA13" s="122">
        <f>VLOOKUP(V13,'1'!$J:$L,3,FALSE)</f>
        <v>1.55E-2</v>
      </c>
      <c r="AB13" s="122" t="str">
        <f>IFERROR(VLOOKUP(V13,强赎预警!$A:$N,14,FALSE),"")</f>
        <v/>
      </c>
    </row>
    <row r="14" spans="1:28" x14ac:dyDescent="0.25">
      <c r="A14" s="106">
        <v>110074</v>
      </c>
      <c r="B14" s="106" t="s">
        <v>4493</v>
      </c>
      <c r="C14" s="50">
        <f>IFERROR(VLOOKUP(A14,昨天排名!A$3:D$42,4,FALSE),"")</f>
        <v>9</v>
      </c>
      <c r="D14" s="50">
        <v>12</v>
      </c>
      <c r="E14" s="107">
        <f>VLOOKUP(A14,'1'!$J:$K,2,FALSE)</f>
        <v>199.15299999999999</v>
      </c>
      <c r="F14" s="24">
        <f>VLOOKUP(A14,'1'!$J:$L,3,FALSE)</f>
        <v>1.17E-2</v>
      </c>
      <c r="G14" s="24" t="str">
        <f>IFERROR(VLOOKUP(A14,强赎预警!$A:$N,14,FALSE),"")</f>
        <v/>
      </c>
      <c r="H14" s="110">
        <v>127019</v>
      </c>
      <c r="I14" s="110" t="s">
        <v>4717</v>
      </c>
      <c r="J14" s="110">
        <f>IFERROR(VLOOKUP(H14,昨天排名!H$3:K$42,4,FALSE),"")</f>
        <v>7</v>
      </c>
      <c r="K14" s="110">
        <v>12</v>
      </c>
      <c r="L14" s="111">
        <f>VLOOKUP(H14,'1'!$J:$K,2,FALSE)</f>
        <v>125.414</v>
      </c>
      <c r="M14" s="122">
        <f>VLOOKUP(H14,'1'!$J:$L,3,FALSE)</f>
        <v>4.3400000000000001E-2</v>
      </c>
      <c r="N14" s="122" t="str">
        <f>IFERROR(VLOOKUP(H14,强赎预警!$A:$N,14,FALSE),"")</f>
        <v/>
      </c>
      <c r="O14" s="50">
        <v>123067</v>
      </c>
      <c r="P14" s="50" t="s">
        <v>4941</v>
      </c>
      <c r="Q14" s="50">
        <f>IFERROR(VLOOKUP(O14,昨天排名!O$3:R$42,4,FALSE),"")</f>
        <v>9</v>
      </c>
      <c r="R14" s="50">
        <v>12</v>
      </c>
      <c r="S14" s="107">
        <f>VLOOKUP(O14,'1'!$J:$K,2,FALSE)</f>
        <v>136.50700000000001</v>
      </c>
      <c r="T14" s="24">
        <f>VLOOKUP(O14,'1'!$J:$L,3,FALSE)</f>
        <v>-3.5999999999999999E-3</v>
      </c>
      <c r="U14" s="24" t="str">
        <f>IFERROR(VLOOKUP(O14,强赎预警!$A:$N,14,FALSE),"")</f>
        <v>至少还需11天</v>
      </c>
      <c r="V14" s="113">
        <v>128120</v>
      </c>
      <c r="W14" s="113" t="s">
        <v>5574</v>
      </c>
      <c r="X14" s="110">
        <f>IFERROR(VLOOKUP(V14,昨天排名!V$3:Y$42,4,FALSE),"")</f>
        <v>16</v>
      </c>
      <c r="Y14" s="110">
        <v>12</v>
      </c>
      <c r="Z14" s="111">
        <f>VLOOKUP(V14,'1'!$J:$K,2,FALSE)</f>
        <v>126.8</v>
      </c>
      <c r="AA14" s="122">
        <f>VLOOKUP(V14,'1'!$J:$L,3,FALSE)</f>
        <v>8.0999999999999996E-3</v>
      </c>
      <c r="AB14" s="122" t="str">
        <f>IFERROR(VLOOKUP(V14,强赎预警!$A:$N,14,FALSE),"")</f>
        <v/>
      </c>
    </row>
    <row r="15" spans="1:28" x14ac:dyDescent="0.25">
      <c r="A15" s="106">
        <v>123163</v>
      </c>
      <c r="B15" s="106" t="s">
        <v>5646</v>
      </c>
      <c r="C15" s="50">
        <f>IFERROR(VLOOKUP(A15,昨天排名!A$3:D$42,4,FALSE),"")</f>
        <v>6</v>
      </c>
      <c r="D15" s="50">
        <v>13</v>
      </c>
      <c r="E15" s="107">
        <f>VLOOKUP(A15,'1'!$J:$K,2,FALSE)</f>
        <v>138.69999999999999</v>
      </c>
      <c r="F15" s="24">
        <f>VLOOKUP(A15,'1'!$J:$L,3,FALSE)</f>
        <v>-7.4999999999999997E-3</v>
      </c>
      <c r="G15" s="24" t="str">
        <f>IFERROR(VLOOKUP(A15,强赎预警!$A:$N,14,FALSE),"")</f>
        <v>至少还需9天</v>
      </c>
      <c r="H15" s="110">
        <v>123163</v>
      </c>
      <c r="I15" s="110" t="s">
        <v>5646</v>
      </c>
      <c r="J15" s="110">
        <f>IFERROR(VLOOKUP(H15,昨天排名!H$3:K$42,4,FALSE),"")</f>
        <v>6</v>
      </c>
      <c r="K15" s="110">
        <v>13</v>
      </c>
      <c r="L15" s="111">
        <f>VLOOKUP(H15,'1'!$J:$K,2,FALSE)</f>
        <v>138.69999999999999</v>
      </c>
      <c r="M15" s="122">
        <f>VLOOKUP(H15,'1'!$J:$L,3,FALSE)</f>
        <v>-7.4999999999999997E-3</v>
      </c>
      <c r="N15" s="122" t="str">
        <f>IFERROR(VLOOKUP(H15,强赎预警!$A:$N,14,FALSE),"")</f>
        <v>至少还需9天</v>
      </c>
      <c r="O15" s="50">
        <v>111012</v>
      </c>
      <c r="P15" s="50" t="s">
        <v>5608</v>
      </c>
      <c r="Q15" s="50">
        <f>IFERROR(VLOOKUP(O15,昨天排名!O$3:R$42,4,FALSE),"")</f>
        <v>14</v>
      </c>
      <c r="R15" s="50">
        <v>13</v>
      </c>
      <c r="S15" s="107">
        <f>VLOOKUP(O15,'1'!$J:$K,2,FALSE)</f>
        <v>145.11500000000001</v>
      </c>
      <c r="T15" s="24">
        <f>VLOOKUP(O15,'1'!$J:$L,3,FALSE)</f>
        <v>3.5999999999999997E-2</v>
      </c>
      <c r="U15" s="24" t="str">
        <f>IFERROR(VLOOKUP(O15,强赎预警!$A:$N,14,FALSE),"")</f>
        <v>至少还需8天</v>
      </c>
      <c r="V15" s="113">
        <v>123100</v>
      </c>
      <c r="W15" s="113" t="s">
        <v>5516</v>
      </c>
      <c r="X15" s="110">
        <f>IFERROR(VLOOKUP(V15,昨天排名!V$3:Y$42,4,FALSE),"")</f>
        <v>18</v>
      </c>
      <c r="Y15" s="110">
        <v>13</v>
      </c>
      <c r="Z15" s="111">
        <f>VLOOKUP(V15,'1'!$J:$K,2,FALSE)</f>
        <v>125.467</v>
      </c>
      <c r="AA15" s="122">
        <f>VLOOKUP(V15,'1'!$J:$L,3,FALSE)</f>
        <v>9.4000000000000004E-3</v>
      </c>
      <c r="AB15" s="122" t="str">
        <f>IFERROR(VLOOKUP(V15,强赎预警!$A:$N,14,FALSE),"")</f>
        <v/>
      </c>
    </row>
    <row r="16" spans="1:28" x14ac:dyDescent="0.25">
      <c r="A16" s="106">
        <v>127019</v>
      </c>
      <c r="B16" s="106" t="s">
        <v>4717</v>
      </c>
      <c r="C16" s="50">
        <f>IFERROR(VLOOKUP(A16,昨天排名!A$3:D$42,4,FALSE),"")</f>
        <v>8</v>
      </c>
      <c r="D16" s="50">
        <v>14</v>
      </c>
      <c r="E16" s="107">
        <f>VLOOKUP(A16,'1'!$J:$K,2,FALSE)</f>
        <v>125.414</v>
      </c>
      <c r="F16" s="24">
        <f>VLOOKUP(A16,'1'!$J:$L,3,FALSE)</f>
        <v>4.3400000000000001E-2</v>
      </c>
      <c r="G16" s="24" t="str">
        <f>IFERROR(VLOOKUP(A16,强赎预警!$A:$N,14,FALSE),"")</f>
        <v/>
      </c>
      <c r="H16" s="110">
        <v>123087</v>
      </c>
      <c r="I16" s="110" t="s">
        <v>4500</v>
      </c>
      <c r="J16" s="110">
        <f>IFERROR(VLOOKUP(H16,昨天排名!H$3:K$42,4,FALSE),"")</f>
        <v>16</v>
      </c>
      <c r="K16" s="110">
        <v>14</v>
      </c>
      <c r="L16" s="111">
        <f>VLOOKUP(H16,'1'!$J:$K,2,FALSE)</f>
        <v>130.66399999999999</v>
      </c>
      <c r="M16" s="122">
        <f>VLOOKUP(H16,'1'!$J:$L,3,FALSE)</f>
        <v>1.01E-2</v>
      </c>
      <c r="N16" s="122" t="str">
        <f>IFERROR(VLOOKUP(H16,强赎预警!$A:$N,14,FALSE),"")</f>
        <v/>
      </c>
      <c r="O16" s="50">
        <v>123099</v>
      </c>
      <c r="P16" s="50" t="s">
        <v>4813</v>
      </c>
      <c r="Q16" s="50">
        <f>IFERROR(VLOOKUP(O16,昨天排名!O$3:R$42,4,FALSE),"")</f>
        <v>12</v>
      </c>
      <c r="R16" s="50">
        <v>14</v>
      </c>
      <c r="S16" s="107">
        <f>VLOOKUP(O16,'1'!$J:$K,2,FALSE)</f>
        <v>95.596999999999994</v>
      </c>
      <c r="T16" s="24">
        <f>VLOOKUP(O16,'1'!$J:$L,3,FALSE)</f>
        <v>-1.5299999999999999E-2</v>
      </c>
      <c r="U16" s="24" t="str">
        <f>IFERROR(VLOOKUP(O16,强赎预警!$A:$N,14,FALSE),"")</f>
        <v>被证监会立案，潜在风险非专业人士不好评估</v>
      </c>
      <c r="V16" s="113">
        <v>127028</v>
      </c>
      <c r="W16" s="113" t="s">
        <v>4924</v>
      </c>
      <c r="X16" s="110">
        <f>IFERROR(VLOOKUP(V16,昨天排名!V$3:Y$42,4,FALSE),"")</f>
        <v>14</v>
      </c>
      <c r="Y16" s="110">
        <v>14</v>
      </c>
      <c r="Z16" s="111">
        <f>VLOOKUP(V16,'1'!$J:$K,2,FALSE)</f>
        <v>129.05000000000001</v>
      </c>
      <c r="AA16" s="122">
        <f>VLOOKUP(V16,'1'!$J:$L,3,FALSE)</f>
        <v>5.7999999999999996E-3</v>
      </c>
      <c r="AB16" s="122" t="str">
        <f>IFERROR(VLOOKUP(V16,强赎预警!$A:$N,14,FALSE),"")</f>
        <v/>
      </c>
    </row>
    <row r="17" spans="1:30" x14ac:dyDescent="0.25">
      <c r="A17" s="106">
        <v>111012</v>
      </c>
      <c r="B17" s="106" t="s">
        <v>5608</v>
      </c>
      <c r="C17" s="50">
        <f>IFERROR(VLOOKUP(A17,昨天排名!A$3:D$42,4,FALSE),"")</f>
        <v>12</v>
      </c>
      <c r="D17" s="50">
        <v>15</v>
      </c>
      <c r="E17" s="107">
        <f>VLOOKUP(A17,'1'!$J:$K,2,FALSE)</f>
        <v>145.11500000000001</v>
      </c>
      <c r="F17" s="24">
        <f>VLOOKUP(A17,'1'!$J:$L,3,FALSE)</f>
        <v>3.5999999999999997E-2</v>
      </c>
      <c r="G17" s="24" t="str">
        <f>IFERROR(VLOOKUP(A17,强赎预警!$A:$N,14,FALSE),"")</f>
        <v>至少还需8天</v>
      </c>
      <c r="H17" s="110">
        <v>111012</v>
      </c>
      <c r="I17" s="110" t="s">
        <v>5608</v>
      </c>
      <c r="J17" s="110">
        <f>IFERROR(VLOOKUP(H17,昨天排名!H$3:K$42,4,FALSE),"")</f>
        <v>13</v>
      </c>
      <c r="K17" s="110">
        <v>15</v>
      </c>
      <c r="L17" s="111">
        <f>VLOOKUP(H17,'1'!$J:$K,2,FALSE)</f>
        <v>145.11500000000001</v>
      </c>
      <c r="M17" s="122">
        <f>VLOOKUP(H17,'1'!$J:$L,3,FALSE)</f>
        <v>3.5999999999999997E-2</v>
      </c>
      <c r="N17" s="122" t="str">
        <f>IFERROR(VLOOKUP(H17,强赎预警!$A:$N,14,FALSE),"")</f>
        <v>至少还需8天</v>
      </c>
      <c r="O17" s="50">
        <v>128143</v>
      </c>
      <c r="P17" s="50" t="s">
        <v>5811</v>
      </c>
      <c r="Q17" s="50">
        <f>IFERROR(VLOOKUP(O17,昨天排名!O$3:R$42,4,FALSE),"")</f>
        <v>26</v>
      </c>
      <c r="R17" s="50">
        <v>15</v>
      </c>
      <c r="S17" s="107">
        <f>VLOOKUP(O17,'1'!$J:$K,2,FALSE)</f>
        <v>137.934</v>
      </c>
      <c r="T17" s="24">
        <f>VLOOKUP(O17,'1'!$J:$L,3,FALSE)</f>
        <v>3.2399999999999998E-2</v>
      </c>
      <c r="U17" s="24" t="str">
        <f>IFERROR(VLOOKUP(O17,强赎预警!$A:$N,14,FALSE),"")</f>
        <v/>
      </c>
      <c r="V17" s="113">
        <v>123088</v>
      </c>
      <c r="W17" s="113" t="s">
        <v>5609</v>
      </c>
      <c r="X17" s="110">
        <f>IFERROR(VLOOKUP(V17,昨天排名!V$3:Y$42,4,FALSE),"")</f>
        <v>21</v>
      </c>
      <c r="Y17" s="110">
        <v>15</v>
      </c>
      <c r="Z17" s="111">
        <f>VLOOKUP(V17,'1'!$J:$K,2,FALSE)</f>
        <v>128.04300000000001</v>
      </c>
      <c r="AA17" s="122">
        <f>VLOOKUP(V17,'1'!$J:$L,3,FALSE)</f>
        <v>5.1999999999999998E-3</v>
      </c>
      <c r="AB17" s="122" t="str">
        <f>IFERROR(VLOOKUP(V17,强赎预警!$A:$N,14,FALSE),"")</f>
        <v/>
      </c>
    </row>
    <row r="18" spans="1:30" x14ac:dyDescent="0.25">
      <c r="A18" s="106">
        <v>123087</v>
      </c>
      <c r="B18" s="106" t="s">
        <v>4500</v>
      </c>
      <c r="C18" s="50">
        <f>IFERROR(VLOOKUP(A18,昨天排名!A$3:D$42,4,FALSE),"")</f>
        <v>19</v>
      </c>
      <c r="D18" s="50">
        <v>16</v>
      </c>
      <c r="E18" s="107">
        <f>VLOOKUP(A18,'1'!$J:$K,2,FALSE)</f>
        <v>130.66399999999999</v>
      </c>
      <c r="F18" s="24">
        <f>VLOOKUP(A18,'1'!$J:$L,3,FALSE)</f>
        <v>1.01E-2</v>
      </c>
      <c r="G18" s="24" t="str">
        <f>IFERROR(VLOOKUP(A18,强赎预警!$A:$N,14,FALSE),"")</f>
        <v/>
      </c>
      <c r="H18" s="110">
        <v>123177</v>
      </c>
      <c r="I18" s="110" t="s">
        <v>5072</v>
      </c>
      <c r="J18" s="110">
        <f>IFERROR(VLOOKUP(H18,昨天排名!H$3:K$42,4,FALSE),"")</f>
        <v>18</v>
      </c>
      <c r="K18" s="110">
        <v>16</v>
      </c>
      <c r="L18" s="111">
        <f>VLOOKUP(H18,'1'!$J:$K,2,FALSE)</f>
        <v>143.44399999999999</v>
      </c>
      <c r="M18" s="122">
        <f>VLOOKUP(H18,'1'!$J:$L,3,FALSE)</f>
        <v>2.1000000000000001E-2</v>
      </c>
      <c r="N18" s="122" t="str">
        <f>IFERROR(VLOOKUP(H18,强赎预警!$A:$N,14,FALSE),"")</f>
        <v/>
      </c>
      <c r="O18" s="50">
        <v>123177</v>
      </c>
      <c r="P18" s="50" t="s">
        <v>5072</v>
      </c>
      <c r="Q18" s="50">
        <f>IFERROR(VLOOKUP(O18,昨天排名!O$3:R$42,4,FALSE),"")</f>
        <v>16</v>
      </c>
      <c r="R18" s="50">
        <v>16</v>
      </c>
      <c r="S18" s="107">
        <f>VLOOKUP(O18,'1'!$J:$K,2,FALSE)</f>
        <v>143.44399999999999</v>
      </c>
      <c r="T18" s="24">
        <f>VLOOKUP(O18,'1'!$J:$L,3,FALSE)</f>
        <v>2.1000000000000001E-2</v>
      </c>
      <c r="U18" s="24" t="str">
        <f>IFERROR(VLOOKUP(O18,强赎预警!$A:$N,14,FALSE),"")</f>
        <v/>
      </c>
      <c r="V18" s="113">
        <v>123220</v>
      </c>
      <c r="W18" s="113" t="s">
        <v>5547</v>
      </c>
      <c r="X18" s="110">
        <f>IFERROR(VLOOKUP(V18,昨天排名!V$3:Y$42,4,FALSE),"")</f>
        <v>17</v>
      </c>
      <c r="Y18" s="110">
        <v>16</v>
      </c>
      <c r="Z18" s="111">
        <f>VLOOKUP(V18,'1'!$J:$K,2,FALSE)</f>
        <v>124.4</v>
      </c>
      <c r="AA18" s="122">
        <f>VLOOKUP(V18,'1'!$J:$L,3,FALSE)</f>
        <v>6.7000000000000002E-3</v>
      </c>
      <c r="AB18" s="122" t="str">
        <f>IFERROR(VLOOKUP(V18,强赎预警!$A:$N,14,FALSE),"")</f>
        <v/>
      </c>
    </row>
    <row r="19" spans="1:30" x14ac:dyDescent="0.25">
      <c r="A19" s="106">
        <v>123177</v>
      </c>
      <c r="B19" s="106" t="s">
        <v>5072</v>
      </c>
      <c r="C19" s="50">
        <f>IFERROR(VLOOKUP(A19,昨天排名!A$3:D$42,4,FALSE),"")</f>
        <v>22</v>
      </c>
      <c r="D19" s="50">
        <v>17</v>
      </c>
      <c r="E19" s="107">
        <f>VLOOKUP(A19,'1'!$J:$K,2,FALSE)</f>
        <v>143.44399999999999</v>
      </c>
      <c r="F19" s="24">
        <f>VLOOKUP(A19,'1'!$J:$L,3,FALSE)</f>
        <v>2.1000000000000001E-2</v>
      </c>
      <c r="G19" s="24" t="str">
        <f>IFERROR(VLOOKUP(A19,强赎预警!$A:$N,14,FALSE),"")</f>
        <v/>
      </c>
      <c r="H19" s="110">
        <v>127051</v>
      </c>
      <c r="I19" s="110" t="s">
        <v>5195</v>
      </c>
      <c r="J19" s="110">
        <f>IFERROR(VLOOKUP(H19,昨天排名!H$3:K$42,4,FALSE),"")</f>
        <v>23</v>
      </c>
      <c r="K19" s="110">
        <v>17</v>
      </c>
      <c r="L19" s="111">
        <f>VLOOKUP(H19,'1'!$J:$K,2,FALSE)</f>
        <v>134.886</v>
      </c>
      <c r="M19" s="122">
        <f>VLOOKUP(H19,'1'!$J:$L,3,FALSE)</f>
        <v>1.47E-2</v>
      </c>
      <c r="N19" s="122" t="str">
        <f>IFERROR(VLOOKUP(H19,强赎预警!$A:$N,14,FALSE),"")</f>
        <v>至少还需11天</v>
      </c>
      <c r="O19" s="50">
        <v>123061</v>
      </c>
      <c r="P19" s="50" t="s">
        <v>4940</v>
      </c>
      <c r="Q19" s="50">
        <f>IFERROR(VLOOKUP(O19,昨天排名!O$3:R$42,4,FALSE),"")</f>
        <v>13</v>
      </c>
      <c r="R19" s="50">
        <v>17</v>
      </c>
      <c r="S19" s="107">
        <f>VLOOKUP(O19,'1'!$J:$K,2,FALSE)</f>
        <v>138.80000000000001</v>
      </c>
      <c r="T19" s="24">
        <f>VLOOKUP(O19,'1'!$J:$L,3,FALSE)</f>
        <v>-1.4E-3</v>
      </c>
      <c r="U19" s="24" t="str">
        <f>IFERROR(VLOOKUP(O19,强赎预警!$A:$N,14,FALSE),"")</f>
        <v/>
      </c>
      <c r="V19" s="113">
        <v>127061</v>
      </c>
      <c r="W19" s="113" t="s">
        <v>4923</v>
      </c>
      <c r="X19" s="110">
        <f>IFERROR(VLOOKUP(V19,昨天排名!V$3:Y$42,4,FALSE),"")</f>
        <v>19</v>
      </c>
      <c r="Y19" s="110">
        <v>17</v>
      </c>
      <c r="Z19" s="111">
        <f>VLOOKUP(V19,'1'!$J:$K,2,FALSE)</f>
        <v>105.25</v>
      </c>
      <c r="AA19" s="122">
        <f>VLOOKUP(V19,'1'!$J:$L,3,FALSE)</f>
        <v>1.9099999999999999E-2</v>
      </c>
      <c r="AB19" s="122" t="str">
        <f>IFERROR(VLOOKUP(V19,强赎预警!$A:$N,14,FALSE),"")</f>
        <v/>
      </c>
    </row>
    <row r="20" spans="1:30" x14ac:dyDescent="0.25">
      <c r="A20" s="106">
        <v>123127</v>
      </c>
      <c r="B20" s="106" t="s">
        <v>2668</v>
      </c>
      <c r="C20" s="50">
        <f>IFERROR(VLOOKUP(A20,昨天排名!A$3:D$42,4,FALSE),"")</f>
        <v>15</v>
      </c>
      <c r="D20" s="50">
        <v>18</v>
      </c>
      <c r="E20" s="107">
        <f>VLOOKUP(A20,'1'!$J:$K,2,FALSE)</f>
        <v>173.79900000000001</v>
      </c>
      <c r="F20" s="24">
        <f>VLOOKUP(A20,'1'!$J:$L,3,FALSE)</f>
        <v>-2.3999999999999998E-3</v>
      </c>
      <c r="G20" s="24" t="str">
        <f>IFERROR(VLOOKUP(A20,强赎预警!$A:$N,14,FALSE),"")</f>
        <v/>
      </c>
      <c r="H20" s="110">
        <v>123067</v>
      </c>
      <c r="I20" s="110" t="s">
        <v>4941</v>
      </c>
      <c r="J20" s="110">
        <f>IFERROR(VLOOKUP(H20,昨天排名!H$3:K$42,4,FALSE),"")</f>
        <v>11</v>
      </c>
      <c r="K20" s="110">
        <v>18</v>
      </c>
      <c r="L20" s="111">
        <f>VLOOKUP(H20,'1'!$J:$K,2,FALSE)</f>
        <v>136.50700000000001</v>
      </c>
      <c r="M20" s="122">
        <f>VLOOKUP(H20,'1'!$J:$L,3,FALSE)</f>
        <v>-3.5999999999999999E-3</v>
      </c>
      <c r="N20" s="122" t="str">
        <f>IFERROR(VLOOKUP(H20,强赎预警!$A:$N,14,FALSE),"")</f>
        <v>至少还需11天</v>
      </c>
      <c r="O20" s="50">
        <v>127051</v>
      </c>
      <c r="P20" s="50" t="s">
        <v>5195</v>
      </c>
      <c r="Q20" s="50">
        <f>IFERROR(VLOOKUP(O20,昨天排名!O$3:R$42,4,FALSE),"")</f>
        <v>19</v>
      </c>
      <c r="R20" s="50">
        <v>18</v>
      </c>
      <c r="S20" s="107">
        <f>VLOOKUP(O20,'1'!$J:$K,2,FALSE)</f>
        <v>134.886</v>
      </c>
      <c r="T20" s="24">
        <f>VLOOKUP(O20,'1'!$J:$L,3,FALSE)</f>
        <v>1.47E-2</v>
      </c>
      <c r="U20" s="24" t="str">
        <f>IFERROR(VLOOKUP(O20,强赎预警!$A:$N,14,FALSE),"")</f>
        <v>至少还需11天</v>
      </c>
      <c r="V20" s="113">
        <v>128127</v>
      </c>
      <c r="W20" s="113" t="s">
        <v>5643</v>
      </c>
      <c r="X20" s="110">
        <f>IFERROR(VLOOKUP(V20,昨天排名!V$3:Y$42,4,FALSE),"")</f>
        <v>32</v>
      </c>
      <c r="Y20" s="110">
        <v>18</v>
      </c>
      <c r="Z20" s="111">
        <f>VLOOKUP(V20,'1'!$J:$K,2,FALSE)</f>
        <v>114.29900000000001</v>
      </c>
      <c r="AA20" s="122">
        <f>VLOOKUP(V20,'1'!$J:$L,3,FALSE)</f>
        <v>4.3900000000000002E-2</v>
      </c>
      <c r="AB20" s="122" t="str">
        <f>IFERROR(VLOOKUP(V20,强赎预警!$A:$N,14,FALSE),"")</f>
        <v>资产负债率巨高，拒绝承认可转债持有人有清偿权利，申报债权只能现场申报，回购股份超期不注销</v>
      </c>
    </row>
    <row r="21" spans="1:30" x14ac:dyDescent="0.25">
      <c r="A21" s="106">
        <v>127051</v>
      </c>
      <c r="B21" s="106" t="s">
        <v>5195</v>
      </c>
      <c r="C21" s="50">
        <f>IFERROR(VLOOKUP(A21,昨天排名!A$3:D$42,4,FALSE),"")</f>
        <v>27</v>
      </c>
      <c r="D21" s="50">
        <v>19</v>
      </c>
      <c r="E21" s="107">
        <f>VLOOKUP(A21,'1'!$J:$K,2,FALSE)</f>
        <v>134.886</v>
      </c>
      <c r="F21" s="24">
        <f>VLOOKUP(A21,'1'!$J:$L,3,FALSE)</f>
        <v>1.47E-2</v>
      </c>
      <c r="G21" s="24" t="str">
        <f>IFERROR(VLOOKUP(A21,强赎预警!$A:$N,14,FALSE),"")</f>
        <v>至少还需11天</v>
      </c>
      <c r="H21" s="110">
        <v>128143</v>
      </c>
      <c r="I21" s="110" t="s">
        <v>5811</v>
      </c>
      <c r="J21" s="110">
        <f>IFERROR(VLOOKUP(H21,昨天排名!H$3:K$42,4,FALSE),"")</f>
        <v>30</v>
      </c>
      <c r="K21" s="110">
        <v>19</v>
      </c>
      <c r="L21" s="111">
        <f>VLOOKUP(H21,'1'!$J:$K,2,FALSE)</f>
        <v>137.934</v>
      </c>
      <c r="M21" s="122">
        <f>VLOOKUP(H21,'1'!$J:$L,3,FALSE)</f>
        <v>3.2399999999999998E-2</v>
      </c>
      <c r="N21" s="122" t="str">
        <f>IFERROR(VLOOKUP(H21,强赎预警!$A:$N,14,FALSE),"")</f>
        <v/>
      </c>
      <c r="O21" s="50">
        <v>123141</v>
      </c>
      <c r="P21" s="50" t="s">
        <v>4620</v>
      </c>
      <c r="Q21" s="50">
        <f>IFERROR(VLOOKUP(O21,昨天排名!O$3:R$42,4,FALSE),"")</f>
        <v>17</v>
      </c>
      <c r="R21" s="50">
        <v>19</v>
      </c>
      <c r="S21" s="107">
        <f>VLOOKUP(O21,'1'!$J:$K,2,FALSE)</f>
        <v>128.85</v>
      </c>
      <c r="T21" s="24">
        <f>VLOOKUP(O21,'1'!$J:$L,3,FALSE)</f>
        <v>6.0000000000000001E-3</v>
      </c>
      <c r="U21" s="24" t="str">
        <f>IFERROR(VLOOKUP(O21,强赎预警!$A:$N,14,FALSE),"")</f>
        <v/>
      </c>
      <c r="V21" s="113">
        <v>128133</v>
      </c>
      <c r="W21" s="113" t="s">
        <v>4925</v>
      </c>
      <c r="X21" s="110">
        <f>IFERROR(VLOOKUP(V21,昨天排名!V$3:Y$42,4,FALSE),"")</f>
        <v>22</v>
      </c>
      <c r="Y21" s="110">
        <v>19</v>
      </c>
      <c r="Z21" s="111">
        <f>VLOOKUP(V21,'1'!$J:$K,2,FALSE)</f>
        <v>125.3</v>
      </c>
      <c r="AA21" s="122">
        <f>VLOOKUP(V21,'1'!$J:$L,3,FALSE)</f>
        <v>1.3899999999999999E-2</v>
      </c>
      <c r="AB21" s="122" t="str">
        <f>IFERROR(VLOOKUP(V21,强赎预警!$A:$N,14,FALSE),"")</f>
        <v/>
      </c>
    </row>
    <row r="22" spans="1:30" x14ac:dyDescent="0.25">
      <c r="A22" s="106">
        <v>123067</v>
      </c>
      <c r="B22" s="106" t="s">
        <v>4941</v>
      </c>
      <c r="C22" s="50">
        <f>IFERROR(VLOOKUP(A22,昨天排名!A$3:D$42,4,FALSE),"")</f>
        <v>13</v>
      </c>
      <c r="D22" s="50">
        <v>20</v>
      </c>
      <c r="E22" s="107">
        <f>VLOOKUP(A22,'1'!$J:$K,2,FALSE)</f>
        <v>136.50700000000001</v>
      </c>
      <c r="F22" s="24">
        <f>VLOOKUP(A22,'1'!$J:$L,3,FALSE)</f>
        <v>-3.5999999999999999E-3</v>
      </c>
      <c r="G22" s="24" t="str">
        <f>IFERROR(VLOOKUP(A22,强赎预警!$A:$N,14,FALSE),"")</f>
        <v>至少还需11天</v>
      </c>
      <c r="H22" s="110">
        <v>123061</v>
      </c>
      <c r="I22" s="110" t="s">
        <v>4940</v>
      </c>
      <c r="J22" s="110">
        <f>IFERROR(VLOOKUP(H22,昨天排名!H$3:K$42,4,FALSE),"")</f>
        <v>15</v>
      </c>
      <c r="K22" s="110">
        <v>20</v>
      </c>
      <c r="L22" s="111">
        <f>VLOOKUP(H22,'1'!$J:$K,2,FALSE)</f>
        <v>138.80000000000001</v>
      </c>
      <c r="M22" s="122">
        <f>VLOOKUP(H22,'1'!$J:$L,3,FALSE)</f>
        <v>-1.4E-3</v>
      </c>
      <c r="N22" s="122" t="str">
        <f>IFERROR(VLOOKUP(H22,强赎预警!$A:$N,14,FALSE),"")</f>
        <v/>
      </c>
      <c r="O22" s="50">
        <v>123229</v>
      </c>
      <c r="P22" s="50" t="s">
        <v>4943</v>
      </c>
      <c r="Q22" s="50">
        <f>IFERROR(VLOOKUP(O22,昨天排名!O$3:R$42,4,FALSE),"")</f>
        <v>20</v>
      </c>
      <c r="R22" s="50">
        <v>20</v>
      </c>
      <c r="S22" s="107">
        <f>VLOOKUP(O22,'1'!$J:$K,2,FALSE)</f>
        <v>148.61099999999999</v>
      </c>
      <c r="T22" s="24">
        <f>VLOOKUP(O22,'1'!$J:$L,3,FALSE)</f>
        <v>1.23E-2</v>
      </c>
      <c r="U22" s="24" t="str">
        <f>IFERROR(VLOOKUP(O22,强赎预警!$A:$N,14,FALSE),"")</f>
        <v/>
      </c>
      <c r="V22" s="113">
        <v>110075</v>
      </c>
      <c r="W22" s="113" t="s">
        <v>5791</v>
      </c>
      <c r="X22" s="110">
        <f>IFERROR(VLOOKUP(V22,昨天排名!V$3:Y$42,4,FALSE),"")</f>
        <v>26</v>
      </c>
      <c r="Y22" s="110">
        <v>20</v>
      </c>
      <c r="Z22" s="111">
        <f>VLOOKUP(V22,'1'!$J:$K,2,FALSE)</f>
        <v>126.77800000000001</v>
      </c>
      <c r="AA22" s="122">
        <f>VLOOKUP(V22,'1'!$J:$L,3,FALSE)</f>
        <v>5.5999999999999999E-3</v>
      </c>
      <c r="AB22" s="122" t="str">
        <f>IFERROR(VLOOKUP(V22,强赎预警!$A:$N,14,FALSE),"")</f>
        <v/>
      </c>
    </row>
    <row r="23" spans="1:30" x14ac:dyDescent="0.25">
      <c r="A23" s="106">
        <v>123061</v>
      </c>
      <c r="B23" s="106" t="s">
        <v>4940</v>
      </c>
      <c r="C23" s="50">
        <f>IFERROR(VLOOKUP(A23,昨天排名!A$3:D$42,4,FALSE),"")</f>
        <v>18</v>
      </c>
      <c r="D23" s="50">
        <v>21</v>
      </c>
      <c r="E23" s="107">
        <f>VLOOKUP(A23,'1'!$J:$K,2,FALSE)</f>
        <v>138.80000000000001</v>
      </c>
      <c r="F23" s="24">
        <f>VLOOKUP(A23,'1'!$J:$L,3,FALSE)</f>
        <v>-1.4E-3</v>
      </c>
      <c r="G23" s="24" t="str">
        <f>IFERROR(VLOOKUP(A23,强赎预警!$A:$N,14,FALSE),"")</f>
        <v/>
      </c>
      <c r="H23" s="110">
        <v>123099</v>
      </c>
      <c r="I23" s="110" t="s">
        <v>4813</v>
      </c>
      <c r="J23" s="110">
        <f>IFERROR(VLOOKUP(H23,昨天排名!H$3:K$42,4,FALSE),"")</f>
        <v>14</v>
      </c>
      <c r="K23" s="110">
        <v>21</v>
      </c>
      <c r="L23" s="111">
        <f>VLOOKUP(H23,'1'!$J:$K,2,FALSE)</f>
        <v>95.596999999999994</v>
      </c>
      <c r="M23" s="122">
        <f>VLOOKUP(H23,'1'!$J:$L,3,FALSE)</f>
        <v>-1.5299999999999999E-2</v>
      </c>
      <c r="N23" s="122" t="str">
        <f>IFERROR(VLOOKUP(H23,强赎预警!$A:$N,14,FALSE),"")</f>
        <v>被证监会立案，潜在风险非专业人士不好评估</v>
      </c>
      <c r="O23" s="50">
        <v>113610</v>
      </c>
      <c r="P23" s="50" t="s">
        <v>5637</v>
      </c>
      <c r="Q23" s="50">
        <f>IFERROR(VLOOKUP(O23,昨天排名!O$3:R$42,4,FALSE),"")</f>
        <v>22</v>
      </c>
      <c r="R23" s="50">
        <v>21</v>
      </c>
      <c r="S23" s="107">
        <f>VLOOKUP(O23,'1'!$J:$K,2,FALSE)</f>
        <v>120.17100000000001</v>
      </c>
      <c r="T23" s="24">
        <f>VLOOKUP(O23,'1'!$J:$L,3,FALSE)</f>
        <v>-1.6400000000000001E-2</v>
      </c>
      <c r="U23" s="24" t="str">
        <f>IFERROR(VLOOKUP(O23,强赎预警!$A:$N,14,FALSE),"")</f>
        <v xml:space="preserve">公司营收不达标，有退市风险；控股股到大幅减持，自21年后就没分红，近两年经营现金流为负。 </v>
      </c>
      <c r="V23" s="113">
        <v>113044</v>
      </c>
      <c r="W23" s="113" t="s">
        <v>5050</v>
      </c>
      <c r="X23" s="110">
        <f>IFERROR(VLOOKUP(V23,昨天排名!V$3:Y$42,4,FALSE),"")</f>
        <v>23</v>
      </c>
      <c r="Y23" s="110">
        <v>21</v>
      </c>
      <c r="Z23" s="111">
        <f>VLOOKUP(V23,'1'!$J:$K,2,FALSE)</f>
        <v>120.965</v>
      </c>
      <c r="AA23" s="122">
        <f>VLOOKUP(V23,'1'!$J:$L,3,FALSE)</f>
        <v>-5.0000000000000001E-4</v>
      </c>
      <c r="AB23" s="122" t="str">
        <f>IFERROR(VLOOKUP(V23,强赎预警!$A:$N,14,FALSE),"")</f>
        <v>至少还需8天</v>
      </c>
    </row>
    <row r="24" spans="1:30" x14ac:dyDescent="0.25">
      <c r="A24" s="106">
        <v>123229</v>
      </c>
      <c r="B24" s="106" t="s">
        <v>4943</v>
      </c>
      <c r="C24" s="50">
        <f>IFERROR(VLOOKUP(A24,昨天排名!A$3:D$42,4,FALSE),"")</f>
        <v>21</v>
      </c>
      <c r="D24" s="50">
        <v>22</v>
      </c>
      <c r="E24" s="107">
        <f>VLOOKUP(A24,'1'!$J:$K,2,FALSE)</f>
        <v>148.61099999999999</v>
      </c>
      <c r="F24" s="24">
        <f>VLOOKUP(A24,'1'!$J:$L,3,FALSE)</f>
        <v>1.23E-2</v>
      </c>
      <c r="G24" s="24" t="str">
        <f>IFERROR(VLOOKUP(A24,强赎预警!$A:$N,14,FALSE),"")</f>
        <v/>
      </c>
      <c r="H24" s="110">
        <v>123141</v>
      </c>
      <c r="I24" s="110" t="s">
        <v>4620</v>
      </c>
      <c r="J24" s="110">
        <f>IFERROR(VLOOKUP(H24,昨天排名!H$3:K$42,4,FALSE),"")</f>
        <v>19</v>
      </c>
      <c r="K24" s="110">
        <v>22</v>
      </c>
      <c r="L24" s="111">
        <f>VLOOKUP(H24,'1'!$J:$K,2,FALSE)</f>
        <v>128.85</v>
      </c>
      <c r="M24" s="122">
        <f>VLOOKUP(H24,'1'!$J:$L,3,FALSE)</f>
        <v>6.0000000000000001E-3</v>
      </c>
      <c r="N24" s="122" t="str">
        <f>IFERROR(VLOOKUP(H24,强赎预警!$A:$N,14,FALSE),"")</f>
        <v/>
      </c>
      <c r="O24" s="50">
        <v>123056</v>
      </c>
      <c r="P24" s="50" t="s">
        <v>4784</v>
      </c>
      <c r="Q24" s="50">
        <f>IFERROR(VLOOKUP(O24,昨天排名!O$3:R$42,4,FALSE),"")</f>
        <v>28</v>
      </c>
      <c r="R24" s="50">
        <v>22</v>
      </c>
      <c r="S24" s="107">
        <f>VLOOKUP(O24,'1'!$J:$K,2,FALSE)</f>
        <v>114.754</v>
      </c>
      <c r="T24" s="24">
        <f>VLOOKUP(O24,'1'!$J:$L,3,FALSE)</f>
        <v>1.55E-2</v>
      </c>
      <c r="U24" s="24" t="str">
        <f>IFERROR(VLOOKUP(O24,强赎预警!$A:$N,14,FALSE),"")</f>
        <v>金针菇消费未见好转，21-22-23年连续亏损，负债率高，公司资金紧张，无力应付回售，是否有其他暗雷未知</v>
      </c>
      <c r="V24" s="113">
        <v>123160</v>
      </c>
      <c r="W24" s="113" t="s">
        <v>5616</v>
      </c>
      <c r="X24" s="110">
        <f>IFERROR(VLOOKUP(V24,昨天排名!V$3:Y$42,4,FALSE),"")</f>
        <v>13</v>
      </c>
      <c r="Y24" s="110">
        <v>22</v>
      </c>
      <c r="Z24" s="111">
        <f>VLOOKUP(V24,'1'!$J:$K,2,FALSE)</f>
        <v>129.393</v>
      </c>
      <c r="AA24" s="122">
        <f>VLOOKUP(V24,'1'!$J:$L,3,FALSE)</f>
        <v>1.55E-2</v>
      </c>
      <c r="AB24" s="122" t="str">
        <f>IFERROR(VLOOKUP(V24,强赎预警!$A:$N,14,FALSE),"")</f>
        <v/>
      </c>
    </row>
    <row r="25" spans="1:30" x14ac:dyDescent="0.25">
      <c r="A25" s="106">
        <v>128143</v>
      </c>
      <c r="B25" s="106" t="s">
        <v>5811</v>
      </c>
      <c r="C25" s="50">
        <f>IFERROR(VLOOKUP(A25,昨天排名!A$3:D$42,4,FALSE),"")</f>
        <v>35</v>
      </c>
      <c r="D25" s="50">
        <v>23</v>
      </c>
      <c r="E25" s="107">
        <f>VLOOKUP(A25,'1'!$J:$K,2,FALSE)</f>
        <v>137.934</v>
      </c>
      <c r="F25" s="24">
        <f>VLOOKUP(A25,'1'!$J:$L,3,FALSE)</f>
        <v>3.2399999999999998E-2</v>
      </c>
      <c r="G25" s="24" t="str">
        <f>IFERROR(VLOOKUP(A25,强赎预警!$A:$N,14,FALSE),"")</f>
        <v/>
      </c>
      <c r="H25" s="110">
        <v>123229</v>
      </c>
      <c r="I25" s="110" t="s">
        <v>4943</v>
      </c>
      <c r="J25" s="110">
        <f>IFERROR(VLOOKUP(H25,昨天排名!H$3:K$42,4,FALSE),"")</f>
        <v>20</v>
      </c>
      <c r="K25" s="110">
        <v>23</v>
      </c>
      <c r="L25" s="111">
        <f>VLOOKUP(H25,'1'!$J:$K,2,FALSE)</f>
        <v>148.61099999999999</v>
      </c>
      <c r="M25" s="122">
        <f>VLOOKUP(H25,'1'!$J:$L,3,FALSE)</f>
        <v>1.23E-2</v>
      </c>
      <c r="N25" s="122" t="str">
        <f>IFERROR(VLOOKUP(H25,强赎预警!$A:$N,14,FALSE),"")</f>
        <v/>
      </c>
      <c r="O25" s="50">
        <v>123206</v>
      </c>
      <c r="P25" s="50" t="s">
        <v>4860</v>
      </c>
      <c r="Q25" s="50">
        <f>IFERROR(VLOOKUP(O25,昨天排名!O$3:R$42,4,FALSE),"")</f>
        <v>24</v>
      </c>
      <c r="R25" s="50">
        <v>23</v>
      </c>
      <c r="S25" s="107">
        <f>VLOOKUP(O25,'1'!$J:$K,2,FALSE)</f>
        <v>133.38499999999999</v>
      </c>
      <c r="T25" s="24">
        <f>VLOOKUP(O25,'1'!$J:$L,3,FALSE)</f>
        <v>1.6899999999999998E-2</v>
      </c>
      <c r="U25" s="24" t="str">
        <f>IFERROR(VLOOKUP(O25,强赎预警!$A:$N,14,FALSE),"")</f>
        <v>至少还需15天</v>
      </c>
      <c r="V25" s="113">
        <v>123224</v>
      </c>
      <c r="W25" s="113" t="s">
        <v>5201</v>
      </c>
      <c r="X25" s="110">
        <f>IFERROR(VLOOKUP(V25,昨天排名!V$3:Y$42,4,FALSE),"")</f>
        <v>27</v>
      </c>
      <c r="Y25" s="110">
        <v>23</v>
      </c>
      <c r="Z25" s="111">
        <f>VLOOKUP(V25,'1'!$J:$K,2,FALSE)</f>
        <v>128.77199999999999</v>
      </c>
      <c r="AA25" s="122">
        <f>VLOOKUP(V25,'1'!$J:$L,3,FALSE)</f>
        <v>1.18E-2</v>
      </c>
      <c r="AB25" s="122" t="str">
        <f>IFERROR(VLOOKUP(V25,强赎预警!$A:$N,14,FALSE),"")</f>
        <v>至少还需15天</v>
      </c>
    </row>
    <row r="26" spans="1:30" x14ac:dyDescent="0.25">
      <c r="A26" s="106">
        <v>123141</v>
      </c>
      <c r="B26" s="106" t="s">
        <v>4620</v>
      </c>
      <c r="C26" s="50">
        <f>IFERROR(VLOOKUP(A26,昨天排名!A$3:D$42,4,FALSE),"")</f>
        <v>24</v>
      </c>
      <c r="D26" s="50">
        <v>24</v>
      </c>
      <c r="E26" s="107">
        <f>VLOOKUP(A26,'1'!$J:$K,2,FALSE)</f>
        <v>128.85</v>
      </c>
      <c r="F26" s="24">
        <f>VLOOKUP(A26,'1'!$J:$L,3,FALSE)</f>
        <v>6.0000000000000001E-3</v>
      </c>
      <c r="G26" s="24" t="str">
        <f>IFERROR(VLOOKUP(A26,强赎预警!$A:$N,14,FALSE),"")</f>
        <v/>
      </c>
      <c r="H26" s="110">
        <v>123206</v>
      </c>
      <c r="I26" s="110" t="s">
        <v>4860</v>
      </c>
      <c r="J26" s="110">
        <f>IFERROR(VLOOKUP(H26,昨天排名!H$3:K$42,4,FALSE),"")</f>
        <v>25</v>
      </c>
      <c r="K26" s="110">
        <v>24</v>
      </c>
      <c r="L26" s="111">
        <f>VLOOKUP(H26,'1'!$J:$K,2,FALSE)</f>
        <v>133.38499999999999</v>
      </c>
      <c r="M26" s="122">
        <f>VLOOKUP(H26,'1'!$J:$L,3,FALSE)</f>
        <v>1.6899999999999998E-2</v>
      </c>
      <c r="N26" s="122" t="str">
        <f>IFERROR(VLOOKUP(H26,强赎预警!$A:$N,14,FALSE),"")</f>
        <v>至少还需15天</v>
      </c>
      <c r="O26" s="50">
        <v>113582</v>
      </c>
      <c r="P26" s="50" t="s">
        <v>5498</v>
      </c>
      <c r="Q26" s="50">
        <f>IFERROR(VLOOKUP(O26,昨天排名!O$3:R$42,4,FALSE),"")</f>
        <v>25</v>
      </c>
      <c r="R26" s="50">
        <v>24</v>
      </c>
      <c r="S26" s="107">
        <f>VLOOKUP(O26,'1'!$J:$K,2,FALSE)</f>
        <v>142.387</v>
      </c>
      <c r="T26" s="24">
        <f>VLOOKUP(O26,'1'!$J:$L,3,FALSE)</f>
        <v>2.1600000000000001E-2</v>
      </c>
      <c r="U26" s="24" t="str">
        <f>IFERROR(VLOOKUP(O26,强赎预警!$A:$N,14,FALSE),"")</f>
        <v>至少还需7天</v>
      </c>
      <c r="V26" s="113">
        <v>111008</v>
      </c>
      <c r="W26" s="113" t="s">
        <v>5610</v>
      </c>
      <c r="X26" s="110">
        <f>IFERROR(VLOOKUP(V26,昨天排名!V$3:Y$42,4,FALSE),"")</f>
        <v>30</v>
      </c>
      <c r="Y26" s="110">
        <v>24</v>
      </c>
      <c r="Z26" s="111">
        <f>VLOOKUP(V26,'1'!$J:$K,2,FALSE)</f>
        <v>129.113</v>
      </c>
      <c r="AA26" s="122">
        <f>VLOOKUP(V26,'1'!$J:$L,3,FALSE)</f>
        <v>-1.6000000000000001E-3</v>
      </c>
      <c r="AB26" s="122" t="str">
        <f>IFERROR(VLOOKUP(V26,强赎预警!$A:$N,14,FALSE),"")</f>
        <v/>
      </c>
      <c r="AD26" s="160"/>
    </row>
    <row r="27" spans="1:30" x14ac:dyDescent="0.25">
      <c r="A27" s="106">
        <v>123099</v>
      </c>
      <c r="B27" s="106" t="s">
        <v>4813</v>
      </c>
      <c r="C27" s="50">
        <f>IFERROR(VLOOKUP(A27,昨天排名!A$3:D$42,4,FALSE),"")</f>
        <v>20</v>
      </c>
      <c r="D27" s="50">
        <v>25</v>
      </c>
      <c r="E27" s="107">
        <f>VLOOKUP(A27,'1'!$J:$K,2,FALSE)</f>
        <v>95.596999999999994</v>
      </c>
      <c r="F27" s="24">
        <f>VLOOKUP(A27,'1'!$J:$L,3,FALSE)</f>
        <v>-1.5299999999999999E-2</v>
      </c>
      <c r="G27" s="24" t="str">
        <f>IFERROR(VLOOKUP(A27,强赎预警!$A:$N,14,FALSE),"")</f>
        <v>被证监会立案，潜在风险非专业人士不好评估</v>
      </c>
      <c r="H27" s="110">
        <v>123056</v>
      </c>
      <c r="I27" s="110" t="s">
        <v>4784</v>
      </c>
      <c r="J27" s="110">
        <f>IFERROR(VLOOKUP(H27,昨天排名!H$3:K$42,4,FALSE),"")</f>
        <v>31</v>
      </c>
      <c r="K27" s="110">
        <v>25</v>
      </c>
      <c r="L27" s="111">
        <f>VLOOKUP(H27,'1'!$J:$K,2,FALSE)</f>
        <v>114.754</v>
      </c>
      <c r="M27" s="122">
        <f>VLOOKUP(H27,'1'!$J:$L,3,FALSE)</f>
        <v>1.55E-2</v>
      </c>
      <c r="N27" s="122" t="str">
        <f>IFERROR(VLOOKUP(H27,强赎预警!$A:$N,14,FALSE),"")</f>
        <v>金针菇消费未见好转，21-22-23年连续亏损，负债率高，公司资金紧张，无力应付回售，是否有其他暗雷未知</v>
      </c>
      <c r="O27" s="50">
        <v>123157</v>
      </c>
      <c r="P27" s="50" t="s">
        <v>5607</v>
      </c>
      <c r="Q27" s="50">
        <f>IFERROR(VLOOKUP(O27,昨天排名!O$3:R$42,4,FALSE),"")</f>
        <v>23</v>
      </c>
      <c r="R27" s="50">
        <v>25</v>
      </c>
      <c r="S27" s="107">
        <f>VLOOKUP(O27,'1'!$J:$K,2,FALSE)</f>
        <v>145.18</v>
      </c>
      <c r="T27" s="24">
        <f>VLOOKUP(O27,'1'!$J:$L,3,FALSE)</f>
        <v>4.5999999999999999E-3</v>
      </c>
      <c r="U27" s="24" t="str">
        <f>IFERROR(VLOOKUP(O27,强赎预警!$A:$N,14,FALSE),"")</f>
        <v/>
      </c>
      <c r="V27" s="113">
        <v>127041</v>
      </c>
      <c r="W27" s="113" t="s">
        <v>5617</v>
      </c>
      <c r="X27" s="110">
        <f>IFERROR(VLOOKUP(V27,昨天排名!V$3:Y$42,4,FALSE),"")</f>
        <v>35</v>
      </c>
      <c r="Y27" s="110">
        <v>25</v>
      </c>
      <c r="Z27" s="111">
        <f>VLOOKUP(V27,'1'!$J:$K,2,FALSE)</f>
        <v>124.114</v>
      </c>
      <c r="AA27" s="122">
        <f>VLOOKUP(V27,'1'!$J:$L,3,FALSE)</f>
        <v>1.01E-2</v>
      </c>
      <c r="AB27" s="122" t="str">
        <f>IFERROR(VLOOKUP(V27,强赎预警!$A:$N,14,FALSE),"")</f>
        <v/>
      </c>
    </row>
    <row r="28" spans="1:30" x14ac:dyDescent="0.25">
      <c r="A28" s="106">
        <v>118021</v>
      </c>
      <c r="B28" s="106" t="s">
        <v>4926</v>
      </c>
      <c r="C28" s="50">
        <f>IFERROR(VLOOKUP(A28,昨天排名!A$3:D$42,4,FALSE),"")</f>
        <v>16</v>
      </c>
      <c r="D28" s="50">
        <v>26</v>
      </c>
      <c r="E28" s="107">
        <f>VLOOKUP(A28,'1'!$J:$K,2,FALSE)</f>
        <v>185.571</v>
      </c>
      <c r="F28" s="24">
        <f>VLOOKUP(A28,'1'!$J:$L,3,FALSE)</f>
        <v>-1.4200000000000001E-2</v>
      </c>
      <c r="G28" s="24" t="str">
        <f>IFERROR(VLOOKUP(A28,强赎预警!$A:$N,14,FALSE),"")</f>
        <v/>
      </c>
      <c r="H28" s="110">
        <v>113610</v>
      </c>
      <c r="I28" s="110" t="s">
        <v>5637</v>
      </c>
      <c r="J28" s="110">
        <f>IFERROR(VLOOKUP(H28,昨天排名!H$3:K$42,4,FALSE),"")</f>
        <v>26</v>
      </c>
      <c r="K28" s="110">
        <v>26</v>
      </c>
      <c r="L28" s="111">
        <f>VLOOKUP(H28,'1'!$J:$K,2,FALSE)</f>
        <v>120.17100000000001</v>
      </c>
      <c r="M28" s="122">
        <f>VLOOKUP(H28,'1'!$J:$L,3,FALSE)</f>
        <v>-1.6400000000000001E-2</v>
      </c>
      <c r="N28" s="122" t="str">
        <f>IFERROR(VLOOKUP(H28,强赎预警!$A:$N,14,FALSE),"")</f>
        <v xml:space="preserve">公司营收不达标，有退市风险；控股股到大幅减持，自21年后就没分红，近两年经营现金流为负。 </v>
      </c>
      <c r="O28" s="50">
        <v>123184</v>
      </c>
      <c r="P28" s="50" t="s">
        <v>5496</v>
      </c>
      <c r="Q28" s="50">
        <f>IFERROR(VLOOKUP(O28,昨天排名!O$3:R$42,4,FALSE),"")</f>
        <v>29</v>
      </c>
      <c r="R28" s="50">
        <v>26</v>
      </c>
      <c r="S28" s="107">
        <f>VLOOKUP(O28,'1'!$J:$K,2,FALSE)</f>
        <v>144.29</v>
      </c>
      <c r="T28" s="24">
        <f>VLOOKUP(O28,'1'!$J:$L,3,FALSE)</f>
        <v>7.6E-3</v>
      </c>
      <c r="U28" s="24" t="str">
        <f>IFERROR(VLOOKUP(O28,强赎预警!$A:$N,14,FALSE),"")</f>
        <v/>
      </c>
      <c r="V28" s="113">
        <v>118037</v>
      </c>
      <c r="W28" s="113" t="s">
        <v>5177</v>
      </c>
      <c r="X28" s="110">
        <f>IFERROR(VLOOKUP(V28,昨天排名!V$3:Y$42,4,FALSE),"")</f>
        <v>31</v>
      </c>
      <c r="Y28" s="110">
        <v>26</v>
      </c>
      <c r="Z28" s="111">
        <f>VLOOKUP(V28,'1'!$J:$K,2,FALSE)</f>
        <v>129.58699999999999</v>
      </c>
      <c r="AA28" s="122">
        <f>VLOOKUP(V28,'1'!$J:$L,3,FALSE)</f>
        <v>1.4500000000000001E-2</v>
      </c>
      <c r="AB28" s="122" t="str">
        <f>IFERROR(VLOOKUP(V28,强赎预警!$A:$N,14,FALSE),"")</f>
        <v>至少还需15天</v>
      </c>
    </row>
    <row r="29" spans="1:30" x14ac:dyDescent="0.25">
      <c r="A29" s="106">
        <v>113588</v>
      </c>
      <c r="B29" s="106" t="s">
        <v>5772</v>
      </c>
      <c r="C29" s="50">
        <f>IFERROR(VLOOKUP(A29,昨天排名!A$3:D$42,4,FALSE),"")</f>
        <v>25</v>
      </c>
      <c r="D29" s="50">
        <v>27</v>
      </c>
      <c r="E29" s="107">
        <f>VLOOKUP(A29,'1'!$J:$K,2,FALSE)</f>
        <v>170.20599999999999</v>
      </c>
      <c r="F29" s="24">
        <f>VLOOKUP(A29,'1'!$J:$L,3,FALSE)</f>
        <v>-1.44E-2</v>
      </c>
      <c r="G29" s="24" t="str">
        <f>IFERROR(VLOOKUP(A29,强赎预警!$A:$N,14,FALSE),"")</f>
        <v/>
      </c>
      <c r="H29" s="110">
        <v>113582</v>
      </c>
      <c r="I29" s="110" t="s">
        <v>5498</v>
      </c>
      <c r="J29" s="110">
        <f>IFERROR(VLOOKUP(H29,昨天排名!H$3:K$42,4,FALSE),"")</f>
        <v>27</v>
      </c>
      <c r="K29" s="110">
        <v>27</v>
      </c>
      <c r="L29" s="111">
        <f>VLOOKUP(H29,'1'!$J:$K,2,FALSE)</f>
        <v>142.387</v>
      </c>
      <c r="M29" s="122">
        <f>VLOOKUP(H29,'1'!$J:$L,3,FALSE)</f>
        <v>2.1600000000000001E-2</v>
      </c>
      <c r="N29" s="122" t="str">
        <f>IFERROR(VLOOKUP(H29,强赎预警!$A:$N,14,FALSE),"")</f>
        <v>至少还需7天</v>
      </c>
      <c r="O29" s="50">
        <v>123052</v>
      </c>
      <c r="P29" s="50" t="s">
        <v>5613</v>
      </c>
      <c r="Q29" s="50">
        <f>IFERROR(VLOOKUP(O29,昨天排名!O$3:R$42,4,FALSE),"")</f>
        <v>30</v>
      </c>
      <c r="R29" s="50">
        <v>27</v>
      </c>
      <c r="S29" s="107">
        <f>VLOOKUP(O29,'1'!$J:$K,2,FALSE)</f>
        <v>136.32499999999999</v>
      </c>
      <c r="T29" s="24">
        <f>VLOOKUP(O29,'1'!$J:$L,3,FALSE)</f>
        <v>8.3000000000000001E-3</v>
      </c>
      <c r="U29" s="24" t="str">
        <f>IFERROR(VLOOKUP(O29,强赎预警!$A:$N,14,FALSE),"")</f>
        <v/>
      </c>
      <c r="V29" s="113">
        <v>113584</v>
      </c>
      <c r="W29" s="113" t="s">
        <v>5889</v>
      </c>
      <c r="X29" s="110" t="str">
        <f>IFERROR(VLOOKUP(V29,昨天排名!V$3:Y$42,4,FALSE),"")</f>
        <v/>
      </c>
      <c r="Y29" s="110">
        <v>27</v>
      </c>
      <c r="Z29" s="111">
        <f>VLOOKUP(V29,'1'!$J:$K,2,FALSE)</f>
        <v>122.387</v>
      </c>
      <c r="AA29" s="122">
        <f>VLOOKUP(V29,'1'!$J:$L,3,FALSE)</f>
        <v>2.07E-2</v>
      </c>
      <c r="AB29" s="122" t="str">
        <f>IFERROR(VLOOKUP(V29,强赎预警!$A:$N,14,FALSE),"")</f>
        <v/>
      </c>
    </row>
    <row r="30" spans="1:30" x14ac:dyDescent="0.25">
      <c r="A30" s="106">
        <v>123206</v>
      </c>
      <c r="B30" s="106" t="s">
        <v>4860</v>
      </c>
      <c r="C30" s="50">
        <f>IFERROR(VLOOKUP(A30,昨天排名!A$3:D$42,4,FALSE),"")</f>
        <v>29</v>
      </c>
      <c r="D30" s="50">
        <v>28</v>
      </c>
      <c r="E30" s="107">
        <f>VLOOKUP(A30,'1'!$J:$K,2,FALSE)</f>
        <v>133.38499999999999</v>
      </c>
      <c r="F30" s="24">
        <f>VLOOKUP(A30,'1'!$J:$L,3,FALSE)</f>
        <v>1.6899999999999998E-2</v>
      </c>
      <c r="G30" s="24" t="str">
        <f>IFERROR(VLOOKUP(A30,强赎预警!$A:$N,14,FALSE),"")</f>
        <v>至少还需15天</v>
      </c>
      <c r="H30" s="110">
        <v>123184</v>
      </c>
      <c r="I30" s="110" t="s">
        <v>5496</v>
      </c>
      <c r="J30" s="110">
        <f>IFERROR(VLOOKUP(H30,昨天排名!H$3:K$42,4,FALSE),"")</f>
        <v>29</v>
      </c>
      <c r="K30" s="110">
        <v>28</v>
      </c>
      <c r="L30" s="111">
        <f>VLOOKUP(H30,'1'!$J:$K,2,FALSE)</f>
        <v>144.29</v>
      </c>
      <c r="M30" s="122">
        <f>VLOOKUP(H30,'1'!$J:$L,3,FALSE)</f>
        <v>7.6E-3</v>
      </c>
      <c r="N30" s="122" t="str">
        <f>IFERROR(VLOOKUP(H30,强赎预警!$A:$N,14,FALSE),"")</f>
        <v/>
      </c>
      <c r="O30" s="50">
        <v>118003</v>
      </c>
      <c r="P30" s="50" t="s">
        <v>4933</v>
      </c>
      <c r="Q30" s="50">
        <f>IFERROR(VLOOKUP(O30,昨天排名!O$3:R$42,4,FALSE),"")</f>
        <v>21</v>
      </c>
      <c r="R30" s="50">
        <v>28</v>
      </c>
      <c r="S30" s="107">
        <f>VLOOKUP(O30,'1'!$J:$K,2,FALSE)</f>
        <v>137.56800000000001</v>
      </c>
      <c r="T30" s="24">
        <f>VLOOKUP(O30,'1'!$J:$L,3,FALSE)</f>
        <v>-1.29E-2</v>
      </c>
      <c r="U30" s="24" t="str">
        <f>IFERROR(VLOOKUP(O30,强赎预警!$A:$N,14,FALSE),"")</f>
        <v>至少还需7天</v>
      </c>
      <c r="V30" s="113">
        <v>127035</v>
      </c>
      <c r="W30" s="113" t="s">
        <v>5809</v>
      </c>
      <c r="X30" s="110">
        <f>IFERROR(VLOOKUP(V30,昨天排名!V$3:Y$42,4,FALSE),"")</f>
        <v>39</v>
      </c>
      <c r="Y30" s="110">
        <v>28</v>
      </c>
      <c r="Z30" s="111">
        <f>VLOOKUP(V30,'1'!$J:$K,2,FALSE)</f>
        <v>127.72</v>
      </c>
      <c r="AA30" s="122">
        <f>VLOOKUP(V30,'1'!$J:$L,3,FALSE)</f>
        <v>-7.7000000000000002E-3</v>
      </c>
      <c r="AB30" s="122" t="str">
        <f>IFERROR(VLOOKUP(V30,强赎预警!$A:$N,14,FALSE),"")</f>
        <v/>
      </c>
    </row>
    <row r="31" spans="1:30" x14ac:dyDescent="0.25">
      <c r="A31" s="106">
        <v>123184</v>
      </c>
      <c r="B31" s="106" t="s">
        <v>5496</v>
      </c>
      <c r="C31" s="50">
        <f>IFERROR(VLOOKUP(A31,昨天排名!A$3:D$42,4,FALSE),"")</f>
        <v>33</v>
      </c>
      <c r="D31" s="50">
        <v>29</v>
      </c>
      <c r="E31" s="107">
        <f>VLOOKUP(A31,'1'!$J:$K,2,FALSE)</f>
        <v>144.29</v>
      </c>
      <c r="F31" s="24">
        <f>VLOOKUP(A31,'1'!$J:$L,3,FALSE)</f>
        <v>7.6E-3</v>
      </c>
      <c r="G31" s="24" t="str">
        <f>IFERROR(VLOOKUP(A31,强赎预警!$A:$N,14,FALSE),"")</f>
        <v/>
      </c>
      <c r="H31" s="110">
        <v>123157</v>
      </c>
      <c r="I31" s="110" t="s">
        <v>5607</v>
      </c>
      <c r="J31" s="110">
        <f>IFERROR(VLOOKUP(H31,昨天排名!H$3:K$42,4,FALSE),"")</f>
        <v>24</v>
      </c>
      <c r="K31" s="110">
        <v>29</v>
      </c>
      <c r="L31" s="111">
        <f>VLOOKUP(H31,'1'!$J:$K,2,FALSE)</f>
        <v>145.18</v>
      </c>
      <c r="M31" s="122">
        <f>VLOOKUP(H31,'1'!$J:$L,3,FALSE)</f>
        <v>4.5999999999999999E-3</v>
      </c>
      <c r="N31" s="122" t="str">
        <f>IFERROR(VLOOKUP(H31,强赎预警!$A:$N,14,FALSE),"")</f>
        <v/>
      </c>
      <c r="O31" s="50">
        <v>113577</v>
      </c>
      <c r="P31" s="50" t="s">
        <v>5011</v>
      </c>
      <c r="Q31" s="50">
        <f>IFERROR(VLOOKUP(O31,昨天排名!O$3:R$42,4,FALSE),"")</f>
        <v>38</v>
      </c>
      <c r="R31" s="50">
        <v>29</v>
      </c>
      <c r="S31" s="107">
        <f>VLOOKUP(O31,'1'!$J:$K,2,FALSE)</f>
        <v>130.98699999999999</v>
      </c>
      <c r="T31" s="24">
        <f>VLOOKUP(O31,'1'!$J:$L,3,FALSE)</f>
        <v>1.2800000000000001E-2</v>
      </c>
      <c r="U31" s="24" t="str">
        <f>IFERROR(VLOOKUP(O31,强赎预警!$A:$N,14,FALSE),"")</f>
        <v/>
      </c>
      <c r="V31" s="113">
        <v>113593</v>
      </c>
      <c r="W31" s="113" t="s">
        <v>5824</v>
      </c>
      <c r="X31" s="110">
        <f>IFERROR(VLOOKUP(V31,昨天排名!V$3:Y$42,4,FALSE),"")</f>
        <v>38</v>
      </c>
      <c r="Y31" s="110">
        <v>29</v>
      </c>
      <c r="Z31" s="111">
        <f>VLOOKUP(V31,'1'!$J:$K,2,FALSE)</f>
        <v>121.66500000000001</v>
      </c>
      <c r="AA31" s="122">
        <f>VLOOKUP(V31,'1'!$J:$L,3,FALSE)</f>
        <v>-1E-3</v>
      </c>
      <c r="AB31" s="122" t="str">
        <f>IFERROR(VLOOKUP(V31,强赎预警!$A:$N,14,FALSE),"")</f>
        <v/>
      </c>
    </row>
    <row r="32" spans="1:30" x14ac:dyDescent="0.25">
      <c r="A32" s="106">
        <v>123056</v>
      </c>
      <c r="B32" s="106" t="s">
        <v>4784</v>
      </c>
      <c r="C32" s="50">
        <f>IFERROR(VLOOKUP(A32,昨天排名!A$3:D$42,4,FALSE),"")</f>
        <v>37</v>
      </c>
      <c r="D32" s="50">
        <v>30</v>
      </c>
      <c r="E32" s="107">
        <f>VLOOKUP(A32,'1'!$J:$K,2,FALSE)</f>
        <v>114.754</v>
      </c>
      <c r="F32" s="24">
        <f>VLOOKUP(A32,'1'!$J:$L,3,FALSE)</f>
        <v>1.55E-2</v>
      </c>
      <c r="G32" s="24" t="str">
        <f>IFERROR(VLOOKUP(A32,强赎预警!$A:$N,14,FALSE),"")</f>
        <v>金针菇消费未见好转，21-22-23年连续亏损，负债率高，公司资金紧张，无力应付回售，是否有其他暗雷未知</v>
      </c>
      <c r="H32" s="110">
        <v>118003</v>
      </c>
      <c r="I32" s="110" t="s">
        <v>4933</v>
      </c>
      <c r="J32" s="110">
        <f>IFERROR(VLOOKUP(H32,昨天排名!H$3:K$42,4,FALSE),"")</f>
        <v>21</v>
      </c>
      <c r="K32" s="110">
        <v>30</v>
      </c>
      <c r="L32" s="111">
        <f>VLOOKUP(H32,'1'!$J:$K,2,FALSE)</f>
        <v>137.56800000000001</v>
      </c>
      <c r="M32" s="122">
        <f>VLOOKUP(H32,'1'!$J:$L,3,FALSE)</f>
        <v>-1.29E-2</v>
      </c>
      <c r="N32" s="122" t="str">
        <f>IFERROR(VLOOKUP(H32,强赎预警!$A:$N,14,FALSE),"")</f>
        <v>至少还需7天</v>
      </c>
      <c r="O32" s="50">
        <v>128109</v>
      </c>
      <c r="P32" s="50" t="s">
        <v>5416</v>
      </c>
      <c r="Q32" s="50">
        <f>IFERROR(VLOOKUP(O32,昨天排名!O$3:R$42,4,FALSE),"")</f>
        <v>27</v>
      </c>
      <c r="R32" s="50">
        <v>30</v>
      </c>
      <c r="S32" s="107">
        <f>VLOOKUP(O32,'1'!$J:$K,2,FALSE)</f>
        <v>146.47399999999999</v>
      </c>
      <c r="T32" s="24">
        <f>VLOOKUP(O32,'1'!$J:$L,3,FALSE)</f>
        <v>1.15E-2</v>
      </c>
      <c r="U32" s="24" t="str">
        <f>IFERROR(VLOOKUP(O32,强赎预警!$A:$N,14,FALSE),"")</f>
        <v/>
      </c>
      <c r="V32" s="113">
        <v>110063</v>
      </c>
      <c r="W32" s="113" t="s">
        <v>5635</v>
      </c>
      <c r="X32" s="110" t="str">
        <f>IFERROR(VLOOKUP(V32,昨天排名!V$3:Y$42,4,FALSE),"")</f>
        <v/>
      </c>
      <c r="Y32" s="110">
        <v>30</v>
      </c>
      <c r="Z32" s="111">
        <f>VLOOKUP(V32,'1'!$J:$K,2,FALSE)</f>
        <v>113.87</v>
      </c>
      <c r="AA32" s="122">
        <f>VLOOKUP(V32,'1'!$J:$L,3,FALSE)</f>
        <v>3.04E-2</v>
      </c>
      <c r="AB32" s="122" t="str">
        <f>IFERROR(VLOOKUP(V32,强赎预警!$A:$N,14,FALSE),"")</f>
        <v>7月8日象征性下修了5分钱，公司资产负债率为71.37%，流动性紧张，较大短期偿债压力。</v>
      </c>
    </row>
    <row r="33" spans="1:28" x14ac:dyDescent="0.25">
      <c r="A33" s="106">
        <v>113582</v>
      </c>
      <c r="B33" s="106" t="s">
        <v>5498</v>
      </c>
      <c r="C33" s="50">
        <f>IFERROR(VLOOKUP(A33,昨天排名!A$3:D$42,4,FALSE),"")</f>
        <v>32</v>
      </c>
      <c r="D33" s="50">
        <v>31</v>
      </c>
      <c r="E33" s="107">
        <f>VLOOKUP(A33,'1'!$J:$K,2,FALSE)</f>
        <v>142.387</v>
      </c>
      <c r="F33" s="24">
        <f>VLOOKUP(A33,'1'!$J:$L,3,FALSE)</f>
        <v>2.1600000000000001E-2</v>
      </c>
      <c r="G33" s="24" t="str">
        <f>IFERROR(VLOOKUP(A33,强赎预警!$A:$N,14,FALSE),"")</f>
        <v>至少还需7天</v>
      </c>
      <c r="H33" s="110">
        <v>128109</v>
      </c>
      <c r="I33" s="110" t="s">
        <v>5416</v>
      </c>
      <c r="J33" s="110">
        <f>IFERROR(VLOOKUP(H33,昨天排名!H$3:K$42,4,FALSE),"")</f>
        <v>28</v>
      </c>
      <c r="K33" s="110">
        <v>31</v>
      </c>
      <c r="L33" s="111">
        <f>VLOOKUP(H33,'1'!$J:$K,2,FALSE)</f>
        <v>146.47399999999999</v>
      </c>
      <c r="M33" s="122">
        <f>VLOOKUP(H33,'1'!$J:$L,3,FALSE)</f>
        <v>1.15E-2</v>
      </c>
      <c r="N33" s="122" t="str">
        <f>IFERROR(VLOOKUP(H33,强赎预警!$A:$N,14,FALSE),"")</f>
        <v/>
      </c>
      <c r="O33" s="50">
        <v>123078</v>
      </c>
      <c r="P33" s="50" t="s">
        <v>5078</v>
      </c>
      <c r="Q33" s="50">
        <f>IFERROR(VLOOKUP(O33,昨天排名!O$3:R$42,4,FALSE),"")</f>
        <v>32</v>
      </c>
      <c r="R33" s="50">
        <v>31</v>
      </c>
      <c r="S33" s="107">
        <f>VLOOKUP(O33,'1'!$J:$K,2,FALSE)</f>
        <v>128.4</v>
      </c>
      <c r="T33" s="24">
        <f>VLOOKUP(O33,'1'!$J:$L,3,FALSE)</f>
        <v>1.6000000000000001E-3</v>
      </c>
      <c r="U33" s="24" t="str">
        <f>IFERROR(VLOOKUP(O33,强赎预警!$A:$N,14,FALSE),"")</f>
        <v>至少还需11天</v>
      </c>
      <c r="V33" s="113">
        <v>123232</v>
      </c>
      <c r="W33" s="113" t="s">
        <v>5829</v>
      </c>
      <c r="X33" s="110">
        <f>IFERROR(VLOOKUP(V33,昨天排名!V$3:Y$42,4,FALSE),"")</f>
        <v>29</v>
      </c>
      <c r="Y33" s="110">
        <v>31</v>
      </c>
      <c r="Z33" s="111">
        <f>VLOOKUP(V33,'1'!$J:$K,2,FALSE)</f>
        <v>128.96700000000001</v>
      </c>
      <c r="AA33" s="122">
        <f>VLOOKUP(V33,'1'!$J:$L,3,FALSE)</f>
        <v>-1.8E-3</v>
      </c>
      <c r="AB33" s="122" t="str">
        <f>IFERROR(VLOOKUP(V33,强赎预警!$A:$N,14,FALSE),"")</f>
        <v/>
      </c>
    </row>
    <row r="34" spans="1:28" x14ac:dyDescent="0.25">
      <c r="A34" s="106">
        <v>118003</v>
      </c>
      <c r="B34" s="106" t="s">
        <v>4933</v>
      </c>
      <c r="C34" s="50">
        <f>IFERROR(VLOOKUP(A34,昨天排名!A$3:D$42,4,FALSE),"")</f>
        <v>23</v>
      </c>
      <c r="D34" s="50">
        <v>32</v>
      </c>
      <c r="E34" s="107">
        <f>VLOOKUP(A34,'1'!$J:$K,2,FALSE)</f>
        <v>137.56800000000001</v>
      </c>
      <c r="F34" s="24">
        <f>VLOOKUP(A34,'1'!$J:$L,3,FALSE)</f>
        <v>-1.29E-2</v>
      </c>
      <c r="G34" s="24" t="str">
        <f>IFERROR(VLOOKUP(A34,强赎预警!$A:$N,14,FALSE),"")</f>
        <v>至少还需7天</v>
      </c>
      <c r="H34" s="110">
        <v>123187</v>
      </c>
      <c r="I34" s="110" t="s">
        <v>5139</v>
      </c>
      <c r="J34" s="110">
        <f>IFERROR(VLOOKUP(H34,昨天排名!H$3:K$42,4,FALSE),"")</f>
        <v>33</v>
      </c>
      <c r="K34" s="110">
        <v>32</v>
      </c>
      <c r="L34" s="111">
        <f>VLOOKUP(H34,'1'!$J:$K,2,FALSE)</f>
        <v>135.15100000000001</v>
      </c>
      <c r="M34" s="122">
        <f>VLOOKUP(H34,'1'!$J:$L,3,FALSE)</f>
        <v>7.7999999999999996E-3</v>
      </c>
      <c r="N34" s="122" t="str">
        <f>IFERROR(VLOOKUP(H34,强赎预警!$A:$N,14,FALSE),"")</f>
        <v>至少还需8天</v>
      </c>
      <c r="O34" s="50">
        <v>123187</v>
      </c>
      <c r="P34" s="50" t="s">
        <v>5139</v>
      </c>
      <c r="Q34" s="50">
        <f>IFERROR(VLOOKUP(O34,昨天排名!O$3:R$42,4,FALSE),"")</f>
        <v>31</v>
      </c>
      <c r="R34" s="50">
        <v>32</v>
      </c>
      <c r="S34" s="107">
        <f>VLOOKUP(O34,'1'!$J:$K,2,FALSE)</f>
        <v>135.15100000000001</v>
      </c>
      <c r="T34" s="24">
        <f>VLOOKUP(O34,'1'!$J:$L,3,FALSE)</f>
        <v>7.7999999999999996E-3</v>
      </c>
      <c r="U34" s="24" t="str">
        <f>IFERROR(VLOOKUP(O34,强赎预警!$A:$N,14,FALSE),"")</f>
        <v>至少还需8天</v>
      </c>
      <c r="V34" s="113">
        <v>123063</v>
      </c>
      <c r="W34" s="113" t="s">
        <v>5573</v>
      </c>
      <c r="X34" s="110">
        <f>IFERROR(VLOOKUP(V34,昨天排名!V$3:Y$42,4,FALSE),"")</f>
        <v>36</v>
      </c>
      <c r="Y34" s="110">
        <v>32</v>
      </c>
      <c r="Z34" s="111">
        <f>VLOOKUP(V34,'1'!$J:$K,2,FALSE)</f>
        <v>128.83099999999999</v>
      </c>
      <c r="AA34" s="122">
        <f>VLOOKUP(V34,'1'!$J:$L,3,FALSE)</f>
        <v>2.7400000000000001E-2</v>
      </c>
      <c r="AB34" s="122" t="str">
        <f>IFERROR(VLOOKUP(V34,强赎预警!$A:$N,14,FALSE),"")</f>
        <v/>
      </c>
    </row>
    <row r="35" spans="1:28" x14ac:dyDescent="0.25">
      <c r="A35" s="106">
        <v>113610</v>
      </c>
      <c r="B35" s="106" t="s">
        <v>5637</v>
      </c>
      <c r="C35" s="50">
        <f>IFERROR(VLOOKUP(A35,昨天排名!A$3:D$42,4,FALSE),"")</f>
        <v>30</v>
      </c>
      <c r="D35" s="50">
        <v>33</v>
      </c>
      <c r="E35" s="107">
        <f>VLOOKUP(A35,'1'!$J:$K,2,FALSE)</f>
        <v>120.17100000000001</v>
      </c>
      <c r="F35" s="24">
        <f>VLOOKUP(A35,'1'!$J:$L,3,FALSE)</f>
        <v>-1.6400000000000001E-2</v>
      </c>
      <c r="G35" s="24" t="str">
        <f>IFERROR(VLOOKUP(A35,强赎预警!$A:$N,14,FALSE),"")</f>
        <v xml:space="preserve">公司营收不达标，有退市风险；控股股到大幅减持，自21年后就没分红，近两年经营现金流为负。 </v>
      </c>
      <c r="H35" s="110">
        <v>123052</v>
      </c>
      <c r="I35" s="110" t="s">
        <v>5613</v>
      </c>
      <c r="J35" s="110">
        <f>IFERROR(VLOOKUP(H35,昨天排名!H$3:K$42,4,FALSE),"")</f>
        <v>36</v>
      </c>
      <c r="K35" s="110">
        <v>33</v>
      </c>
      <c r="L35" s="111">
        <f>VLOOKUP(H35,'1'!$J:$K,2,FALSE)</f>
        <v>136.32499999999999</v>
      </c>
      <c r="M35" s="122">
        <f>VLOOKUP(H35,'1'!$J:$L,3,FALSE)</f>
        <v>8.3000000000000001E-3</v>
      </c>
      <c r="N35" s="122" t="str">
        <f>IFERROR(VLOOKUP(H35,强赎预警!$A:$N,14,FALSE),"")</f>
        <v/>
      </c>
      <c r="O35" s="50">
        <v>127055</v>
      </c>
      <c r="P35" s="50" t="s">
        <v>5047</v>
      </c>
      <c r="Q35" s="50">
        <f>IFERROR(VLOOKUP(O35,昨天排名!O$3:R$42,4,FALSE),"")</f>
        <v>37</v>
      </c>
      <c r="R35" s="50">
        <v>33</v>
      </c>
      <c r="S35" s="107">
        <f>VLOOKUP(O35,'1'!$J:$K,2,FALSE)</f>
        <v>128.68</v>
      </c>
      <c r="T35" s="24">
        <f>VLOOKUP(O35,'1'!$J:$L,3,FALSE)</f>
        <v>6.0000000000000001E-3</v>
      </c>
      <c r="U35" s="24" t="str">
        <f>IFERROR(VLOOKUP(O35,强赎预警!$A:$N,14,FALSE),"")</f>
        <v>至少还需15天</v>
      </c>
      <c r="V35" s="113">
        <v>123234</v>
      </c>
      <c r="W35" s="113" t="s">
        <v>5890</v>
      </c>
      <c r="X35" s="110" t="str">
        <f>IFERROR(VLOOKUP(V35,昨天排名!V$3:Y$42,4,FALSE),"")</f>
        <v/>
      </c>
      <c r="Y35" s="110">
        <v>33</v>
      </c>
      <c r="Z35" s="111">
        <f>VLOOKUP(V35,'1'!$J:$K,2,FALSE)</f>
        <v>123.46899999999999</v>
      </c>
      <c r="AA35" s="122">
        <f>VLOOKUP(V35,'1'!$J:$L,3,FALSE)</f>
        <v>1.2E-2</v>
      </c>
      <c r="AB35" s="122" t="str">
        <f>IFERROR(VLOOKUP(V35,强赎预警!$A:$N,14,FALSE),"")</f>
        <v/>
      </c>
    </row>
    <row r="36" spans="1:28" x14ac:dyDescent="0.25">
      <c r="A36" s="106">
        <v>128109</v>
      </c>
      <c r="B36" s="106" t="s">
        <v>5416</v>
      </c>
      <c r="C36" s="50">
        <f>IFERROR(VLOOKUP(A36,昨天排名!A$3:D$42,4,FALSE),"")</f>
        <v>31</v>
      </c>
      <c r="D36" s="50">
        <v>34</v>
      </c>
      <c r="E36" s="107">
        <f>VLOOKUP(A36,'1'!$J:$K,2,FALSE)</f>
        <v>146.47399999999999</v>
      </c>
      <c r="F36" s="24">
        <f>VLOOKUP(A36,'1'!$J:$L,3,FALSE)</f>
        <v>1.15E-2</v>
      </c>
      <c r="G36" s="24" t="str">
        <f>IFERROR(VLOOKUP(A36,强赎预警!$A:$N,14,FALSE),"")</f>
        <v/>
      </c>
      <c r="H36" s="110">
        <v>123038</v>
      </c>
      <c r="I36" s="110" t="s">
        <v>5808</v>
      </c>
      <c r="J36" s="110">
        <f>IFERROR(VLOOKUP(H36,昨天排名!H$3:K$42,4,FALSE),"")</f>
        <v>32</v>
      </c>
      <c r="K36" s="110">
        <v>34</v>
      </c>
      <c r="L36" s="111">
        <f>VLOOKUP(H36,'1'!$J:$K,2,FALSE)</f>
        <v>167.19800000000001</v>
      </c>
      <c r="M36" s="122">
        <f>VLOOKUP(H36,'1'!$J:$L,3,FALSE)</f>
        <v>4.3E-3</v>
      </c>
      <c r="N36" s="122" t="str">
        <f>IFERROR(VLOOKUP(H36,强赎预警!$A:$N,14,FALSE),"")</f>
        <v/>
      </c>
      <c r="O36" s="50">
        <v>113668</v>
      </c>
      <c r="P36" s="50" t="s">
        <v>4944</v>
      </c>
      <c r="Q36" s="50">
        <f>IFERROR(VLOOKUP(O36,昨天排名!O$3:R$42,4,FALSE),"")</f>
        <v>39</v>
      </c>
      <c r="R36" s="50">
        <v>34</v>
      </c>
      <c r="S36" s="107">
        <f>VLOOKUP(O36,'1'!$J:$K,2,FALSE)</f>
        <v>130.46899999999999</v>
      </c>
      <c r="T36" s="24">
        <f>VLOOKUP(O36,'1'!$J:$L,3,FALSE)</f>
        <v>3.3999999999999998E-3</v>
      </c>
      <c r="U36" s="24" t="str">
        <f>IFERROR(VLOOKUP(O36,强赎预警!$A:$N,14,FALSE),"")</f>
        <v>至少还需15天</v>
      </c>
      <c r="V36" s="113">
        <v>113565</v>
      </c>
      <c r="W36" s="113" t="s">
        <v>5891</v>
      </c>
      <c r="X36" s="110" t="str">
        <f>IFERROR(VLOOKUP(V36,昨天排名!V$3:Y$42,4,FALSE),"")</f>
        <v/>
      </c>
      <c r="Y36" s="110">
        <v>34</v>
      </c>
      <c r="Z36" s="111">
        <f>VLOOKUP(V36,'1'!$J:$K,2,FALSE)</f>
        <v>119.867</v>
      </c>
      <c r="AA36" s="122">
        <f>VLOOKUP(V36,'1'!$J:$L,3,FALSE)</f>
        <v>8.5000000000000006E-3</v>
      </c>
      <c r="AB36" s="122" t="str">
        <f>IFERROR(VLOOKUP(V36,强赎预警!$A:$N,14,FALSE),"")</f>
        <v/>
      </c>
    </row>
    <row r="37" spans="1:28" x14ac:dyDescent="0.25">
      <c r="A37" s="106">
        <v>123187</v>
      </c>
      <c r="B37" s="106" t="s">
        <v>5139</v>
      </c>
      <c r="C37" s="50">
        <f>IFERROR(VLOOKUP(A37,昨天排名!A$3:D$42,4,FALSE),"")</f>
        <v>34</v>
      </c>
      <c r="D37" s="50">
        <v>35</v>
      </c>
      <c r="E37" s="107">
        <f>VLOOKUP(A37,'1'!$J:$K,2,FALSE)</f>
        <v>135.15100000000001</v>
      </c>
      <c r="F37" s="24">
        <f>VLOOKUP(A37,'1'!$J:$L,3,FALSE)</f>
        <v>7.7999999999999996E-3</v>
      </c>
      <c r="G37" s="24" t="str">
        <f>IFERROR(VLOOKUP(A37,强赎预警!$A:$N,14,FALSE),"")</f>
        <v>至少还需8天</v>
      </c>
      <c r="H37" s="110">
        <v>113577</v>
      </c>
      <c r="I37" s="110" t="s">
        <v>5011</v>
      </c>
      <c r="J37" s="110" t="str">
        <f>IFERROR(VLOOKUP(H37,昨天排名!H$3:K$42,4,FALSE),"")</f>
        <v/>
      </c>
      <c r="K37" s="110">
        <v>35</v>
      </c>
      <c r="L37" s="111">
        <f>VLOOKUP(H37,'1'!$J:$K,2,FALSE)</f>
        <v>130.98699999999999</v>
      </c>
      <c r="M37" s="122">
        <f>VLOOKUP(H37,'1'!$J:$L,3,FALSE)</f>
        <v>1.2800000000000001E-2</v>
      </c>
      <c r="N37" s="122" t="str">
        <f>IFERROR(VLOOKUP(H37,强赎预警!$A:$N,14,FALSE),"")</f>
        <v/>
      </c>
      <c r="O37" s="50">
        <v>123092</v>
      </c>
      <c r="P37" s="50" t="s">
        <v>4932</v>
      </c>
      <c r="Q37" s="50">
        <f>IFERROR(VLOOKUP(O37,昨天排名!O$3:R$42,4,FALSE),"")</f>
        <v>34</v>
      </c>
      <c r="R37" s="50">
        <v>35</v>
      </c>
      <c r="S37" s="107">
        <f>VLOOKUP(O37,'1'!$J:$K,2,FALSE)</f>
        <v>133.35</v>
      </c>
      <c r="T37" s="24">
        <f>VLOOKUP(O37,'1'!$J:$L,3,FALSE)</f>
        <v>4.4000000000000003E-3</v>
      </c>
      <c r="U37" s="24" t="str">
        <f>IFERROR(VLOOKUP(O37,强赎预警!$A:$N,14,FALSE),"")</f>
        <v/>
      </c>
      <c r="V37" s="113">
        <v>128128</v>
      </c>
      <c r="W37" s="113" t="s">
        <v>5198</v>
      </c>
      <c r="X37" s="110">
        <f>IFERROR(VLOOKUP(V37,昨天排名!V$3:Y$42,4,FALSE),"")</f>
        <v>34</v>
      </c>
      <c r="Y37" s="110">
        <v>35</v>
      </c>
      <c r="Z37" s="111">
        <f>VLOOKUP(V37,'1'!$J:$K,2,FALSE)</f>
        <v>122</v>
      </c>
      <c r="AA37" s="122">
        <f>VLOOKUP(V37,'1'!$J:$L,3,FALSE)</f>
        <v>2.06E-2</v>
      </c>
      <c r="AB37" s="122" t="str">
        <f>IFERROR(VLOOKUP(V37,强赎预警!$A:$N,14,FALSE),"")</f>
        <v/>
      </c>
    </row>
    <row r="38" spans="1:28" x14ac:dyDescent="0.25">
      <c r="A38" s="106">
        <v>123157</v>
      </c>
      <c r="B38" s="106" t="s">
        <v>5607</v>
      </c>
      <c r="C38" s="50">
        <f>IFERROR(VLOOKUP(A38,昨天排名!A$3:D$42,4,FALSE),"")</f>
        <v>28</v>
      </c>
      <c r="D38" s="50">
        <v>36</v>
      </c>
      <c r="E38" s="107">
        <f>VLOOKUP(A38,'1'!$J:$K,2,FALSE)</f>
        <v>145.18</v>
      </c>
      <c r="F38" s="24">
        <f>VLOOKUP(A38,'1'!$J:$L,3,FALSE)</f>
        <v>4.5999999999999999E-3</v>
      </c>
      <c r="G38" s="24" t="str">
        <f>IFERROR(VLOOKUP(A38,强赎预警!$A:$N,14,FALSE),"")</f>
        <v/>
      </c>
      <c r="H38" s="110">
        <v>123078</v>
      </c>
      <c r="I38" s="110" t="s">
        <v>5078</v>
      </c>
      <c r="J38" s="110">
        <f>IFERROR(VLOOKUP(H38,昨天排名!H$3:K$42,4,FALSE),"")</f>
        <v>38</v>
      </c>
      <c r="K38" s="110">
        <v>36</v>
      </c>
      <c r="L38" s="111">
        <f>VLOOKUP(H38,'1'!$J:$K,2,FALSE)</f>
        <v>128.4</v>
      </c>
      <c r="M38" s="122">
        <f>VLOOKUP(H38,'1'!$J:$L,3,FALSE)</f>
        <v>1.6000000000000001E-3</v>
      </c>
      <c r="N38" s="122" t="str">
        <f>IFERROR(VLOOKUP(H38,强赎预警!$A:$N,14,FALSE),"")</f>
        <v>至少还需11天</v>
      </c>
      <c r="O38" s="50">
        <v>113651</v>
      </c>
      <c r="P38" s="50" t="s">
        <v>5048</v>
      </c>
      <c r="Q38" s="50">
        <f>IFERROR(VLOOKUP(O38,昨天排名!O$3:R$42,4,FALSE),"")</f>
        <v>35</v>
      </c>
      <c r="R38" s="50">
        <v>36</v>
      </c>
      <c r="S38" s="107">
        <f>VLOOKUP(O38,'1'!$J:$K,2,FALSE)</f>
        <v>133.22999999999999</v>
      </c>
      <c r="T38" s="24">
        <f>VLOOKUP(O38,'1'!$J:$L,3,FALSE)</f>
        <v>3.5999999999999999E-3</v>
      </c>
      <c r="U38" s="24" t="str">
        <f>IFERROR(VLOOKUP(O38,强赎预警!$A:$N,14,FALSE),"")</f>
        <v/>
      </c>
      <c r="V38" s="113">
        <v>127053</v>
      </c>
      <c r="W38" s="113" t="s">
        <v>5548</v>
      </c>
      <c r="X38" s="110">
        <f>IFERROR(VLOOKUP(V38,昨天排名!V$3:Y$42,4,FALSE),"")</f>
        <v>24</v>
      </c>
      <c r="Y38" s="110">
        <v>36</v>
      </c>
      <c r="Z38" s="111">
        <f>VLOOKUP(V38,'1'!$J:$K,2,FALSE)</f>
        <v>127.26900000000001</v>
      </c>
      <c r="AA38" s="122">
        <f>VLOOKUP(V38,'1'!$J:$L,3,FALSE)</f>
        <v>-6.6E-3</v>
      </c>
      <c r="AB38" s="122" t="str">
        <f>IFERROR(VLOOKUP(V38,强赎预警!$A:$N,14,FALSE),"")</f>
        <v>至少还需14天</v>
      </c>
    </row>
    <row r="39" spans="1:28" x14ac:dyDescent="0.25">
      <c r="A39" s="106">
        <v>123038</v>
      </c>
      <c r="B39" s="106" t="s">
        <v>5808</v>
      </c>
      <c r="C39" s="50">
        <f>IFERROR(VLOOKUP(A39,昨天排名!A$3:D$42,4,FALSE),"")</f>
        <v>36</v>
      </c>
      <c r="D39" s="50">
        <v>37</v>
      </c>
      <c r="E39" s="107">
        <f>VLOOKUP(A39,'1'!$J:$K,2,FALSE)</f>
        <v>167.19800000000001</v>
      </c>
      <c r="F39" s="24">
        <f>VLOOKUP(A39,'1'!$J:$L,3,FALSE)</f>
        <v>4.3E-3</v>
      </c>
      <c r="G39" s="24" t="str">
        <f>IFERROR(VLOOKUP(A39,强赎预警!$A:$N,14,FALSE),"")</f>
        <v/>
      </c>
      <c r="H39" s="110">
        <v>127055</v>
      </c>
      <c r="I39" s="110" t="s">
        <v>5047</v>
      </c>
      <c r="J39" s="110">
        <f>IFERROR(VLOOKUP(H39,昨天排名!H$3:K$42,4,FALSE),"")</f>
        <v>40</v>
      </c>
      <c r="K39" s="110">
        <v>37</v>
      </c>
      <c r="L39" s="111">
        <f>VLOOKUP(H39,'1'!$J:$K,2,FALSE)</f>
        <v>128.68</v>
      </c>
      <c r="M39" s="122">
        <f>VLOOKUP(H39,'1'!$J:$L,3,FALSE)</f>
        <v>6.0000000000000001E-3</v>
      </c>
      <c r="N39" s="122" t="str">
        <f>IFERROR(VLOOKUP(H39,强赎预警!$A:$N,14,FALSE),"")</f>
        <v>至少还需15天</v>
      </c>
      <c r="O39" s="50">
        <v>113044</v>
      </c>
      <c r="P39" s="50" t="s">
        <v>5050</v>
      </c>
      <c r="Q39" s="50" t="str">
        <f>IFERROR(VLOOKUP(O39,昨天排名!O$3:R$42,4,FALSE),"")</f>
        <v/>
      </c>
      <c r="R39" s="50">
        <v>37</v>
      </c>
      <c r="S39" s="107">
        <f>VLOOKUP(O39,'1'!$J:$K,2,FALSE)</f>
        <v>120.965</v>
      </c>
      <c r="T39" s="24">
        <f>VLOOKUP(O39,'1'!$J:$L,3,FALSE)</f>
        <v>-5.0000000000000001E-4</v>
      </c>
      <c r="U39" s="24" t="str">
        <f>IFERROR(VLOOKUP(O39,强赎预警!$A:$N,14,FALSE),"")</f>
        <v>至少还需8天</v>
      </c>
      <c r="V39" s="113">
        <v>123049</v>
      </c>
      <c r="W39" s="113" t="s">
        <v>5640</v>
      </c>
      <c r="X39" s="110" t="str">
        <f>IFERROR(VLOOKUP(V39,昨天排名!V$3:Y$42,4,FALSE),"")</f>
        <v/>
      </c>
      <c r="Y39" s="110">
        <v>37</v>
      </c>
      <c r="Z39" s="111">
        <f>VLOOKUP(V39,'1'!$J:$K,2,FALSE)</f>
        <v>108.28100000000001</v>
      </c>
      <c r="AA39" s="122">
        <f>VLOOKUP(V39,'1'!$J:$L,3,FALSE)</f>
        <v>1.32E-2</v>
      </c>
      <c r="AB39" s="122" t="str">
        <f>IFERROR(VLOOKUP(V39,强赎预警!$A:$N,14,FALSE),"")</f>
        <v>频繁下修躲回售</v>
      </c>
    </row>
    <row r="40" spans="1:28" x14ac:dyDescent="0.25">
      <c r="A40" s="106">
        <v>123052</v>
      </c>
      <c r="B40" s="106" t="s">
        <v>5613</v>
      </c>
      <c r="C40" s="50">
        <f>IFERROR(VLOOKUP(A40,昨天排名!A$3:D$42,4,FALSE),"")</f>
        <v>40</v>
      </c>
      <c r="D40" s="50">
        <v>38</v>
      </c>
      <c r="E40" s="107">
        <f>VLOOKUP(A40,'1'!$J:$K,2,FALSE)</f>
        <v>136.32499999999999</v>
      </c>
      <c r="F40" s="24">
        <f>VLOOKUP(A40,'1'!$J:$L,3,FALSE)</f>
        <v>8.3000000000000001E-3</v>
      </c>
      <c r="G40" s="24" t="str">
        <f>IFERROR(VLOOKUP(A40,强赎预警!$A:$N,14,FALSE),"")</f>
        <v/>
      </c>
      <c r="H40" s="110">
        <v>113668</v>
      </c>
      <c r="I40" s="110" t="s">
        <v>4944</v>
      </c>
      <c r="J40" s="110" t="str">
        <f>IFERROR(VLOOKUP(H40,昨天排名!H$3:K$42,4,FALSE),"")</f>
        <v/>
      </c>
      <c r="K40" s="110">
        <v>38</v>
      </c>
      <c r="L40" s="111">
        <f>VLOOKUP(H40,'1'!$J:$K,2,FALSE)</f>
        <v>130.46899999999999</v>
      </c>
      <c r="M40" s="122">
        <f>VLOOKUP(H40,'1'!$J:$L,3,FALSE)</f>
        <v>3.3999999999999998E-3</v>
      </c>
      <c r="N40" s="122" t="str">
        <f>IFERROR(VLOOKUP(H40,强赎预警!$A:$N,14,FALSE),"")</f>
        <v>至少还需15天</v>
      </c>
      <c r="O40" s="50">
        <v>123160</v>
      </c>
      <c r="P40" s="50" t="s">
        <v>5616</v>
      </c>
      <c r="Q40" s="50">
        <f>IFERROR(VLOOKUP(O40,昨天排名!O$3:R$42,4,FALSE),"")</f>
        <v>33</v>
      </c>
      <c r="R40" s="50">
        <v>38</v>
      </c>
      <c r="S40" s="107">
        <f>VLOOKUP(O40,'1'!$J:$K,2,FALSE)</f>
        <v>129.393</v>
      </c>
      <c r="T40" s="24">
        <f>VLOOKUP(O40,'1'!$J:$L,3,FALSE)</f>
        <v>1.55E-2</v>
      </c>
      <c r="U40" s="24" t="str">
        <f>IFERROR(VLOOKUP(O40,强赎预警!$A:$N,14,FALSE),"")</f>
        <v/>
      </c>
      <c r="V40" s="113">
        <v>123201</v>
      </c>
      <c r="W40" s="113" t="s">
        <v>5814</v>
      </c>
      <c r="X40" s="110">
        <f>IFERROR(VLOOKUP(V40,昨天排名!V$3:Y$42,4,FALSE),"")</f>
        <v>40</v>
      </c>
      <c r="Y40" s="110">
        <v>38</v>
      </c>
      <c r="Z40" s="111">
        <f>VLOOKUP(V40,'1'!$J:$K,2,FALSE)</f>
        <v>123.836</v>
      </c>
      <c r="AA40" s="122">
        <f>VLOOKUP(V40,'1'!$J:$L,3,FALSE)</f>
        <v>4.3E-3</v>
      </c>
      <c r="AB40" s="122" t="str">
        <f>IFERROR(VLOOKUP(V40,强赎预警!$A:$N,14,FALSE),"")</f>
        <v/>
      </c>
    </row>
    <row r="41" spans="1:28" x14ac:dyDescent="0.25">
      <c r="A41" s="106">
        <v>113577</v>
      </c>
      <c r="B41" s="106" t="s">
        <v>5011</v>
      </c>
      <c r="C41" s="50" t="str">
        <f>IFERROR(VLOOKUP(A41,昨天排名!A$3:D$42,4,FALSE),"")</f>
        <v/>
      </c>
      <c r="D41" s="50">
        <v>39</v>
      </c>
      <c r="E41" s="107">
        <f>VLOOKUP(A41,'1'!$J:$K,2,FALSE)</f>
        <v>130.98699999999999</v>
      </c>
      <c r="F41" s="24">
        <f>VLOOKUP(A41,'1'!$J:$L,3,FALSE)</f>
        <v>1.2800000000000001E-2</v>
      </c>
      <c r="G41" s="24" t="str">
        <f>IFERROR(VLOOKUP(A41,强赎预警!$A:$N,14,FALSE),"")</f>
        <v/>
      </c>
      <c r="H41" s="110">
        <v>123092</v>
      </c>
      <c r="I41" s="110" t="s">
        <v>4932</v>
      </c>
      <c r="J41" s="110">
        <f>IFERROR(VLOOKUP(H41,昨天排名!H$3:K$42,4,FALSE),"")</f>
        <v>39</v>
      </c>
      <c r="K41" s="110">
        <v>39</v>
      </c>
      <c r="L41" s="111">
        <f>VLOOKUP(H41,'1'!$J:$K,2,FALSE)</f>
        <v>133.35</v>
      </c>
      <c r="M41" s="122">
        <f>VLOOKUP(H41,'1'!$J:$L,3,FALSE)</f>
        <v>4.4000000000000003E-3</v>
      </c>
      <c r="N41" s="122" t="str">
        <f>IFERROR(VLOOKUP(H41,强赎预警!$A:$N,14,FALSE),"")</f>
        <v/>
      </c>
      <c r="O41" s="50">
        <v>123076</v>
      </c>
      <c r="P41" s="50" t="s">
        <v>4961</v>
      </c>
      <c r="Q41" s="50">
        <f>IFERROR(VLOOKUP(O41,昨天排名!O$3:R$42,4,FALSE),"")</f>
        <v>40</v>
      </c>
      <c r="R41" s="50">
        <v>39</v>
      </c>
      <c r="S41" s="107">
        <f>VLOOKUP(O41,'1'!$J:$K,2,FALSE)</f>
        <v>129.76</v>
      </c>
      <c r="T41" s="24">
        <f>VLOOKUP(O41,'1'!$J:$L,3,FALSE)</f>
        <v>6.3E-3</v>
      </c>
      <c r="U41" s="24" t="str">
        <f>IFERROR(VLOOKUP(O41,强赎预警!$A:$N,14,FALSE),"")</f>
        <v>至少还需15天</v>
      </c>
      <c r="V41" s="113">
        <v>123207</v>
      </c>
      <c r="W41" s="113" t="s">
        <v>5892</v>
      </c>
      <c r="X41" s="110" t="str">
        <f>IFERROR(VLOOKUP(V41,昨天排名!V$3:Y$42,4,FALSE),"")</f>
        <v/>
      </c>
      <c r="Y41" s="110">
        <v>39</v>
      </c>
      <c r="Z41" s="111">
        <f>VLOOKUP(V41,'1'!$J:$K,2,FALSE)</f>
        <v>118.2</v>
      </c>
      <c r="AA41" s="122">
        <f>VLOOKUP(V41,'1'!$J:$L,3,FALSE)</f>
        <v>7.7000000000000002E-3</v>
      </c>
      <c r="AB41" s="122" t="str">
        <f>IFERROR(VLOOKUP(V41,强赎预警!$A:$N,14,FALSE),"")</f>
        <v/>
      </c>
    </row>
    <row r="42" spans="1:28" x14ac:dyDescent="0.25">
      <c r="A42" s="106">
        <v>123078</v>
      </c>
      <c r="B42" s="106" t="s">
        <v>5078</v>
      </c>
      <c r="C42" s="50" t="str">
        <f>IFERROR(VLOOKUP(A42,昨天排名!A$3:D$42,4,FALSE),"")</f>
        <v/>
      </c>
      <c r="D42" s="50">
        <v>40</v>
      </c>
      <c r="E42" s="107">
        <f>VLOOKUP(A42,'1'!$J:$K,2,FALSE)</f>
        <v>128.4</v>
      </c>
      <c r="F42" s="24">
        <f>VLOOKUP(A42,'1'!$J:$L,3,FALSE)</f>
        <v>1.6000000000000001E-3</v>
      </c>
      <c r="G42" s="24" t="str">
        <f>IFERROR(VLOOKUP(A42,强赎预警!$A:$N,14,FALSE),"")</f>
        <v>至少还需11天</v>
      </c>
      <c r="H42" s="110">
        <v>113044</v>
      </c>
      <c r="I42" s="110" t="s">
        <v>5050</v>
      </c>
      <c r="J42" s="110" t="str">
        <f>IFERROR(VLOOKUP(H42,昨天排名!H$3:K$42,4,FALSE),"")</f>
        <v/>
      </c>
      <c r="K42" s="110">
        <v>40</v>
      </c>
      <c r="L42" s="111">
        <f>VLOOKUP(H42,'1'!$J:$K,2,FALSE)</f>
        <v>120.965</v>
      </c>
      <c r="M42" s="122">
        <f>VLOOKUP(H42,'1'!$J:$L,3,FALSE)</f>
        <v>-5.0000000000000001E-4</v>
      </c>
      <c r="N42" s="122" t="str">
        <f>IFERROR(VLOOKUP(H42,强赎预警!$A:$N,14,FALSE),"")</f>
        <v>至少还需8天</v>
      </c>
      <c r="O42" s="50">
        <v>123120</v>
      </c>
      <c r="P42" s="50" t="s">
        <v>5477</v>
      </c>
      <c r="Q42" s="50" t="str">
        <f>IFERROR(VLOOKUP(O42,昨天排名!O$3:R$42,4,FALSE),"")</f>
        <v/>
      </c>
      <c r="R42" s="50">
        <v>40</v>
      </c>
      <c r="S42" s="107">
        <f>VLOOKUP(O42,'1'!$J:$K,2,FALSE)</f>
        <v>130.5</v>
      </c>
      <c r="T42" s="24">
        <f>VLOOKUP(O42,'1'!$J:$L,3,FALSE)</f>
        <v>1.8700000000000001E-2</v>
      </c>
      <c r="U42" s="24" t="str">
        <f>IFERROR(VLOOKUP(O42,强赎预警!$A:$N,14,FALSE),"")</f>
        <v>至少还需14天</v>
      </c>
      <c r="V42" s="113">
        <v>123198</v>
      </c>
      <c r="W42" s="113" t="s">
        <v>5569</v>
      </c>
      <c r="X42" s="110">
        <f>IFERROR(VLOOKUP(V42,昨天排名!V$3:Y$42,4,FALSE),"")</f>
        <v>37</v>
      </c>
      <c r="Y42" s="110">
        <v>40</v>
      </c>
      <c r="Z42" s="111">
        <f>VLOOKUP(V42,'1'!$J:$K,2,FALSE)</f>
        <v>124.711</v>
      </c>
      <c r="AA42" s="122">
        <f>VLOOKUP(V42,'1'!$J:$L,3,FALSE)</f>
        <v>1.46E-2</v>
      </c>
      <c r="AB42" s="122" t="str">
        <f>IFERROR(VLOOKUP(V42,强赎预警!$A:$N,14,FALSE),"")</f>
        <v/>
      </c>
    </row>
    <row r="43" spans="1:28" ht="13.8" customHeight="1" x14ac:dyDescent="0.25">
      <c r="A43" s="50"/>
      <c r="B43" s="106" t="s">
        <v>148</v>
      </c>
      <c r="C43" s="50"/>
      <c r="D43" s="50"/>
      <c r="E43" s="107">
        <f>AVERAGE(E3:E42)</f>
        <v>140.8853</v>
      </c>
      <c r="F43" s="24">
        <f>AVERAGE(F3:F42)</f>
        <v>9.6074999999999963E-3</v>
      </c>
      <c r="G43" s="24"/>
      <c r="H43" s="110" t="s">
        <v>1696</v>
      </c>
      <c r="I43" s="113"/>
      <c r="J43" s="110"/>
      <c r="K43" s="110"/>
      <c r="L43" s="111">
        <f>AVERAGE(L3:L42)</f>
        <v>135.50367500000002</v>
      </c>
      <c r="M43" s="122">
        <f>AVERAGE(M3:M42)</f>
        <v>1.0422499999999998E-2</v>
      </c>
      <c r="N43" s="122"/>
      <c r="O43" s="50"/>
      <c r="P43" s="106" t="s">
        <v>1696</v>
      </c>
      <c r="Q43" s="50"/>
      <c r="R43" s="50"/>
      <c r="S43" s="107">
        <f>AVERAGE(S3:S42)</f>
        <v>132.85557499999999</v>
      </c>
      <c r="T43" s="24">
        <f>AVERAGE(T3:T42)</f>
        <v>1.0962499999999997E-2</v>
      </c>
      <c r="U43" s="24"/>
      <c r="V43" s="110"/>
      <c r="W43" s="113" t="s">
        <v>148</v>
      </c>
      <c r="X43" s="110"/>
      <c r="Y43" s="110"/>
      <c r="Z43" s="111">
        <f>AVERAGE(Z3:Z42)</f>
        <v>121.94857500000003</v>
      </c>
      <c r="AA43" s="122">
        <f>AVERAGE(AA3:AA42)</f>
        <v>1.0144999999999998E-2</v>
      </c>
      <c r="AB43" s="122"/>
    </row>
    <row r="44" spans="1:28" x14ac:dyDescent="0.25">
      <c r="A44" s="175" t="s">
        <v>1760</v>
      </c>
      <c r="B44" s="175"/>
      <c r="C44" s="175"/>
      <c r="D44" s="175"/>
      <c r="E44" s="175"/>
      <c r="F44" s="175"/>
      <c r="G44" s="175"/>
      <c r="H44" s="175"/>
      <c r="I44" s="175"/>
      <c r="J44" s="175"/>
      <c r="K44" s="175"/>
      <c r="L44" s="175"/>
      <c r="M44" s="175"/>
      <c r="N44" s="175"/>
      <c r="O44" s="175"/>
      <c r="P44" s="175"/>
      <c r="Q44" s="175"/>
      <c r="R44" s="175"/>
      <c r="S44" s="175"/>
      <c r="T44" s="175"/>
      <c r="U44" s="175"/>
      <c r="V44" s="175"/>
      <c r="W44" s="175"/>
      <c r="X44" s="175"/>
      <c r="Y44" s="175"/>
      <c r="Z44" s="175"/>
      <c r="AA44" s="175"/>
      <c r="AB44" s="175"/>
    </row>
  </sheetData>
  <autoFilter ref="A2:AD44" xr:uid="{F602AED7-AAA1-4149-8C4C-8F619E411EA3}"/>
  <mergeCells count="5">
    <mergeCell ref="A1:G1"/>
    <mergeCell ref="H1:N1"/>
    <mergeCell ref="O1:U1"/>
    <mergeCell ref="V1:AB1"/>
    <mergeCell ref="A44:AB44"/>
  </mergeCells>
  <phoneticPr fontId="42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AK950923"/>
  <sheetViews>
    <sheetView topLeftCell="N1" zoomScale="98" zoomScaleNormal="98" workbookViewId="0">
      <pane ySplit="7" topLeftCell="A227" activePane="bottomLeft" state="frozen"/>
      <selection activeCell="P1" sqref="P1"/>
      <selection pane="bottomLeft" activeCell="AB5" sqref="AB5"/>
    </sheetView>
  </sheetViews>
  <sheetFormatPr defaultRowHeight="14.4" x14ac:dyDescent="0.25"/>
  <cols>
    <col min="1" max="1" width="11.109375" style="13" customWidth="1"/>
    <col min="2" max="2" width="9.88671875" customWidth="1"/>
    <col min="3" max="3" width="11.44140625" style="120" customWidth="1"/>
    <col min="4" max="11" width="8.5546875" style="22" customWidth="1"/>
    <col min="12" max="12" width="3.44140625" style="22" customWidth="1"/>
    <col min="13" max="13" width="7.6640625" style="22" customWidth="1"/>
    <col min="14" max="14" width="8.5546875" customWidth="1"/>
    <col min="15" max="15" width="9.33203125" customWidth="1"/>
    <col min="16" max="16" width="7.6640625" customWidth="1"/>
    <col min="17" max="17" width="8.6640625" customWidth="1"/>
    <col min="18" max="20" width="7.88671875" customWidth="1"/>
    <col min="21" max="21" width="7.109375" customWidth="1"/>
    <col min="22" max="22" width="8.88671875" customWidth="1"/>
    <col min="23" max="23" width="1.44140625" customWidth="1"/>
    <col min="24" max="24" width="4.44140625" customWidth="1"/>
    <col min="25" max="25" width="9.5546875" customWidth="1"/>
    <col min="26" max="34" width="9.33203125" customWidth="1"/>
    <col min="35" max="35" width="2.33203125" customWidth="1"/>
    <col min="36" max="36" width="6.77734375" customWidth="1"/>
    <col min="37" max="37" width="11.44140625" customWidth="1"/>
  </cols>
  <sheetData>
    <row r="1" spans="1:37" x14ac:dyDescent="0.25">
      <c r="A1" s="13" t="s">
        <v>41</v>
      </c>
      <c r="B1" s="17" t="s">
        <v>174</v>
      </c>
      <c r="C1" s="120" t="s">
        <v>1987</v>
      </c>
      <c r="D1" s="5" t="s">
        <v>1988</v>
      </c>
      <c r="E1" s="86" t="s">
        <v>2043</v>
      </c>
      <c r="F1" s="18" t="s">
        <v>1493</v>
      </c>
      <c r="G1" s="18" t="s">
        <v>1492</v>
      </c>
      <c r="H1" s="18" t="s">
        <v>1491</v>
      </c>
      <c r="I1" s="18" t="s">
        <v>2703</v>
      </c>
      <c r="J1" s="18" t="s">
        <v>1490</v>
      </c>
      <c r="K1" s="18" t="s">
        <v>2713</v>
      </c>
      <c r="L1"/>
      <c r="M1" s="18" t="s">
        <v>476</v>
      </c>
      <c r="N1" s="5" t="s">
        <v>1987</v>
      </c>
      <c r="O1" s="5" t="s">
        <v>1988</v>
      </c>
      <c r="P1" s="86" t="s">
        <v>1986</v>
      </c>
      <c r="Q1" s="15" t="s">
        <v>1495</v>
      </c>
      <c r="R1" s="15" t="s">
        <v>1496</v>
      </c>
      <c r="S1" s="15" t="s">
        <v>1497</v>
      </c>
      <c r="T1" s="15" t="s">
        <v>2747</v>
      </c>
      <c r="U1" s="15" t="s">
        <v>1494</v>
      </c>
      <c r="V1" t="str">
        <f>K1</f>
        <v>再平衡</v>
      </c>
      <c r="X1" s="4"/>
      <c r="Y1" s="5" t="s">
        <v>174</v>
      </c>
      <c r="Z1" s="5" t="s">
        <v>1987</v>
      </c>
      <c r="AA1" s="5" t="s">
        <v>1988</v>
      </c>
      <c r="AB1" s="86" t="s">
        <v>2043</v>
      </c>
      <c r="AC1" s="86" t="s">
        <v>1493</v>
      </c>
      <c r="AD1" s="86" t="s">
        <v>1492</v>
      </c>
      <c r="AE1" s="86" t="s">
        <v>1491</v>
      </c>
      <c r="AF1" s="86" t="s">
        <v>2703</v>
      </c>
      <c r="AG1" s="86" t="s">
        <v>1490</v>
      </c>
      <c r="AH1" s="5" t="str">
        <f>V1</f>
        <v>再平衡</v>
      </c>
      <c r="AI1" s="15"/>
      <c r="AJ1" s="15" t="s">
        <v>42</v>
      </c>
      <c r="AK1" s="19" t="s">
        <v>43</v>
      </c>
    </row>
    <row r="2" spans="1:37" x14ac:dyDescent="0.25">
      <c r="B2" s="20"/>
      <c r="M2" s="18" t="s">
        <v>477</v>
      </c>
      <c r="N2" s="23" t="s">
        <v>152</v>
      </c>
      <c r="O2" s="23" t="s">
        <v>44</v>
      </c>
      <c r="P2" s="23" t="s">
        <v>44</v>
      </c>
      <c r="Q2" s="23" t="s">
        <v>44</v>
      </c>
      <c r="R2" s="23" t="s">
        <v>44</v>
      </c>
      <c r="S2" s="23" t="s">
        <v>44</v>
      </c>
      <c r="T2" s="23" t="s">
        <v>44</v>
      </c>
      <c r="U2" s="23" t="s">
        <v>44</v>
      </c>
      <c r="V2" s="23" t="s">
        <v>44</v>
      </c>
      <c r="X2" s="5" t="s">
        <v>50</v>
      </c>
      <c r="Y2" s="24">
        <f t="shared" ref="Y2:AH2" si="0">IFERROR(VLOOKUP($AK2,$A:$V,COLUMN()-12,FALSE),"")</f>
        <v>-1.70338300760009E-3</v>
      </c>
      <c r="Z2" s="24">
        <f t="shared" si="0"/>
        <v>1.115978973528331E-2</v>
      </c>
      <c r="AA2" s="24">
        <f t="shared" si="0"/>
        <v>1.553441774075548E-2</v>
      </c>
      <c r="AB2" s="24">
        <f t="shared" si="0"/>
        <v>1.3963187959017187E-2</v>
      </c>
      <c r="AC2" s="24">
        <f t="shared" si="0"/>
        <v>1.8466967261321354E-2</v>
      </c>
      <c r="AD2" s="24">
        <f t="shared" si="0"/>
        <v>1.3494071538423524E-2</v>
      </c>
      <c r="AE2" s="24">
        <f t="shared" si="0"/>
        <v>1.1651635837008678E-2</v>
      </c>
      <c r="AF2" s="24">
        <f t="shared" si="0"/>
        <v>1.2490569201106583E-2</v>
      </c>
      <c r="AG2" s="24">
        <f t="shared" si="0"/>
        <v>1.6609482220836025E-2</v>
      </c>
      <c r="AH2" s="24">
        <f t="shared" si="0"/>
        <v>6.8540965919907659E-3</v>
      </c>
      <c r="AJ2" t="s">
        <v>46</v>
      </c>
      <c r="AK2" s="25">
        <v>45637</v>
      </c>
    </row>
    <row r="3" spans="1:37" x14ac:dyDescent="0.25">
      <c r="A3" s="13">
        <v>45289</v>
      </c>
      <c r="B3" s="20">
        <v>3431.1098999999999</v>
      </c>
      <c r="C3" s="120">
        <v>1968.0650000000001</v>
      </c>
      <c r="D3" s="22">
        <v>1.4872000000000001</v>
      </c>
      <c r="E3" s="22">
        <v>1.6942999999999999</v>
      </c>
      <c r="F3" s="22">
        <v>2.3119999999999998</v>
      </c>
      <c r="G3" s="22">
        <v>1.7501</v>
      </c>
      <c r="H3" s="22">
        <v>1.2583</v>
      </c>
      <c r="I3" s="22">
        <v>1</v>
      </c>
      <c r="J3" s="22">
        <v>1.1200000000000001</v>
      </c>
      <c r="K3" s="22">
        <v>1.2159</v>
      </c>
      <c r="M3" s="14"/>
      <c r="N3" s="14"/>
      <c r="O3" s="14"/>
      <c r="P3" s="14"/>
      <c r="Q3" s="14"/>
      <c r="R3" s="14"/>
      <c r="S3" s="14"/>
      <c r="T3" s="14"/>
      <c r="U3" s="14"/>
      <c r="V3" s="14"/>
      <c r="X3" s="5" t="s">
        <v>48</v>
      </c>
      <c r="Y3" s="24">
        <f>IFERROR(VLOOKUP($AK2,$A:B,COLUMN()-23,FALSE)/VLOOKUP($AK$3,$A:B,COLUMN()-23,FALSE)-1,"")</f>
        <v>3.9490926635994406E-3</v>
      </c>
      <c r="Z3" s="24">
        <f>IFERROR(VLOOKUP($AK2,$A:C,COLUMN()-23,FALSE)/VLOOKUP($AK$3,$A:C,COLUMN()-23,FALSE)-1,"")</f>
        <v>1.9491445270344077E-2</v>
      </c>
      <c r="AA3" s="24">
        <f>IFERROR(VLOOKUP($AK2,$A:D,COLUMN()-23,FALSE)/VLOOKUP($AK$3,$A:D,COLUMN()-23,FALSE)-1,"")</f>
        <v>2.1976777116964108E-2</v>
      </c>
      <c r="AB3" s="24">
        <f>IFERROR(VLOOKUP($AK2,$A:E,COLUMN()-23,FALSE)/VLOOKUP($AK$3,$A:E,COLUMN()-23,FALSE)-1,"")</f>
        <v>7.2506192299033323E-3</v>
      </c>
      <c r="AC3" s="24">
        <f>IFERROR(VLOOKUP($AK2,$A:F,COLUMN()-23,FALSE)/VLOOKUP($AK$3,$A:F,COLUMN()-23,FALSE)-1,"")</f>
        <v>2.4734703538601188E-2</v>
      </c>
      <c r="AD3" s="24">
        <f>IFERROR(VLOOKUP($AK2,$A:G,COLUMN()-23,FALSE)/VLOOKUP($AK$3,$A:G,COLUMN()-23,FALSE)-1,"")</f>
        <v>1.4954292527821877E-2</v>
      </c>
      <c r="AE3" s="24">
        <f>IFERROR(VLOOKUP($AK2,$A:H,COLUMN()-23,FALSE)/VLOOKUP($AK$3,$A:H,COLUMN()-23,FALSE)-1,"")</f>
        <v>1.5998942218696355E-2</v>
      </c>
      <c r="AF3" s="24">
        <f>IFERROR(VLOOKUP($AK2,$A:I,COLUMN()-23,FALSE)/VLOOKUP($AK$3,$A:I,COLUMN()-23,FALSE)-1,"")</f>
        <v>1.7180394138453847E-2</v>
      </c>
      <c r="AG3" s="24">
        <f>IFERROR(VLOOKUP($AK2,$A:J,COLUMN()-23,FALSE)/VLOOKUP($AK$3,$A:J,COLUMN()-23,FALSE)-1,"")</f>
        <v>2.1548346654129524E-2</v>
      </c>
      <c r="AH3" s="24">
        <f>IFERROR(VLOOKUP($AK2,$A:K,COLUMN()-23,FALSE)/VLOOKUP($AK$3,$A:K,COLUMN()-23,FALSE)-1,"")</f>
        <v>7.8775173114795649E-3</v>
      </c>
      <c r="AJ3" t="s">
        <v>47</v>
      </c>
      <c r="AK3" s="26">
        <v>45632</v>
      </c>
    </row>
    <row r="4" spans="1:37" x14ac:dyDescent="0.25">
      <c r="A4" s="13">
        <v>45293</v>
      </c>
      <c r="B4" s="20">
        <v>3386.3521999999998</v>
      </c>
      <c r="C4" s="120">
        <v>1971.2929999999999</v>
      </c>
      <c r="D4" s="22">
        <v>1.4603999999999999</v>
      </c>
      <c r="E4" s="22">
        <v>1.7313000000000001</v>
      </c>
      <c r="F4" s="22">
        <v>2.2961</v>
      </c>
      <c r="G4" s="22">
        <v>1.7365999999999999</v>
      </c>
      <c r="H4" s="22">
        <v>1.2673000000000001</v>
      </c>
      <c r="I4" s="22">
        <v>1.0012186529923843</v>
      </c>
      <c r="J4" s="22">
        <v>1.1254</v>
      </c>
      <c r="K4" s="22">
        <v>1.2245999999999999</v>
      </c>
      <c r="M4" s="14">
        <f t="shared" ref="M4:U7" si="1">B4/B3-1</f>
        <v>-1.3044671055275736E-2</v>
      </c>
      <c r="N4" s="14">
        <f t="shared" si="1"/>
        <v>1.6401897295057477E-3</v>
      </c>
      <c r="O4" s="14">
        <f t="shared" si="1"/>
        <v>-1.8020441097364226E-2</v>
      </c>
      <c r="P4" s="14">
        <f t="shared" si="1"/>
        <v>2.1837927167561944E-2</v>
      </c>
      <c r="Q4" s="14">
        <f t="shared" si="1"/>
        <v>-6.8771626297576827E-3</v>
      </c>
      <c r="R4" s="14">
        <f t="shared" si="1"/>
        <v>-7.7138449231473061E-3</v>
      </c>
      <c r="S4" s="14">
        <f t="shared" si="1"/>
        <v>7.1525073511882198E-3</v>
      </c>
      <c r="T4" s="14">
        <f t="shared" si="1"/>
        <v>1.2186529923843281E-3</v>
      </c>
      <c r="U4" s="14">
        <f t="shared" si="1"/>
        <v>4.8214285714285321E-3</v>
      </c>
      <c r="V4" s="14">
        <f t="shared" ref="V4:V7" si="2">K4/K3-1</f>
        <v>7.1551936836911079E-3</v>
      </c>
      <c r="X4" s="5" t="s">
        <v>147</v>
      </c>
      <c r="Y4" s="24">
        <f>IFERROR(VLOOKUP($AK2,$A:B,COLUMN()-23,FALSE)/VLOOKUP($AK$4,$A:B,COLUMN()-23,FALSE)-1,"")</f>
        <v>1.8446588853263668E-2</v>
      </c>
      <c r="Z4" s="24">
        <f>IFERROR(VLOOKUP($AK2,$A:C,COLUMN()-23,FALSE)/VLOOKUP($AK$4,$A:C,COLUMN()-23,FALSE)-1,"")</f>
        <v>3.5440460145184538E-2</v>
      </c>
      <c r="AA4" s="24">
        <f>IFERROR(VLOOKUP($AK2,$A:D,COLUMN()-23,FALSE)/VLOOKUP($AK$4,$A:D,COLUMN()-23,FALSE)-1,"")</f>
        <v>2.7915456047399312E-2</v>
      </c>
      <c r="AB4" s="24">
        <f>IFERROR(VLOOKUP($AK2,$A:E,COLUMN()-23,FALSE)/VLOOKUP($AK$4,$A:E,COLUMN()-23,FALSE)-1,"")</f>
        <v>3.7047340844809318E-2</v>
      </c>
      <c r="AC4" s="24">
        <f>IFERROR(VLOOKUP($AK2,$A:F,COLUMN()-23,FALSE)/VLOOKUP($AK$4,$A:F,COLUMN()-23,FALSE)-1,"")</f>
        <v>3.4282301413497862E-2</v>
      </c>
      <c r="AD4" s="24">
        <f>IFERROR(VLOOKUP($AK2,$A:G,COLUMN()-23,FALSE)/VLOOKUP($AK$4,$A:G,COLUMN()-23,FALSE)-1,"")</f>
        <v>3.6636728066169466E-2</v>
      </c>
      <c r="AE4" s="24">
        <f>IFERROR(VLOOKUP($AK2,$A:H,COLUMN()-23,FALSE)/VLOOKUP($AK$4,$A:H,COLUMN()-23,FALSE)-1,"")</f>
        <v>3.7677245104658974E-2</v>
      </c>
      <c r="AF4" s="24">
        <f>IFERROR(VLOOKUP($AK2,$A:I,COLUMN()-23,FALSE)/VLOOKUP($AK$4,$A:I,COLUMN()-23,FALSE)-1,"")</f>
        <v>3.283735248845554E-2</v>
      </c>
      <c r="AG4" s="24">
        <f>IFERROR(VLOOKUP($AK2,$A:J,COLUMN()-23,FALSE)/VLOOKUP($AK$4,$A:J,COLUMN()-23,FALSE)-1,"")</f>
        <v>4.1793191625379533E-2</v>
      </c>
      <c r="AH4" s="24">
        <f>IFERROR(VLOOKUP($AK2,$A:K,COLUMN()-23,FALSE)/VLOOKUP($AK$4,$A:K,COLUMN()-23,FALSE)-1,"")</f>
        <v>2.2756575554409464E-2</v>
      </c>
      <c r="AJ4" t="s">
        <v>49</v>
      </c>
      <c r="AK4" s="26">
        <v>45625</v>
      </c>
    </row>
    <row r="5" spans="1:37" x14ac:dyDescent="0.25">
      <c r="A5" s="13">
        <v>45294</v>
      </c>
      <c r="B5" s="20">
        <v>3378.2970999999998</v>
      </c>
      <c r="C5" s="120">
        <v>1957.1790000000001</v>
      </c>
      <c r="D5" s="22">
        <v>1.4455</v>
      </c>
      <c r="E5" s="22">
        <v>1.7318</v>
      </c>
      <c r="F5" s="22">
        <v>2.2656999999999998</v>
      </c>
      <c r="G5" s="22">
        <v>1.7199</v>
      </c>
      <c r="H5" s="22">
        <v>1.2576000000000001</v>
      </c>
      <c r="I5" s="22">
        <v>0.99647382455803102</v>
      </c>
      <c r="J5" s="22">
        <v>1.1187</v>
      </c>
      <c r="K5" s="22">
        <v>1.2266999999999999</v>
      </c>
      <c r="M5" s="14">
        <f t="shared" si="1"/>
        <v>-2.3786952816071683E-3</v>
      </c>
      <c r="N5" s="14">
        <f t="shared" si="1"/>
        <v>-7.1597677260558656E-3</v>
      </c>
      <c r="O5" s="14">
        <f t="shared" si="1"/>
        <v>-1.020268419611059E-2</v>
      </c>
      <c r="P5" s="14">
        <f t="shared" si="1"/>
        <v>2.8880032345623974E-4</v>
      </c>
      <c r="Q5" s="14">
        <f t="shared" si="1"/>
        <v>-1.3239841470319313E-2</v>
      </c>
      <c r="R5" s="14">
        <f t="shared" si="1"/>
        <v>-9.6164919958539041E-3</v>
      </c>
      <c r="S5" s="14">
        <f t="shared" si="1"/>
        <v>-7.6540677029905968E-3</v>
      </c>
      <c r="T5" s="14">
        <f t="shared" si="1"/>
        <v>-4.7390531730229224E-3</v>
      </c>
      <c r="U5" s="14">
        <f t="shared" si="1"/>
        <v>-5.953438777323572E-3</v>
      </c>
      <c r="V5" s="14">
        <f t="shared" si="2"/>
        <v>1.714845663890241E-3</v>
      </c>
      <c r="X5" s="5" t="s">
        <v>45</v>
      </c>
      <c r="Y5" s="24">
        <f>IFERROR(VLOOKUP($AK2,$A:B,COLUMN()-23,FALSE)/VLOOKUP($AK$5,$A:B,COLUMN()-23,FALSE)-1,"")</f>
        <v>0.16254824714300176</v>
      </c>
      <c r="Z5" s="24">
        <f>IFERROR(VLOOKUP($AK2,$A:C,COLUMN()-23,FALSE)/VLOOKUP($AK$5,$A:C,COLUMN()-23,FALSE)-1,"")</f>
        <v>6.8008932631798302E-2</v>
      </c>
      <c r="AA5" s="24">
        <f>IFERROR(VLOOKUP($AK2,$A:D,COLUMN()-23,FALSE)/VLOOKUP($AK$5,$A:D,COLUMN()-23,FALSE)-1,"")</f>
        <v>0.21321947283485732</v>
      </c>
      <c r="AB5" s="24">
        <f>IFERROR(VLOOKUP($AK2,$A:E,COLUMN()-23,FALSE)/VLOOKUP($AK$5,$A:E,COLUMN()-23,FALSE)-1,"")</f>
        <v>0.3200731865667239</v>
      </c>
      <c r="AC5" s="24">
        <f>IFERROR(VLOOKUP($AK2,$A:F,COLUMN()-23,FALSE)/VLOOKUP($AK$5,$A:F,COLUMN()-23,FALSE)-1,"")</f>
        <v>0.12352941176470589</v>
      </c>
      <c r="AD5" s="24">
        <f>IFERROR(VLOOKUP($AK2,$A:G,COLUMN()-23,FALSE)/VLOOKUP($AK$5,$A:G,COLUMN()-23,FALSE)-1,"")</f>
        <v>0.16730472544426034</v>
      </c>
      <c r="AE5" s="24">
        <f>IFERROR(VLOOKUP($AK2,$A:H,COLUMN()-23,FALSE)/VLOOKUP($AK$5,$A:H,COLUMN()-23,FALSE)-1,"")</f>
        <v>0.22133036636732095</v>
      </c>
      <c r="AF5" s="24">
        <f>IFERROR(VLOOKUP($AK2,$A:I,COLUMN()-23,FALSE)/VLOOKUP($AK$5,$A:I,COLUMN()-23,FALSE)-1,"")</f>
        <v>0.20779999999999998</v>
      </c>
      <c r="AG5" s="24">
        <f>IFERROR(VLOOKUP($AK2,$A:J,COLUMN()-23,FALSE)/VLOOKUP($AK$5,$A:J,COLUMN()-23,FALSE)-1,"")</f>
        <v>0.16401785714285722</v>
      </c>
      <c r="AH5" s="24">
        <f>IFERROR(VLOOKUP($AK2,$A:K,COLUMN()-23,FALSE)/VLOOKUP($AK$5,$A:K,COLUMN()-23,FALSE)-1,"")</f>
        <v>0.30479480220412869</v>
      </c>
      <c r="AJ5" s="15" t="s">
        <v>59</v>
      </c>
      <c r="AK5" s="26">
        <v>45289</v>
      </c>
    </row>
    <row r="6" spans="1:37" x14ac:dyDescent="0.25">
      <c r="A6" s="13">
        <v>45295</v>
      </c>
      <c r="B6" s="20">
        <v>3347.0518999999999</v>
      </c>
      <c r="C6" s="120">
        <v>1950.5640000000001</v>
      </c>
      <c r="D6" s="22">
        <v>1.4326000000000001</v>
      </c>
      <c r="E6" s="22">
        <v>1.7472000000000001</v>
      </c>
      <c r="F6" s="22">
        <v>2.2555999999999998</v>
      </c>
      <c r="G6" s="22">
        <v>1.7164999999999999</v>
      </c>
      <c r="H6" s="22">
        <v>1.2566999999999999</v>
      </c>
      <c r="I6" s="22">
        <v>0.99528467880663507</v>
      </c>
      <c r="J6" s="22">
        <v>1.1174999999999999</v>
      </c>
      <c r="K6" s="22">
        <v>1.2279</v>
      </c>
      <c r="M6" s="14">
        <f t="shared" si="1"/>
        <v>-9.2488017113709908E-3</v>
      </c>
      <c r="N6" s="14">
        <f t="shared" si="1"/>
        <v>-3.3798645908218461E-3</v>
      </c>
      <c r="O6" s="14">
        <f t="shared" si="1"/>
        <v>-8.9242476651677505E-3</v>
      </c>
      <c r="P6" s="14">
        <f t="shared" si="1"/>
        <v>8.8924818108326864E-3</v>
      </c>
      <c r="Q6" s="14">
        <f t="shared" si="1"/>
        <v>-4.4577834664784044E-3</v>
      </c>
      <c r="R6" s="14">
        <f t="shared" si="1"/>
        <v>-1.9768591197163454E-3</v>
      </c>
      <c r="S6" s="14">
        <f t="shared" si="1"/>
        <v>-7.1564885496189223E-4</v>
      </c>
      <c r="T6" s="14">
        <f t="shared" si="1"/>
        <v>-1.1933537259981586E-3</v>
      </c>
      <c r="U6" s="14">
        <f t="shared" si="1"/>
        <v>-1.0726736390453961E-3</v>
      </c>
      <c r="V6" s="14">
        <f t="shared" si="2"/>
        <v>9.7823428711185656E-4</v>
      </c>
      <c r="X6" s="5" t="s">
        <v>1498</v>
      </c>
      <c r="Y6" s="16" t="s">
        <v>1618</v>
      </c>
      <c r="Z6" s="24"/>
      <c r="AA6" s="24" t="s">
        <v>1500</v>
      </c>
      <c r="AB6" s="24" t="s">
        <v>1991</v>
      </c>
      <c r="AC6" s="103" t="s">
        <v>1522</v>
      </c>
      <c r="AD6" s="103" t="s">
        <v>1520</v>
      </c>
      <c r="AE6" s="103" t="s">
        <v>1521</v>
      </c>
      <c r="AF6" s="103" t="s">
        <v>1661</v>
      </c>
      <c r="AG6" s="24" t="s">
        <v>1499</v>
      </c>
      <c r="AH6" s="118" t="s">
        <v>1729</v>
      </c>
      <c r="AK6" s="26"/>
    </row>
    <row r="7" spans="1:37" x14ac:dyDescent="0.25">
      <c r="A7" s="13">
        <v>45296</v>
      </c>
      <c r="B7" s="20">
        <v>3329.1113999999998</v>
      </c>
      <c r="C7" s="120">
        <v>1936.261</v>
      </c>
      <c r="D7" s="22">
        <v>1.4144000000000001</v>
      </c>
      <c r="E7" s="22">
        <v>1.7173</v>
      </c>
      <c r="F7" s="22">
        <v>2.2153</v>
      </c>
      <c r="G7" s="22">
        <v>1.6898</v>
      </c>
      <c r="H7" s="22">
        <v>1.248</v>
      </c>
      <c r="I7" s="22">
        <v>0.9874192601651014</v>
      </c>
      <c r="J7" s="22">
        <v>1.1097999999999999</v>
      </c>
      <c r="K7" s="22">
        <v>1.2278</v>
      </c>
      <c r="M7" s="14">
        <f t="shared" si="1"/>
        <v>-5.3600901736838846E-3</v>
      </c>
      <c r="N7" s="14">
        <f t="shared" si="1"/>
        <v>-7.3327509376776012E-3</v>
      </c>
      <c r="O7" s="14">
        <f t="shared" si="1"/>
        <v>-1.2704174228675091E-2</v>
      </c>
      <c r="P7" s="14">
        <f t="shared" si="1"/>
        <v>-1.7113095238095233E-2</v>
      </c>
      <c r="Q7" s="14">
        <f t="shared" si="1"/>
        <v>-1.786664302181229E-2</v>
      </c>
      <c r="R7" s="14">
        <f t="shared" si="1"/>
        <v>-1.5554908243518795E-2</v>
      </c>
      <c r="S7" s="14">
        <f t="shared" si="1"/>
        <v>-6.9228932919550568E-3</v>
      </c>
      <c r="T7" s="14">
        <f t="shared" si="1"/>
        <v>-7.9026823269945368E-3</v>
      </c>
      <c r="U7" s="14">
        <f t="shared" si="1"/>
        <v>-6.890380313199107E-3</v>
      </c>
      <c r="V7" s="14">
        <f t="shared" si="2"/>
        <v>-8.143985666586584E-5</v>
      </c>
      <c r="Y7" s="14"/>
      <c r="Z7" s="14"/>
      <c r="AA7" s="14"/>
      <c r="AB7" s="14"/>
      <c r="AC7" s="14"/>
      <c r="AD7" s="14"/>
      <c r="AE7" s="14"/>
      <c r="AF7" s="14"/>
      <c r="AG7" s="14"/>
    </row>
    <row r="8" spans="1:37" s="52" customFormat="1" x14ac:dyDescent="0.25">
      <c r="A8" s="13">
        <v>45299</v>
      </c>
      <c r="B8" s="20">
        <v>3286.0563999999999</v>
      </c>
      <c r="C8" s="120">
        <v>1917.6559999999999</v>
      </c>
      <c r="D8" s="22">
        <v>1.4066000000000001</v>
      </c>
      <c r="E8" s="22">
        <v>1.6998</v>
      </c>
      <c r="F8" s="22">
        <v>2.1539999999999999</v>
      </c>
      <c r="G8" s="22">
        <v>1.6620999999999999</v>
      </c>
      <c r="H8" s="22">
        <v>1.2355</v>
      </c>
      <c r="I8" s="22">
        <v>0.97716427660010663</v>
      </c>
      <c r="J8" s="22">
        <v>1.0968</v>
      </c>
      <c r="K8" s="22">
        <v>1.2222</v>
      </c>
      <c r="L8" s="22"/>
      <c r="M8" s="14">
        <f t="shared" ref="M8:M12" si="3">B8/B7-1</f>
        <v>-1.2932880527818824E-2</v>
      </c>
      <c r="N8" s="14">
        <f t="shared" ref="N8:N12" si="4">C8/C7-1</f>
        <v>-9.6087252699920134E-3</v>
      </c>
      <c r="O8" s="14">
        <f t="shared" ref="O8:O12" si="5">D8/D7-1</f>
        <v>-5.5147058823529216E-3</v>
      </c>
      <c r="P8" s="14">
        <f t="shared" ref="P8:P12" si="6">E8/E7-1</f>
        <v>-1.019041518663022E-2</v>
      </c>
      <c r="Q8" s="14">
        <f t="shared" ref="Q8:Q12" si="7">F8/F7-1</f>
        <v>-2.7671195774838675E-2</v>
      </c>
      <c r="R8" s="14">
        <f t="shared" ref="R8:R12" si="8">G8/G7-1</f>
        <v>-1.6392472481950526E-2</v>
      </c>
      <c r="S8" s="14">
        <f t="shared" ref="S8:S12" si="9">H8/H7-1</f>
        <v>-1.0016025641025661E-2</v>
      </c>
      <c r="T8" s="14">
        <f t="shared" ref="T8:T12" si="10">I8/I7-1</f>
        <v>-1.0385642632978476E-2</v>
      </c>
      <c r="U8" s="14">
        <f t="shared" ref="U8:U12" si="11">J8/J7-1</f>
        <v>-1.1713822310326139E-2</v>
      </c>
      <c r="V8" s="14">
        <f t="shared" ref="V8:V12" si="12">K8/K7-1</f>
        <v>-4.5610034207526073E-3</v>
      </c>
      <c r="Y8" s="76"/>
      <c r="Z8" s="76"/>
      <c r="AA8" s="76"/>
      <c r="AB8" s="76"/>
      <c r="AC8" s="76"/>
      <c r="AD8" s="76"/>
      <c r="AE8" s="76"/>
      <c r="AF8" s="76"/>
      <c r="AG8" s="76"/>
    </row>
    <row r="9" spans="1:37" s="52" customFormat="1" x14ac:dyDescent="0.25">
      <c r="A9" s="13">
        <v>45300</v>
      </c>
      <c r="B9" s="20">
        <v>3292.4994000000002</v>
      </c>
      <c r="C9" s="120">
        <v>1923.7159999999999</v>
      </c>
      <c r="D9" s="22">
        <v>1.4032</v>
      </c>
      <c r="E9" s="22">
        <v>1.7224999999999999</v>
      </c>
      <c r="F9" s="22">
        <v>2.1579999999999999</v>
      </c>
      <c r="G9" s="22">
        <v>1.6686000000000001</v>
      </c>
      <c r="H9" s="22">
        <v>1.2417</v>
      </c>
      <c r="I9" s="22">
        <v>0.98293294142548582</v>
      </c>
      <c r="J9" s="22">
        <v>1.1014999999999999</v>
      </c>
      <c r="K9" s="22">
        <v>1.232</v>
      </c>
      <c r="L9" s="22"/>
      <c r="M9" s="14">
        <f t="shared" si="3"/>
        <v>1.9607088910587045E-3</v>
      </c>
      <c r="N9" s="14">
        <f t="shared" si="4"/>
        <v>3.1601079651406572E-3</v>
      </c>
      <c r="O9" s="14">
        <f t="shared" si="5"/>
        <v>-2.4171761694867788E-3</v>
      </c>
      <c r="P9" s="14">
        <f t="shared" si="6"/>
        <v>1.3354512295564058E-2</v>
      </c>
      <c r="Q9" s="14">
        <f t="shared" si="7"/>
        <v>1.8570102135562205E-3</v>
      </c>
      <c r="R9" s="14">
        <f t="shared" si="8"/>
        <v>3.9107153600868028E-3</v>
      </c>
      <c r="S9" s="14">
        <f t="shared" si="9"/>
        <v>5.018211250505944E-3</v>
      </c>
      <c r="T9" s="14">
        <f t="shared" si="10"/>
        <v>5.9034749463522385E-3</v>
      </c>
      <c r="U9" s="14">
        <f t="shared" si="11"/>
        <v>4.2851932895695555E-3</v>
      </c>
      <c r="V9" s="14">
        <f t="shared" si="12"/>
        <v>8.0183276059564434E-3</v>
      </c>
    </row>
    <row r="10" spans="1:37" s="52" customFormat="1" x14ac:dyDescent="0.25">
      <c r="A10" s="13">
        <v>45301</v>
      </c>
      <c r="B10" s="20">
        <v>3277.1289999999999</v>
      </c>
      <c r="C10" s="120">
        <v>1918.8109999999999</v>
      </c>
      <c r="D10" s="22">
        <v>1.3976</v>
      </c>
      <c r="E10" s="22">
        <v>1.6995</v>
      </c>
      <c r="F10" s="22">
        <v>2.1292</v>
      </c>
      <c r="G10" s="22">
        <v>1.6538999999999999</v>
      </c>
      <c r="H10" s="22">
        <v>1.2367999999999999</v>
      </c>
      <c r="I10" s="22">
        <v>0.97663967488711212</v>
      </c>
      <c r="J10" s="22">
        <v>1.0983000000000001</v>
      </c>
      <c r="K10" s="22">
        <v>1.2279</v>
      </c>
      <c r="L10" s="22"/>
      <c r="M10" s="14">
        <f t="shared" si="3"/>
        <v>-4.6683076084995667E-3</v>
      </c>
      <c r="N10" s="14">
        <f t="shared" si="4"/>
        <v>-2.5497526661939496E-3</v>
      </c>
      <c r="O10" s="14">
        <f t="shared" si="5"/>
        <v>-3.9908779931585592E-3</v>
      </c>
      <c r="P10" s="14">
        <f t="shared" si="6"/>
        <v>-1.335268505079823E-2</v>
      </c>
      <c r="Q10" s="14">
        <f t="shared" si="7"/>
        <v>-1.3345690454124148E-2</v>
      </c>
      <c r="R10" s="14">
        <f t="shared" si="8"/>
        <v>-8.8097806544409352E-3</v>
      </c>
      <c r="S10" s="14">
        <f t="shared" si="9"/>
        <v>-3.946202786502484E-3</v>
      </c>
      <c r="T10" s="14">
        <f t="shared" si="10"/>
        <v>-6.4025390473199106E-3</v>
      </c>
      <c r="U10" s="14">
        <f t="shared" si="11"/>
        <v>-2.905129369042081E-3</v>
      </c>
      <c r="V10" s="14">
        <f t="shared" si="12"/>
        <v>-3.3279220779220964E-3</v>
      </c>
    </row>
    <row r="11" spans="1:37" s="52" customFormat="1" x14ac:dyDescent="0.25">
      <c r="A11" s="13">
        <v>45302</v>
      </c>
      <c r="B11" s="20">
        <v>3295.6716999999999</v>
      </c>
      <c r="C11" s="120">
        <v>1933.317</v>
      </c>
      <c r="D11" s="22">
        <v>1.4180999999999999</v>
      </c>
      <c r="E11" s="22">
        <v>1.7248000000000001</v>
      </c>
      <c r="F11" s="22">
        <v>2.1785000000000001</v>
      </c>
      <c r="G11" s="22">
        <v>1.6756</v>
      </c>
      <c r="H11" s="22">
        <v>1.2492000000000001</v>
      </c>
      <c r="I11" s="22">
        <v>0.98612546836894799</v>
      </c>
      <c r="J11" s="22">
        <v>1.1093</v>
      </c>
      <c r="K11" s="22">
        <v>1.2277</v>
      </c>
      <c r="L11" s="22"/>
      <c r="M11" s="14">
        <f t="shared" si="3"/>
        <v>5.658214858188293E-3</v>
      </c>
      <c r="N11" s="14">
        <f t="shared" si="4"/>
        <v>7.5598899526843066E-3</v>
      </c>
      <c r="O11" s="14">
        <f t="shared" si="5"/>
        <v>1.466800228963927E-2</v>
      </c>
      <c r="P11" s="14">
        <f t="shared" si="6"/>
        <v>1.4886731391585917E-2</v>
      </c>
      <c r="Q11" s="14">
        <f t="shared" si="7"/>
        <v>2.3154236332895151E-2</v>
      </c>
      <c r="R11" s="14">
        <f t="shared" si="8"/>
        <v>1.3120503053388965E-2</v>
      </c>
      <c r="S11" s="14">
        <f t="shared" si="9"/>
        <v>1.0025873221216175E-2</v>
      </c>
      <c r="T11" s="14">
        <f t="shared" si="10"/>
        <v>9.7126849602258147E-3</v>
      </c>
      <c r="U11" s="14">
        <f t="shared" si="11"/>
        <v>1.0015478466721239E-2</v>
      </c>
      <c r="V11" s="14">
        <f t="shared" si="12"/>
        <v>-1.6287971333173168E-4</v>
      </c>
    </row>
    <row r="12" spans="1:37" s="52" customFormat="1" x14ac:dyDescent="0.25">
      <c r="A12" s="13">
        <v>45303</v>
      </c>
      <c r="B12" s="20">
        <v>3284.1667000000002</v>
      </c>
      <c r="C12" s="120">
        <v>1932.8920000000001</v>
      </c>
      <c r="D12" s="22">
        <v>1.4060999999999999</v>
      </c>
      <c r="E12" s="22">
        <v>1.7205999999999999</v>
      </c>
      <c r="F12" s="22">
        <v>2.1621999999999999</v>
      </c>
      <c r="G12" s="22">
        <v>1.6624000000000001</v>
      </c>
      <c r="H12" s="22">
        <v>1.2521</v>
      </c>
      <c r="I12" s="22">
        <v>0.98598322692126616</v>
      </c>
      <c r="J12" s="22">
        <v>1.1108</v>
      </c>
      <c r="K12" s="22">
        <v>1.2290000000000001</v>
      </c>
      <c r="L12" s="22"/>
      <c r="M12" s="14">
        <f t="shared" si="3"/>
        <v>-3.4909423775431048E-3</v>
      </c>
      <c r="N12" s="14">
        <f t="shared" si="4"/>
        <v>-2.1982944338660992E-4</v>
      </c>
      <c r="O12" s="14">
        <f t="shared" si="5"/>
        <v>-8.4620266553839807E-3</v>
      </c>
      <c r="P12" s="14">
        <f t="shared" si="6"/>
        <v>-2.4350649350650677E-3</v>
      </c>
      <c r="Q12" s="14">
        <f t="shared" si="7"/>
        <v>-7.482212531558452E-3</v>
      </c>
      <c r="R12" s="14">
        <f t="shared" si="8"/>
        <v>-7.877775125328168E-3</v>
      </c>
      <c r="S12" s="14">
        <f t="shared" si="9"/>
        <v>2.3214857508804254E-3</v>
      </c>
      <c r="T12" s="14">
        <f t="shared" si="10"/>
        <v>-1.4424274825508565E-4</v>
      </c>
      <c r="U12" s="14">
        <f t="shared" si="11"/>
        <v>1.3522040926710055E-3</v>
      </c>
      <c r="V12" s="14">
        <f t="shared" si="12"/>
        <v>1.0588906084549876E-3</v>
      </c>
    </row>
    <row r="13" spans="1:37" s="52" customFormat="1" x14ac:dyDescent="0.25">
      <c r="A13" s="13">
        <v>45306</v>
      </c>
      <c r="B13" s="20">
        <v>3280.9195</v>
      </c>
      <c r="C13" s="120">
        <v>1926.7840000000001</v>
      </c>
      <c r="D13" s="22">
        <v>1.4044000000000001</v>
      </c>
      <c r="E13" s="22">
        <v>1.7237</v>
      </c>
      <c r="F13" s="22">
        <v>2.1356999999999999</v>
      </c>
      <c r="G13" s="22">
        <v>1.659</v>
      </c>
      <c r="H13" s="22">
        <v>1.2572000000000001</v>
      </c>
      <c r="I13" s="22">
        <v>0.99244495885091377</v>
      </c>
      <c r="J13" s="22">
        <v>1.1161000000000001</v>
      </c>
      <c r="K13" s="22">
        <v>1.2364999999999999</v>
      </c>
      <c r="L13" s="22"/>
      <c r="M13" s="14">
        <f t="shared" ref="M13:M17" si="13">B13/B12-1</f>
        <v>-9.8874396357540029E-4</v>
      </c>
      <c r="N13" s="14">
        <f t="shared" ref="N13:N17" si="14">C13/C12-1</f>
        <v>-3.1600317037888681E-3</v>
      </c>
      <c r="O13" s="14">
        <f t="shared" ref="O13:O17" si="15">D13/D12-1</f>
        <v>-1.2090178507928595E-3</v>
      </c>
      <c r="P13" s="14">
        <f t="shared" ref="P13:P17" si="16">E13/E12-1</f>
        <v>1.8016970824130674E-3</v>
      </c>
      <c r="Q13" s="14">
        <f t="shared" ref="Q13:Q17" si="17">F13/F12-1</f>
        <v>-1.2256035519378372E-2</v>
      </c>
      <c r="R13" s="14">
        <f t="shared" ref="R13:R17" si="18">G13/G12-1</f>
        <v>-2.0452358036574525E-3</v>
      </c>
      <c r="S13" s="14">
        <f t="shared" ref="S13:S17" si="19">H13/H12-1</f>
        <v>4.0731570960785835E-3</v>
      </c>
      <c r="T13" s="14">
        <f t="shared" ref="T13:T17" si="20">I13/I12-1</f>
        <v>6.5535921435746491E-3</v>
      </c>
      <c r="U13" s="14">
        <f t="shared" ref="U13:U17" si="21">J13/J12-1</f>
        <v>4.7713359740728656E-3</v>
      </c>
      <c r="V13" s="14">
        <f t="shared" ref="V13:V17" si="22">K13/K12-1</f>
        <v>6.1025223759152425E-3</v>
      </c>
    </row>
    <row r="14" spans="1:37" s="52" customFormat="1" x14ac:dyDescent="0.25">
      <c r="A14" s="13">
        <v>45307</v>
      </c>
      <c r="B14" s="20">
        <v>3300.8762000000002</v>
      </c>
      <c r="C14" s="120">
        <v>1916.2439999999999</v>
      </c>
      <c r="D14" s="22">
        <v>1.4117</v>
      </c>
      <c r="E14" s="22">
        <v>1.7112000000000001</v>
      </c>
      <c r="F14" s="22">
        <v>2.1048</v>
      </c>
      <c r="G14" s="22">
        <v>1.64</v>
      </c>
      <c r="H14" s="22">
        <v>1.2493000000000001</v>
      </c>
      <c r="I14" s="22">
        <v>0.9856619391006135</v>
      </c>
      <c r="J14" s="22">
        <v>1.1102000000000001</v>
      </c>
      <c r="K14" s="22">
        <v>1.2375</v>
      </c>
      <c r="L14" s="22"/>
      <c r="M14" s="14">
        <f t="shared" si="13"/>
        <v>6.0826545729024684E-3</v>
      </c>
      <c r="N14" s="14">
        <f t="shared" si="14"/>
        <v>-5.4702550986515108E-3</v>
      </c>
      <c r="O14" s="14">
        <f t="shared" si="15"/>
        <v>5.1979493021929724E-3</v>
      </c>
      <c r="P14" s="14">
        <f t="shared" si="16"/>
        <v>-7.2518419678597734E-3</v>
      </c>
      <c r="Q14" s="14">
        <f t="shared" si="17"/>
        <v>-1.446832420283739E-2</v>
      </c>
      <c r="R14" s="14">
        <f t="shared" si="18"/>
        <v>-1.1452682338758402E-2</v>
      </c>
      <c r="S14" s="14">
        <f t="shared" si="19"/>
        <v>-6.2838052815781253E-3</v>
      </c>
      <c r="T14" s="14">
        <f t="shared" si="20"/>
        <v>-6.8346558565361981E-3</v>
      </c>
      <c r="U14" s="14">
        <f t="shared" si="21"/>
        <v>-5.2862646716244077E-3</v>
      </c>
      <c r="V14" s="14">
        <f t="shared" si="22"/>
        <v>8.0873433077233159E-4</v>
      </c>
    </row>
    <row r="15" spans="1:37" s="52" customFormat="1" x14ac:dyDescent="0.25">
      <c r="A15" s="13">
        <v>45308</v>
      </c>
      <c r="B15" s="20">
        <v>3229.0819999999999</v>
      </c>
      <c r="C15" s="120">
        <v>1891.7159999999999</v>
      </c>
      <c r="D15" s="22">
        <v>1.3819999999999999</v>
      </c>
      <c r="E15" s="22">
        <v>1.6866000000000001</v>
      </c>
      <c r="F15" s="22">
        <v>2.0411999999999999</v>
      </c>
      <c r="G15" s="22">
        <v>1.6067</v>
      </c>
      <c r="H15" s="22">
        <v>1.228</v>
      </c>
      <c r="I15" s="22">
        <v>0.97091374286194554</v>
      </c>
      <c r="J15" s="22">
        <v>1.0952999999999999</v>
      </c>
      <c r="K15" s="22">
        <v>1.2259</v>
      </c>
      <c r="L15" s="22"/>
      <c r="M15" s="14">
        <f t="shared" si="13"/>
        <v>-2.175004321579832E-2</v>
      </c>
      <c r="N15" s="14">
        <f t="shared" si="14"/>
        <v>-1.2800040078403407E-2</v>
      </c>
      <c r="O15" s="14">
        <f t="shared" si="15"/>
        <v>-2.1038464262945422E-2</v>
      </c>
      <c r="P15" s="14">
        <f t="shared" si="16"/>
        <v>-1.4375876577840119E-2</v>
      </c>
      <c r="Q15" s="14">
        <f t="shared" si="17"/>
        <v>-3.0216647662485774E-2</v>
      </c>
      <c r="R15" s="14">
        <f t="shared" si="18"/>
        <v>-2.030487804878045E-2</v>
      </c>
      <c r="S15" s="14">
        <f t="shared" si="19"/>
        <v>-1.7049547746738281E-2</v>
      </c>
      <c r="T15" s="14">
        <f t="shared" si="20"/>
        <v>-1.4962732812961455E-2</v>
      </c>
      <c r="U15" s="14">
        <f t="shared" si="21"/>
        <v>-1.3421005224284022E-2</v>
      </c>
      <c r="V15" s="14">
        <f t="shared" si="22"/>
        <v>-9.3737373737373675E-3</v>
      </c>
    </row>
    <row r="16" spans="1:37" s="52" customFormat="1" x14ac:dyDescent="0.25">
      <c r="A16" s="13">
        <v>45309</v>
      </c>
      <c r="B16" s="20">
        <v>3274.7285999999999</v>
      </c>
      <c r="C16" s="120">
        <v>1888.5</v>
      </c>
      <c r="D16" s="22">
        <v>1.4135</v>
      </c>
      <c r="E16" s="22">
        <v>1.6533</v>
      </c>
      <c r="F16" s="22">
        <v>2.0400999999999998</v>
      </c>
      <c r="G16" s="22">
        <v>1.6089</v>
      </c>
      <c r="H16" s="22">
        <v>1.2246999999999999</v>
      </c>
      <c r="I16" s="22">
        <v>0.97050000000000003</v>
      </c>
      <c r="J16" s="22">
        <v>1.0939000000000001</v>
      </c>
      <c r="K16" s="22">
        <v>1.2222</v>
      </c>
      <c r="L16" s="22"/>
      <c r="M16" s="14">
        <f t="shared" si="13"/>
        <v>1.4136091929533023E-2</v>
      </c>
      <c r="N16" s="14">
        <f t="shared" si="14"/>
        <v>-1.7000437697836102E-3</v>
      </c>
      <c r="O16" s="14">
        <f t="shared" si="15"/>
        <v>2.279305354558625E-2</v>
      </c>
      <c r="P16" s="14">
        <f t="shared" si="16"/>
        <v>-1.9743863393810068E-2</v>
      </c>
      <c r="Q16" s="14">
        <f t="shared" si="17"/>
        <v>-5.3889868704692923E-4</v>
      </c>
      <c r="R16" s="14">
        <f t="shared" si="18"/>
        <v>1.369266197796648E-3</v>
      </c>
      <c r="S16" s="14">
        <f t="shared" si="19"/>
        <v>-2.6872964169382119E-3</v>
      </c>
      <c r="T16" s="14">
        <f t="shared" si="20"/>
        <v>-4.2613761004750561E-4</v>
      </c>
      <c r="U16" s="14">
        <f t="shared" si="21"/>
        <v>-1.2781886241211016E-3</v>
      </c>
      <c r="V16" s="14">
        <f t="shared" si="22"/>
        <v>-3.0181907170242495E-3</v>
      </c>
    </row>
    <row r="17" spans="1:28" s="52" customFormat="1" x14ac:dyDescent="0.25">
      <c r="A17" s="13">
        <v>45310</v>
      </c>
      <c r="B17" s="20">
        <v>3269.7763</v>
      </c>
      <c r="C17" s="120">
        <v>1884.5150000000001</v>
      </c>
      <c r="D17" s="22">
        <v>1.4139999999999999</v>
      </c>
      <c r="E17" s="22">
        <v>1.6376999999999999</v>
      </c>
      <c r="F17" s="22">
        <v>2.0206</v>
      </c>
      <c r="G17" s="22">
        <v>1.6028</v>
      </c>
      <c r="H17" s="22">
        <v>1.2232000000000001</v>
      </c>
      <c r="I17" s="22">
        <v>0.96970000000000001</v>
      </c>
      <c r="J17" s="22">
        <v>1.0924</v>
      </c>
      <c r="K17" s="22">
        <v>1.226</v>
      </c>
      <c r="L17" s="22"/>
      <c r="M17" s="14">
        <f t="shared" si="13"/>
        <v>-1.5122779945794251E-3</v>
      </c>
      <c r="N17" s="14">
        <f t="shared" si="14"/>
        <v>-2.1101403230076032E-3</v>
      </c>
      <c r="O17" s="14">
        <f t="shared" si="15"/>
        <v>3.5373187124165817E-4</v>
      </c>
      <c r="P17" s="14">
        <f t="shared" si="16"/>
        <v>-9.4356741063328364E-3</v>
      </c>
      <c r="Q17" s="14">
        <f t="shared" si="17"/>
        <v>-9.5583549825988268E-3</v>
      </c>
      <c r="R17" s="14">
        <f t="shared" si="18"/>
        <v>-3.7914102803157101E-3</v>
      </c>
      <c r="S17" s="14">
        <f t="shared" si="19"/>
        <v>-1.2247897444270794E-3</v>
      </c>
      <c r="T17" s="14">
        <f t="shared" si="20"/>
        <v>-8.2431736218446794E-4</v>
      </c>
      <c r="U17" s="14">
        <f t="shared" si="21"/>
        <v>-1.3712405155864582E-3</v>
      </c>
      <c r="V17" s="14">
        <f t="shared" si="22"/>
        <v>3.1091474390443352E-3</v>
      </c>
    </row>
    <row r="18" spans="1:28" s="52" customFormat="1" ht="13.2" customHeight="1" x14ac:dyDescent="0.25">
      <c r="A18" s="13">
        <v>45313</v>
      </c>
      <c r="B18" s="20">
        <v>3218.9016000000001</v>
      </c>
      <c r="C18" s="120">
        <v>1842.961</v>
      </c>
      <c r="D18" s="22">
        <v>1.3839999999999999</v>
      </c>
      <c r="E18" s="22">
        <v>1.5166999999999999</v>
      </c>
      <c r="F18" s="22">
        <v>1.9361999999999999</v>
      </c>
      <c r="G18" s="22">
        <v>1.5528</v>
      </c>
      <c r="H18" s="22">
        <v>1.1880999999999999</v>
      </c>
      <c r="I18" s="22">
        <v>0.94059999999999999</v>
      </c>
      <c r="J18" s="22">
        <v>1.0637000000000001</v>
      </c>
      <c r="K18" s="22">
        <v>1.2204999999999999</v>
      </c>
      <c r="L18" s="22"/>
      <c r="M18" s="14">
        <f t="shared" ref="M18:M22" si="23">B18/B17-1</f>
        <v>-1.5559076625517143E-2</v>
      </c>
      <c r="N18" s="14">
        <f t="shared" ref="N18:N22" si="24">C18/C17-1</f>
        <v>-2.2050235737046453E-2</v>
      </c>
      <c r="O18" s="14">
        <f t="shared" ref="O18:O22" si="25">D18/D17-1</f>
        <v>-2.1216407355021283E-2</v>
      </c>
      <c r="P18" s="14">
        <f t="shared" ref="P18:P22" si="26">E18/E17-1</f>
        <v>-7.3884105758075358E-2</v>
      </c>
      <c r="Q18" s="14">
        <f t="shared" ref="Q18:Q22" si="27">F18/F17-1</f>
        <v>-4.1769771355043117E-2</v>
      </c>
      <c r="R18" s="14">
        <f t="shared" ref="R18:R22" si="28">G18/G17-1</f>
        <v>-3.1195408035937122E-2</v>
      </c>
      <c r="S18" s="14">
        <f t="shared" ref="S18:S22" si="29">H18/H17-1</f>
        <v>-2.8695225637671795E-2</v>
      </c>
      <c r="T18" s="14">
        <f t="shared" ref="T18:T22" si="30">I18/I17-1</f>
        <v>-3.000928122099622E-2</v>
      </c>
      <c r="U18" s="14">
        <f t="shared" ref="U18:U22" si="31">J18/J17-1</f>
        <v>-2.6272427682167643E-2</v>
      </c>
      <c r="V18" s="14">
        <f t="shared" ref="V18:V22" si="32">K18/K17-1</f>
        <v>-4.486133768352385E-3</v>
      </c>
    </row>
    <row r="19" spans="1:28" s="52" customFormat="1" x14ac:dyDescent="0.25">
      <c r="A19" s="13">
        <v>45314</v>
      </c>
      <c r="B19" s="20">
        <v>3231.9328999999998</v>
      </c>
      <c r="C19" s="120">
        <v>1845.4670000000001</v>
      </c>
      <c r="D19" s="22">
        <v>1.3877999999999999</v>
      </c>
      <c r="E19" s="22">
        <v>1.4767999999999999</v>
      </c>
      <c r="F19" s="22">
        <v>1.9629000000000001</v>
      </c>
      <c r="G19" s="22">
        <v>1.5623</v>
      </c>
      <c r="H19" s="22">
        <v>1.1909000000000001</v>
      </c>
      <c r="I19" s="22">
        <v>0.94420000000000004</v>
      </c>
      <c r="J19" s="22">
        <v>1.0668</v>
      </c>
      <c r="K19" s="22">
        <v>1.222</v>
      </c>
      <c r="L19" s="22"/>
      <c r="M19" s="14">
        <f t="shared" si="23"/>
        <v>4.0483685490726451E-3</v>
      </c>
      <c r="N19" s="14">
        <f t="shared" si="24"/>
        <v>1.3597683293353757E-3</v>
      </c>
      <c r="O19" s="14">
        <f t="shared" si="25"/>
        <v>2.745664739884468E-3</v>
      </c>
      <c r="P19" s="14">
        <f t="shared" si="26"/>
        <v>-2.6307114129359821E-2</v>
      </c>
      <c r="Q19" s="14">
        <f t="shared" si="27"/>
        <v>1.3789897737837009E-2</v>
      </c>
      <c r="R19" s="14">
        <f t="shared" si="28"/>
        <v>6.1179804224626988E-3</v>
      </c>
      <c r="S19" s="14">
        <f t="shared" si="29"/>
        <v>2.3567039811465129E-3</v>
      </c>
      <c r="T19" s="14">
        <f t="shared" si="30"/>
        <v>3.8273442483520714E-3</v>
      </c>
      <c r="U19" s="14">
        <f t="shared" si="31"/>
        <v>2.9143555513770902E-3</v>
      </c>
      <c r="V19" s="14">
        <f t="shared" si="32"/>
        <v>1.2290045063498845E-3</v>
      </c>
      <c r="AB19" s="76"/>
    </row>
    <row r="20" spans="1:28" s="52" customFormat="1" x14ac:dyDescent="0.25">
      <c r="A20" s="13">
        <v>45315</v>
      </c>
      <c r="B20" s="20">
        <v>3277.1089000000002</v>
      </c>
      <c r="C20" s="120">
        <v>1838.989</v>
      </c>
      <c r="D20" s="22">
        <v>1.4</v>
      </c>
      <c r="E20" s="22">
        <v>1.5277000000000001</v>
      </c>
      <c r="F20" s="22">
        <v>1.9536</v>
      </c>
      <c r="G20" s="22">
        <v>1.5580000000000001</v>
      </c>
      <c r="H20" s="22">
        <v>1.1877</v>
      </c>
      <c r="I20" s="22">
        <v>0.94240000000000002</v>
      </c>
      <c r="J20" s="22">
        <v>1.0645</v>
      </c>
      <c r="K20" s="22">
        <v>1.2379</v>
      </c>
      <c r="L20" s="22"/>
      <c r="M20" s="14">
        <f t="shared" si="23"/>
        <v>1.3978012971742171E-2</v>
      </c>
      <c r="N20" s="14">
        <f t="shared" si="24"/>
        <v>-3.5102226157390781E-3</v>
      </c>
      <c r="O20" s="14">
        <f t="shared" si="25"/>
        <v>8.7908920593744444E-3</v>
      </c>
      <c r="P20" s="14">
        <f t="shared" si="26"/>
        <v>3.4466413867822343E-2</v>
      </c>
      <c r="Q20" s="14">
        <f t="shared" si="27"/>
        <v>-4.7378878190432738E-3</v>
      </c>
      <c r="R20" s="14">
        <f t="shared" si="28"/>
        <v>-2.7523523010944961E-3</v>
      </c>
      <c r="S20" s="14">
        <f t="shared" si="29"/>
        <v>-2.6870434125452203E-3</v>
      </c>
      <c r="T20" s="14">
        <f t="shared" si="30"/>
        <v>-1.9063757678458026E-3</v>
      </c>
      <c r="U20" s="14">
        <f t="shared" si="31"/>
        <v>-2.1559805024371492E-3</v>
      </c>
      <c r="V20" s="14">
        <f t="shared" si="32"/>
        <v>1.3011456628478024E-2</v>
      </c>
    </row>
    <row r="21" spans="1:28" s="52" customFormat="1" x14ac:dyDescent="0.25">
      <c r="A21" s="13">
        <v>45316</v>
      </c>
      <c r="B21" s="20">
        <v>3342.9189000000001</v>
      </c>
      <c r="C21" s="120">
        <v>1871.355</v>
      </c>
      <c r="D21" s="22">
        <v>1.4251</v>
      </c>
      <c r="E21" s="22">
        <v>1.6031</v>
      </c>
      <c r="F21" s="22">
        <v>2.0122</v>
      </c>
      <c r="G21" s="22">
        <v>1.5985</v>
      </c>
      <c r="H21" s="22">
        <v>1.2141</v>
      </c>
      <c r="I21" s="22">
        <v>0.96189999999999998</v>
      </c>
      <c r="J21" s="22">
        <v>1.0851</v>
      </c>
      <c r="K21" s="22">
        <v>1.2462</v>
      </c>
      <c r="L21" s="22"/>
      <c r="M21" s="14">
        <f t="shared" si="23"/>
        <v>2.0081725083960444E-2</v>
      </c>
      <c r="N21" s="14">
        <f t="shared" si="24"/>
        <v>1.7599887764418343E-2</v>
      </c>
      <c r="O21" s="14">
        <f t="shared" si="25"/>
        <v>1.7928571428571516E-2</v>
      </c>
      <c r="P21" s="14">
        <f t="shared" si="26"/>
        <v>4.9355239903122294E-2</v>
      </c>
      <c r="Q21" s="14">
        <f t="shared" si="27"/>
        <v>2.9995904995905098E-2</v>
      </c>
      <c r="R21" s="14">
        <f t="shared" si="28"/>
        <v>2.5994865211810048E-2</v>
      </c>
      <c r="S21" s="14">
        <f t="shared" si="29"/>
        <v>2.2227835311947386E-2</v>
      </c>
      <c r="T21" s="14">
        <f t="shared" si="30"/>
        <v>2.0691850594227512E-2</v>
      </c>
      <c r="U21" s="14">
        <f t="shared" si="31"/>
        <v>1.9351808360732692E-2</v>
      </c>
      <c r="V21" s="14">
        <f t="shared" si="32"/>
        <v>6.704903465546419E-3</v>
      </c>
      <c r="AB21" s="76"/>
    </row>
    <row r="22" spans="1:28" s="52" customFormat="1" x14ac:dyDescent="0.25">
      <c r="A22" s="13">
        <v>45317</v>
      </c>
      <c r="B22" s="20">
        <v>3333.8213000000001</v>
      </c>
      <c r="C22" s="120">
        <v>1873.6379999999999</v>
      </c>
      <c r="D22" s="22">
        <v>1.4059999999999999</v>
      </c>
      <c r="E22" s="22">
        <v>1.6342000000000001</v>
      </c>
      <c r="F22" s="22">
        <v>1.9926999999999999</v>
      </c>
      <c r="G22" s="22">
        <v>1.5954999999999999</v>
      </c>
      <c r="H22" s="22">
        <v>1.218</v>
      </c>
      <c r="I22" s="22">
        <v>0.96350000000000002</v>
      </c>
      <c r="J22" s="22">
        <v>1.0905</v>
      </c>
      <c r="K22" s="22">
        <v>1.252</v>
      </c>
      <c r="L22" s="22"/>
      <c r="M22" s="14">
        <f t="shared" si="23"/>
        <v>-2.7214539963862361E-3</v>
      </c>
      <c r="N22" s="14">
        <f t="shared" si="24"/>
        <v>1.2199716248386672E-3</v>
      </c>
      <c r="O22" s="14">
        <f t="shared" si="25"/>
        <v>-1.3402568240825308E-2</v>
      </c>
      <c r="P22" s="14">
        <f t="shared" si="26"/>
        <v>1.939991266920349E-2</v>
      </c>
      <c r="Q22" s="14">
        <f t="shared" si="27"/>
        <v>-9.6908855978531383E-3</v>
      </c>
      <c r="R22" s="14">
        <f t="shared" si="28"/>
        <v>-1.8767594619957251E-3</v>
      </c>
      <c r="S22" s="14">
        <f t="shared" si="29"/>
        <v>3.2122559920928495E-3</v>
      </c>
      <c r="T22" s="14">
        <f t="shared" si="30"/>
        <v>1.6633745711613912E-3</v>
      </c>
      <c r="U22" s="14">
        <f t="shared" si="31"/>
        <v>4.9764998617638501E-3</v>
      </c>
      <c r="V22" s="14">
        <f t="shared" si="32"/>
        <v>4.6541486117799291E-3</v>
      </c>
    </row>
    <row r="23" spans="1:28" x14ac:dyDescent="0.25">
      <c r="A23" s="13">
        <v>45320</v>
      </c>
      <c r="B23" s="20">
        <v>3303.9603999999999</v>
      </c>
      <c r="C23" s="120">
        <v>1848.194</v>
      </c>
      <c r="D23" s="22">
        <v>1.3712</v>
      </c>
      <c r="E23" s="22">
        <v>1.5703</v>
      </c>
      <c r="F23" s="22">
        <v>1.9368000000000001</v>
      </c>
      <c r="G23" s="22">
        <v>1.5642</v>
      </c>
      <c r="H23" s="22">
        <v>1.2000999999999999</v>
      </c>
      <c r="I23" s="22">
        <v>0.94640000000000002</v>
      </c>
      <c r="J23" s="22">
        <v>1.0762</v>
      </c>
      <c r="K23" s="22">
        <v>1.2544999999999999</v>
      </c>
      <c r="M23" s="14">
        <f t="shared" ref="M23:M27" si="33">B23/B22-1</f>
        <v>-8.9569587908026049E-3</v>
      </c>
      <c r="N23" s="14">
        <f t="shared" ref="N23:N27" si="34">C23/C22-1</f>
        <v>-1.3579997843767067E-2</v>
      </c>
      <c r="O23" s="14">
        <f t="shared" ref="O23:O27" si="35">D23/D22-1</f>
        <v>-2.4751066856329995E-2</v>
      </c>
      <c r="P23" s="14">
        <f t="shared" ref="P23:P27" si="36">E23/E22-1</f>
        <v>-3.9101701138171574E-2</v>
      </c>
      <c r="Q23" s="14">
        <f t="shared" ref="Q23:Q27" si="37">F23/F22-1</f>
        <v>-2.8052391227982088E-2</v>
      </c>
      <c r="R23" s="14">
        <f t="shared" ref="R23:R27" si="38">G23/G22-1</f>
        <v>-1.9617674710122102E-2</v>
      </c>
      <c r="S23" s="14">
        <f t="shared" ref="S23:S27" si="39">H23/H22-1</f>
        <v>-1.4696223316913004E-2</v>
      </c>
      <c r="T23" s="14">
        <f t="shared" ref="T23:T27" si="40">I23/I22-1</f>
        <v>-1.7747794499221592E-2</v>
      </c>
      <c r="U23" s="14">
        <f t="shared" ref="U23:U27" si="41">J23/J22-1</f>
        <v>-1.3113250802384235E-2</v>
      </c>
      <c r="V23" s="14">
        <f t="shared" ref="V23:V27" si="42">K23/K22-1</f>
        <v>1.9968051118210983E-3</v>
      </c>
    </row>
    <row r="24" spans="1:28" x14ac:dyDescent="0.25">
      <c r="A24" s="13">
        <v>45321</v>
      </c>
      <c r="B24" s="20">
        <v>3245.04</v>
      </c>
      <c r="C24" s="120">
        <v>1826.866</v>
      </c>
      <c r="D24" s="22">
        <v>1.3365</v>
      </c>
      <c r="E24" s="22">
        <v>1.5093000000000001</v>
      </c>
      <c r="F24" s="22">
        <v>1.8793</v>
      </c>
      <c r="G24" s="22">
        <v>1.5261</v>
      </c>
      <c r="H24" s="22">
        <v>1.1787000000000001</v>
      </c>
      <c r="I24" s="22">
        <v>0.92900000000000005</v>
      </c>
      <c r="J24" s="22">
        <v>1.0612999999999999</v>
      </c>
      <c r="K24" s="22">
        <v>1.2577</v>
      </c>
      <c r="M24" s="14">
        <f t="shared" si="33"/>
        <v>-1.7833264587553743E-2</v>
      </c>
      <c r="N24" s="14">
        <f t="shared" si="34"/>
        <v>-1.1539914099926718E-2</v>
      </c>
      <c r="O24" s="14">
        <f t="shared" si="35"/>
        <v>-2.5306301050174951E-2</v>
      </c>
      <c r="P24" s="14">
        <f t="shared" si="36"/>
        <v>-3.8846080366808811E-2</v>
      </c>
      <c r="Q24" s="14">
        <f t="shared" si="37"/>
        <v>-2.9688145394465182E-2</v>
      </c>
      <c r="R24" s="14">
        <f t="shared" si="38"/>
        <v>-2.435749904104334E-2</v>
      </c>
      <c r="S24" s="14">
        <f t="shared" si="39"/>
        <v>-1.7831847346054364E-2</v>
      </c>
      <c r="T24" s="14">
        <f t="shared" si="40"/>
        <v>-1.8385460693152944E-2</v>
      </c>
      <c r="U24" s="14">
        <f t="shared" si="41"/>
        <v>-1.384501022114859E-2</v>
      </c>
      <c r="V24" s="14">
        <f t="shared" si="42"/>
        <v>2.550817058589061E-3</v>
      </c>
    </row>
    <row r="25" spans="1:28" x14ac:dyDescent="0.25">
      <c r="A25" s="13">
        <v>45322</v>
      </c>
      <c r="B25" s="20">
        <v>3215.3517999999999</v>
      </c>
      <c r="C25" s="120">
        <v>1801.18</v>
      </c>
      <c r="D25" s="22">
        <v>1.3194999999999999</v>
      </c>
      <c r="E25" s="22">
        <v>1.4157999999999999</v>
      </c>
      <c r="F25" s="22">
        <v>1.8294999999999999</v>
      </c>
      <c r="G25" s="22">
        <v>1.4777</v>
      </c>
      <c r="H25" s="22">
        <v>1.1556999999999999</v>
      </c>
      <c r="I25" s="22">
        <v>0.90980000000000005</v>
      </c>
      <c r="J25" s="22">
        <v>1.0461</v>
      </c>
      <c r="K25" s="22">
        <v>1.2538</v>
      </c>
      <c r="M25" s="14">
        <f t="shared" si="33"/>
        <v>-9.1487932352143364E-3</v>
      </c>
      <c r="N25" s="14">
        <f t="shared" si="34"/>
        <v>-1.4060144531673369E-2</v>
      </c>
      <c r="O25" s="14">
        <f t="shared" si="35"/>
        <v>-1.2719790497568328E-2</v>
      </c>
      <c r="P25" s="14">
        <f t="shared" si="36"/>
        <v>-6.1949247995759738E-2</v>
      </c>
      <c r="Q25" s="14">
        <f t="shared" si="37"/>
        <v>-2.6499228436119848E-2</v>
      </c>
      <c r="R25" s="14">
        <f t="shared" si="38"/>
        <v>-3.1714828648188198E-2</v>
      </c>
      <c r="S25" s="14">
        <f t="shared" si="39"/>
        <v>-1.9513022821752934E-2</v>
      </c>
      <c r="T25" s="14">
        <f t="shared" si="40"/>
        <v>-2.0667384284176582E-2</v>
      </c>
      <c r="U25" s="14">
        <f t="shared" si="41"/>
        <v>-1.4322057853575654E-2</v>
      </c>
      <c r="V25" s="14">
        <f t="shared" si="42"/>
        <v>-3.100898465452806E-3</v>
      </c>
    </row>
    <row r="26" spans="1:28" x14ac:dyDescent="0.25">
      <c r="A26" s="13">
        <v>45323</v>
      </c>
      <c r="B26" s="20">
        <v>3217.7109</v>
      </c>
      <c r="C26" s="120">
        <v>1802.6210000000001</v>
      </c>
      <c r="D26" s="22">
        <v>1.3372999999999999</v>
      </c>
      <c r="E26" s="22">
        <v>1.3749</v>
      </c>
      <c r="F26" s="22">
        <v>1.841</v>
      </c>
      <c r="G26" s="22">
        <v>1.488</v>
      </c>
      <c r="H26" s="22">
        <v>1.1598999999999999</v>
      </c>
      <c r="I26" s="22">
        <v>0.91239999999999999</v>
      </c>
      <c r="J26" s="22">
        <v>1.0427999999999999</v>
      </c>
      <c r="K26" s="22">
        <v>1.2473000000000001</v>
      </c>
      <c r="M26" s="14">
        <f t="shared" si="33"/>
        <v>7.3369887550089885E-4</v>
      </c>
      <c r="N26" s="14">
        <f t="shared" si="34"/>
        <v>8.0003109072945833E-4</v>
      </c>
      <c r="O26" s="14">
        <f t="shared" si="35"/>
        <v>1.3489958317544515E-2</v>
      </c>
      <c r="P26" s="14">
        <f t="shared" si="36"/>
        <v>-2.888826105382114E-2</v>
      </c>
      <c r="Q26" s="14">
        <f t="shared" si="37"/>
        <v>6.2858704564088264E-3</v>
      </c>
      <c r="R26" s="14">
        <f t="shared" si="38"/>
        <v>6.9702916694862616E-3</v>
      </c>
      <c r="S26" s="14">
        <f t="shared" si="39"/>
        <v>3.6341611144761199E-3</v>
      </c>
      <c r="T26" s="14">
        <f t="shared" si="40"/>
        <v>2.8577709386676808E-3</v>
      </c>
      <c r="U26" s="14">
        <f t="shared" si="41"/>
        <v>-3.154574132492205E-3</v>
      </c>
      <c r="V26" s="14">
        <f t="shared" si="42"/>
        <v>-5.1842399106715176E-3</v>
      </c>
    </row>
    <row r="27" spans="1:28" x14ac:dyDescent="0.25">
      <c r="A27" s="13">
        <v>45324</v>
      </c>
      <c r="B27" s="20">
        <v>3179.6275999999998</v>
      </c>
      <c r="C27" s="120">
        <v>1784.577</v>
      </c>
      <c r="D27" s="22">
        <v>1.3029999999999999</v>
      </c>
      <c r="E27" s="22">
        <v>1.2867999999999999</v>
      </c>
      <c r="F27" s="22">
        <v>1.8039000000000001</v>
      </c>
      <c r="G27" s="22">
        <v>1.4597</v>
      </c>
      <c r="H27" s="22">
        <v>1.1471</v>
      </c>
      <c r="I27" s="22">
        <v>0.90259999999999996</v>
      </c>
      <c r="J27" s="22">
        <v>1.0290999999999999</v>
      </c>
      <c r="K27" s="22">
        <v>1.2562</v>
      </c>
      <c r="M27" s="14">
        <f t="shared" si="33"/>
        <v>-1.1835525683802195E-2</v>
      </c>
      <c r="N27" s="14">
        <f t="shared" si="34"/>
        <v>-1.0009868963026691E-2</v>
      </c>
      <c r="O27" s="14">
        <f t="shared" si="35"/>
        <v>-2.5648695131982313E-2</v>
      </c>
      <c r="P27" s="14">
        <f t="shared" si="36"/>
        <v>-6.4077387446359824E-2</v>
      </c>
      <c r="Q27" s="14">
        <f t="shared" si="37"/>
        <v>-2.0152091254752813E-2</v>
      </c>
      <c r="R27" s="14">
        <f t="shared" si="38"/>
        <v>-1.9018817204301097E-2</v>
      </c>
      <c r="S27" s="14">
        <f t="shared" si="39"/>
        <v>-1.1035434089145535E-2</v>
      </c>
      <c r="T27" s="14">
        <f t="shared" si="40"/>
        <v>-1.0740903112669953E-2</v>
      </c>
      <c r="U27" s="14">
        <f t="shared" si="41"/>
        <v>-1.3137706175680886E-2</v>
      </c>
      <c r="V27" s="14">
        <f t="shared" si="42"/>
        <v>7.1354124909803751E-3</v>
      </c>
    </row>
    <row r="28" spans="1:28" x14ac:dyDescent="0.25">
      <c r="A28" s="13">
        <v>45327</v>
      </c>
      <c r="B28" s="20">
        <v>3200.4218000000001</v>
      </c>
      <c r="C28" s="120">
        <v>1753.8109999999999</v>
      </c>
      <c r="D28" s="22">
        <v>1.3111999999999999</v>
      </c>
      <c r="E28" s="22">
        <v>1.1586000000000001</v>
      </c>
      <c r="F28" s="22">
        <v>1.7311000000000001</v>
      </c>
      <c r="G28" s="22">
        <v>1.4137999999999999</v>
      </c>
      <c r="H28" s="22">
        <v>1.1194999999999999</v>
      </c>
      <c r="I28" s="22">
        <v>0.88049999999999995</v>
      </c>
      <c r="J28" s="22">
        <v>1.0096000000000001</v>
      </c>
      <c r="K28" s="22">
        <v>1.2556</v>
      </c>
      <c r="M28" s="14">
        <f t="shared" ref="M28:M32" si="43">B28/B27-1</f>
        <v>6.539822462227951E-3</v>
      </c>
      <c r="N28" s="14">
        <f t="shared" ref="N28:N32" si="44">C28/C27-1</f>
        <v>-1.723993977284255E-2</v>
      </c>
      <c r="O28" s="14">
        <f t="shared" ref="O28:O32" si="45">D28/D27-1</f>
        <v>6.2931696085954947E-3</v>
      </c>
      <c r="P28" s="14">
        <f t="shared" ref="P28:P32" si="46">E28/E27-1</f>
        <v>-9.9626981659931557E-2</v>
      </c>
      <c r="Q28" s="14">
        <f t="shared" ref="Q28:Q32" si="47">F28/F27-1</f>
        <v>-4.0357004268529284E-2</v>
      </c>
      <c r="R28" s="14">
        <f t="shared" ref="R28:R32" si="48">G28/G27-1</f>
        <v>-3.1444817428238681E-2</v>
      </c>
      <c r="S28" s="14">
        <f t="shared" ref="S28:S32" si="49">H28/H27-1</f>
        <v>-2.406067474500917E-2</v>
      </c>
      <c r="T28" s="14">
        <f t="shared" ref="T28:T32" si="50">I28/I27-1</f>
        <v>-2.4484821626412634E-2</v>
      </c>
      <c r="U28" s="14">
        <f t="shared" ref="U28:U32" si="51">J28/J27-1</f>
        <v>-1.8948595860460493E-2</v>
      </c>
      <c r="V28" s="14">
        <f t="shared" ref="V28:V32" si="52">K28/K27-1</f>
        <v>-4.7763095048558579E-4</v>
      </c>
    </row>
    <row r="29" spans="1:28" x14ac:dyDescent="0.25">
      <c r="A29" s="13">
        <v>45328</v>
      </c>
      <c r="B29" s="20">
        <v>3311.6922</v>
      </c>
      <c r="C29" s="120">
        <v>1788.08</v>
      </c>
      <c r="D29" s="22">
        <v>1.379</v>
      </c>
      <c r="E29" s="22">
        <v>1.0769</v>
      </c>
      <c r="F29" s="22">
        <v>1.8021</v>
      </c>
      <c r="G29" s="22">
        <v>1.4722999999999999</v>
      </c>
      <c r="H29" s="22">
        <v>1.1584000000000001</v>
      </c>
      <c r="I29" s="22">
        <v>0.9113</v>
      </c>
      <c r="J29" s="22">
        <v>1.0294000000000001</v>
      </c>
      <c r="K29" s="22">
        <v>1.2604</v>
      </c>
      <c r="M29" s="14">
        <f t="shared" si="43"/>
        <v>3.4767417219817576E-2</v>
      </c>
      <c r="N29" s="14">
        <f t="shared" si="44"/>
        <v>1.9539733756944067E-2</v>
      </c>
      <c r="O29" s="14">
        <f t="shared" si="45"/>
        <v>5.1708358755338635E-2</v>
      </c>
      <c r="P29" s="14">
        <f t="shared" si="46"/>
        <v>-7.0516140169169739E-2</v>
      </c>
      <c r="Q29" s="14">
        <f t="shared" si="47"/>
        <v>4.1014383917740149E-2</v>
      </c>
      <c r="R29" s="14">
        <f t="shared" si="48"/>
        <v>4.1377846937332041E-2</v>
      </c>
      <c r="S29" s="14">
        <f t="shared" si="49"/>
        <v>3.4747655203215766E-2</v>
      </c>
      <c r="T29" s="14">
        <f t="shared" si="50"/>
        <v>3.4980124929017586E-2</v>
      </c>
      <c r="U29" s="14">
        <f t="shared" si="51"/>
        <v>1.9611727416798841E-2</v>
      </c>
      <c r="V29" s="14">
        <f t="shared" si="52"/>
        <v>3.8228735266008229E-3</v>
      </c>
    </row>
    <row r="30" spans="1:28" x14ac:dyDescent="0.25">
      <c r="A30" s="13">
        <v>45329</v>
      </c>
      <c r="B30" s="20">
        <f>VLOOKUP(300,'1'!$J:$K,2,FALSE)</f>
        <v>3988.8308000000002</v>
      </c>
      <c r="C30" s="120">
        <v>1781.9110000000001</v>
      </c>
      <c r="D30" s="22">
        <v>1.4081999999999999</v>
      </c>
      <c r="E30" s="22">
        <v>0.99160000000000004</v>
      </c>
      <c r="F30" s="22">
        <v>1.786</v>
      </c>
      <c r="G30" s="22">
        <v>1.4626999999999999</v>
      </c>
      <c r="H30" s="22">
        <v>1.1531</v>
      </c>
      <c r="I30" s="22">
        <v>0.90720000000000001</v>
      </c>
      <c r="J30" s="22">
        <v>1.0169999999999999</v>
      </c>
      <c r="K30" s="22">
        <v>1.2675000000000001</v>
      </c>
      <c r="M30" s="14">
        <f t="shared" si="43"/>
        <v>0.20446906267436327</v>
      </c>
      <c r="N30" s="14">
        <f t="shared" si="44"/>
        <v>-3.4500693481275269E-3</v>
      </c>
      <c r="O30" s="14">
        <f t="shared" si="45"/>
        <v>2.1174764321972406E-2</v>
      </c>
      <c r="P30" s="14">
        <f t="shared" si="46"/>
        <v>-7.9208840189432528E-2</v>
      </c>
      <c r="Q30" s="14">
        <f t="shared" si="47"/>
        <v>-8.934021419455096E-3</v>
      </c>
      <c r="R30" s="14">
        <f t="shared" si="48"/>
        <v>-6.5204102424777366E-3</v>
      </c>
      <c r="S30" s="14">
        <f t="shared" si="49"/>
        <v>-4.5752762430939509E-3</v>
      </c>
      <c r="T30" s="14">
        <f t="shared" si="50"/>
        <v>-4.499067266542256E-3</v>
      </c>
      <c r="U30" s="14">
        <f t="shared" si="51"/>
        <v>-1.2045851952593889E-2</v>
      </c>
      <c r="V30" s="14">
        <f t="shared" si="52"/>
        <v>5.6331323389400279E-3</v>
      </c>
    </row>
    <row r="31" spans="1:28" x14ac:dyDescent="0.25">
      <c r="A31" s="13">
        <v>45330</v>
      </c>
      <c r="B31" s="20">
        <f>VLOOKUP(300,'1'!$J:$K,2,FALSE)</f>
        <v>3988.8308000000002</v>
      </c>
      <c r="C31" s="120">
        <v>1808.2829999999999</v>
      </c>
      <c r="D31" s="22">
        <v>1.4077999999999999</v>
      </c>
      <c r="E31" s="22">
        <v>1.0780000000000001</v>
      </c>
      <c r="F31" s="22">
        <v>1.8347</v>
      </c>
      <c r="G31" s="22">
        <v>1.4923999999999999</v>
      </c>
      <c r="H31" s="22">
        <v>1.169</v>
      </c>
      <c r="I31" s="22">
        <v>0.91569999999999996</v>
      </c>
      <c r="J31" s="22">
        <v>1.0298</v>
      </c>
      <c r="K31" s="22">
        <v>1.2799</v>
      </c>
      <c r="M31" s="14">
        <f t="shared" si="43"/>
        <v>0</v>
      </c>
      <c r="N31" s="14">
        <f t="shared" si="44"/>
        <v>1.4799841293981375E-2</v>
      </c>
      <c r="O31" s="14">
        <f t="shared" si="45"/>
        <v>-2.8405056099978232E-4</v>
      </c>
      <c r="P31" s="14">
        <f t="shared" si="46"/>
        <v>8.7131908027430427E-2</v>
      </c>
      <c r="Q31" s="14">
        <f t="shared" si="47"/>
        <v>2.7267637178051585E-2</v>
      </c>
      <c r="R31" s="14">
        <f t="shared" si="48"/>
        <v>2.0304915567102011E-2</v>
      </c>
      <c r="S31" s="14">
        <f t="shared" si="49"/>
        <v>1.3788916832885301E-2</v>
      </c>
      <c r="T31" s="14">
        <f t="shared" si="50"/>
        <v>9.3694885361550462E-3</v>
      </c>
      <c r="U31" s="14">
        <f t="shared" si="51"/>
        <v>1.2586037364798575E-2</v>
      </c>
      <c r="V31" s="14">
        <f t="shared" si="52"/>
        <v>9.7830374753451466E-3</v>
      </c>
    </row>
    <row r="32" spans="1:28" x14ac:dyDescent="0.25">
      <c r="A32" s="13">
        <v>45341</v>
      </c>
      <c r="B32" s="20">
        <v>3403.8078</v>
      </c>
      <c r="C32" s="120">
        <v>1824.413</v>
      </c>
      <c r="D32" s="22">
        <v>1.4362999999999999</v>
      </c>
      <c r="E32" s="22">
        <v>1.1488</v>
      </c>
      <c r="F32" s="22">
        <v>1.8585</v>
      </c>
      <c r="G32" s="22">
        <v>1.5149999999999999</v>
      </c>
      <c r="H32" s="22">
        <v>1.1879999999999999</v>
      </c>
      <c r="I32" s="22">
        <v>0.92490000000000006</v>
      </c>
      <c r="J32" s="22">
        <v>1.0426</v>
      </c>
      <c r="K32" s="22">
        <v>1.2863</v>
      </c>
      <c r="M32" s="14">
        <f t="shared" si="43"/>
        <v>-0.14666528347103625</v>
      </c>
      <c r="N32" s="14">
        <f t="shared" si="44"/>
        <v>8.9200639501672008E-3</v>
      </c>
      <c r="O32" s="14">
        <f t="shared" si="45"/>
        <v>2.0244352891035655E-2</v>
      </c>
      <c r="P32" s="14">
        <f t="shared" si="46"/>
        <v>6.5677179962894128E-2</v>
      </c>
      <c r="Q32" s="14">
        <f t="shared" si="47"/>
        <v>1.297214803510105E-2</v>
      </c>
      <c r="R32" s="14">
        <f t="shared" si="48"/>
        <v>1.5143393192173615E-2</v>
      </c>
      <c r="S32" s="14">
        <f t="shared" si="49"/>
        <v>1.6253207869974196E-2</v>
      </c>
      <c r="T32" s="14">
        <f t="shared" si="50"/>
        <v>1.0046958610898882E-2</v>
      </c>
      <c r="U32" s="14">
        <f t="shared" si="51"/>
        <v>1.2429597980190277E-2</v>
      </c>
      <c r="V32" s="14">
        <f t="shared" si="52"/>
        <v>5.0003906555198263E-3</v>
      </c>
    </row>
    <row r="33" spans="1:33" x14ac:dyDescent="0.25">
      <c r="A33" s="13">
        <v>45342</v>
      </c>
      <c r="B33" s="20">
        <v>3410.85</v>
      </c>
      <c r="C33" s="120">
        <v>1840.65</v>
      </c>
      <c r="D33" s="22">
        <v>1.4420999999999999</v>
      </c>
      <c r="E33" s="22">
        <v>1.1745000000000001</v>
      </c>
      <c r="F33" s="22">
        <v>1.8683000000000001</v>
      </c>
      <c r="G33" s="22">
        <v>1.5290999999999999</v>
      </c>
      <c r="H33" s="22">
        <v>1.2060999999999999</v>
      </c>
      <c r="I33" s="22">
        <v>0.93820000000000003</v>
      </c>
      <c r="J33" s="22">
        <v>1.0528</v>
      </c>
      <c r="K33" s="22">
        <v>1.2881</v>
      </c>
      <c r="M33" s="14">
        <f t="shared" ref="M33:M37" si="53">B33/B32-1</f>
        <v>2.0689182274040707E-3</v>
      </c>
      <c r="N33" s="14">
        <f t="shared" ref="N33:N37" si="54">C33/C32-1</f>
        <v>8.8998488829010736E-3</v>
      </c>
      <c r="O33" s="14">
        <f t="shared" ref="O33:O37" si="55">D33/D32-1</f>
        <v>4.0381535890829934E-3</v>
      </c>
      <c r="P33" s="14">
        <f t="shared" ref="P33:P37" si="56">E33/E32-1</f>
        <v>2.2371169916434619E-2</v>
      </c>
      <c r="Q33" s="14">
        <f t="shared" ref="Q33:Q37" si="57">F33/F32-1</f>
        <v>5.2730696798493071E-3</v>
      </c>
      <c r="R33" s="14">
        <f t="shared" ref="R33:R37" si="58">G33/G32-1</f>
        <v>9.3069306930693152E-3</v>
      </c>
      <c r="S33" s="14">
        <f t="shared" ref="S33:S37" si="59">H33/H32-1</f>
        <v>1.5235690235690269E-2</v>
      </c>
      <c r="T33" s="14">
        <f t="shared" ref="T33:T37" si="60">I33/I32-1</f>
        <v>1.4379932965725928E-2</v>
      </c>
      <c r="U33" s="14">
        <f t="shared" ref="U33:U37" si="61">J33/J32-1</f>
        <v>9.783234222136894E-3</v>
      </c>
      <c r="V33" s="14">
        <f t="shared" ref="V33:V37" si="62">K33/K32-1</f>
        <v>1.3993625126331732E-3</v>
      </c>
    </row>
    <row r="34" spans="1:33" x14ac:dyDescent="0.25">
      <c r="A34" s="13">
        <v>45343</v>
      </c>
      <c r="B34" s="20">
        <v>3456.8712999999998</v>
      </c>
      <c r="C34" s="120">
        <v>1855.0619999999999</v>
      </c>
      <c r="D34" s="22">
        <v>1.4459</v>
      </c>
      <c r="E34" s="22">
        <v>1.2159</v>
      </c>
      <c r="F34" s="22">
        <v>1.9127000000000001</v>
      </c>
      <c r="G34" s="22">
        <v>1.5464</v>
      </c>
      <c r="H34" s="22">
        <v>1.2151000000000001</v>
      </c>
      <c r="I34" s="22">
        <v>0.94059999999999999</v>
      </c>
      <c r="J34" s="22">
        <v>1.0638000000000001</v>
      </c>
      <c r="K34" s="22">
        <v>1.2867999999999999</v>
      </c>
      <c r="M34" s="14">
        <f t="shared" si="53"/>
        <v>1.3492619141856066E-2</v>
      </c>
      <c r="N34" s="14">
        <f t="shared" si="54"/>
        <v>7.8298427186047626E-3</v>
      </c>
      <c r="O34" s="14">
        <f t="shared" si="55"/>
        <v>2.6350461133068936E-3</v>
      </c>
      <c r="P34" s="14">
        <f t="shared" si="56"/>
        <v>3.5249042145593767E-2</v>
      </c>
      <c r="Q34" s="14">
        <f t="shared" si="57"/>
        <v>2.3764919980731047E-2</v>
      </c>
      <c r="R34" s="14">
        <f t="shared" si="58"/>
        <v>1.131384474527497E-2</v>
      </c>
      <c r="S34" s="14">
        <f t="shared" si="59"/>
        <v>7.4620678219055048E-3</v>
      </c>
      <c r="T34" s="14">
        <f t="shared" si="60"/>
        <v>2.558089959496801E-3</v>
      </c>
      <c r="U34" s="14">
        <f t="shared" si="61"/>
        <v>1.0448328267477214E-2</v>
      </c>
      <c r="V34" s="14">
        <f t="shared" si="62"/>
        <v>-1.0092384131666909E-3</v>
      </c>
    </row>
    <row r="35" spans="1:33" x14ac:dyDescent="0.25">
      <c r="A35" s="13">
        <v>45344</v>
      </c>
      <c r="B35" s="20">
        <v>3486.6747</v>
      </c>
      <c r="C35" s="120">
        <v>1860.5530000000001</v>
      </c>
      <c r="D35" s="22">
        <v>1.4619</v>
      </c>
      <c r="E35" s="22">
        <v>1.2665</v>
      </c>
      <c r="F35" s="22">
        <v>1.9147000000000001</v>
      </c>
      <c r="G35" s="22">
        <v>1.5497000000000001</v>
      </c>
      <c r="H35" s="18">
        <v>1.2179</v>
      </c>
      <c r="I35" s="22">
        <v>0.94240000000000002</v>
      </c>
      <c r="J35" s="22">
        <v>1.0697000000000001</v>
      </c>
      <c r="K35" s="22">
        <v>1.2978000000000001</v>
      </c>
      <c r="M35" s="14">
        <f t="shared" si="53"/>
        <v>8.62149539671897E-3</v>
      </c>
      <c r="N35" s="14">
        <f t="shared" si="54"/>
        <v>2.9600088838002137E-3</v>
      </c>
      <c r="O35" s="14">
        <f t="shared" si="55"/>
        <v>1.106577218341509E-2</v>
      </c>
      <c r="P35" s="14">
        <f t="shared" si="56"/>
        <v>4.1615264413191966E-2</v>
      </c>
      <c r="Q35" s="14">
        <f t="shared" si="57"/>
        <v>1.0456422857740844E-3</v>
      </c>
      <c r="R35" s="14">
        <f t="shared" si="58"/>
        <v>2.1339886187274892E-3</v>
      </c>
      <c r="S35" s="14">
        <f t="shared" si="59"/>
        <v>2.304337091597386E-3</v>
      </c>
      <c r="T35" s="14">
        <f t="shared" si="60"/>
        <v>1.9136721241761467E-3</v>
      </c>
      <c r="U35" s="14">
        <f t="shared" si="61"/>
        <v>5.5461552923481428E-3</v>
      </c>
      <c r="V35" s="14">
        <f t="shared" si="62"/>
        <v>8.5483369599006487E-3</v>
      </c>
    </row>
    <row r="36" spans="1:33" x14ac:dyDescent="0.25">
      <c r="A36" s="13">
        <v>45345</v>
      </c>
      <c r="B36" s="20">
        <v>3489.7415999999998</v>
      </c>
      <c r="C36" s="120">
        <v>1868.0509999999999</v>
      </c>
      <c r="D36" s="22">
        <v>1.4643999999999999</v>
      </c>
      <c r="E36" s="22">
        <v>1.3264</v>
      </c>
      <c r="F36" s="22">
        <v>1.9424999999999999</v>
      </c>
      <c r="G36" s="22">
        <v>1.5602</v>
      </c>
      <c r="H36" s="22">
        <v>1.2246999999999999</v>
      </c>
      <c r="I36" s="22">
        <v>0.94510000000000005</v>
      </c>
      <c r="J36" s="22">
        <v>1.0736000000000001</v>
      </c>
      <c r="K36" s="22">
        <v>1.3042</v>
      </c>
      <c r="M36" s="14">
        <f t="shared" si="53"/>
        <v>8.7960600396708166E-4</v>
      </c>
      <c r="N36" s="14">
        <f t="shared" si="54"/>
        <v>4.0299846336007139E-3</v>
      </c>
      <c r="O36" s="14">
        <f t="shared" si="55"/>
        <v>1.7101032902386848E-3</v>
      </c>
      <c r="P36" s="14">
        <f t="shared" si="56"/>
        <v>4.7295696802210907E-2</v>
      </c>
      <c r="Q36" s="14">
        <f t="shared" si="57"/>
        <v>1.4519245834856642E-2</v>
      </c>
      <c r="R36" s="14">
        <f t="shared" si="58"/>
        <v>6.7755049364393027E-3</v>
      </c>
      <c r="S36" s="14">
        <f t="shared" si="59"/>
        <v>5.5833812299859176E-3</v>
      </c>
      <c r="T36" s="14">
        <f t="shared" si="60"/>
        <v>2.8650254668931563E-3</v>
      </c>
      <c r="U36" s="14">
        <f t="shared" si="61"/>
        <v>3.6458820229972044E-3</v>
      </c>
      <c r="V36" s="14">
        <f t="shared" si="62"/>
        <v>4.9314224071506096E-3</v>
      </c>
    </row>
    <row r="37" spans="1:33" x14ac:dyDescent="0.25">
      <c r="A37" s="13">
        <v>45348</v>
      </c>
      <c r="B37" s="20">
        <v>3453.3584999999998</v>
      </c>
      <c r="C37" s="120">
        <v>1870.9459999999999</v>
      </c>
      <c r="D37" s="22">
        <v>1.4598</v>
      </c>
      <c r="E37" s="22">
        <v>1.3673999999999999</v>
      </c>
      <c r="F37" s="22">
        <v>1.9533</v>
      </c>
      <c r="G37" s="22">
        <v>1.57</v>
      </c>
      <c r="H37" s="22">
        <v>1.2241</v>
      </c>
      <c r="I37" s="22">
        <v>0.93989999999999996</v>
      </c>
      <c r="J37" s="22">
        <v>1.075</v>
      </c>
      <c r="K37" s="22">
        <v>1.2919</v>
      </c>
      <c r="M37" s="14">
        <f t="shared" si="53"/>
        <v>-1.0425728942223156E-2</v>
      </c>
      <c r="N37" s="14">
        <f t="shared" si="54"/>
        <v>1.5497435562519257E-3</v>
      </c>
      <c r="O37" s="14">
        <f t="shared" si="55"/>
        <v>-3.1412182463806948E-3</v>
      </c>
      <c r="P37" s="14">
        <f t="shared" si="56"/>
        <v>3.0910735826296776E-2</v>
      </c>
      <c r="Q37" s="14">
        <f t="shared" si="57"/>
        <v>5.5598455598455665E-3</v>
      </c>
      <c r="R37" s="14">
        <f t="shared" si="58"/>
        <v>6.2812459941032905E-3</v>
      </c>
      <c r="S37" s="14">
        <f t="shared" si="59"/>
        <v>-4.8991589777080957E-4</v>
      </c>
      <c r="T37" s="14">
        <f t="shared" si="60"/>
        <v>-5.5020632737277086E-3</v>
      </c>
      <c r="U37" s="14">
        <f t="shared" si="61"/>
        <v>1.3040238450072739E-3</v>
      </c>
      <c r="V37" s="14">
        <f t="shared" si="62"/>
        <v>-9.4310688544702037E-3</v>
      </c>
    </row>
    <row r="38" spans="1:33" x14ac:dyDescent="0.25">
      <c r="A38" s="13">
        <v>45349</v>
      </c>
      <c r="B38" s="20">
        <f>VLOOKUP(300,'1'!$J:$K,2,FALSE)</f>
        <v>3988.8308000000002</v>
      </c>
      <c r="C38" s="120">
        <v>1881.386</v>
      </c>
      <c r="D38" s="22">
        <v>1.4979</v>
      </c>
      <c r="E38" s="22">
        <v>1.4174</v>
      </c>
      <c r="F38" s="22">
        <v>1.9926999999999999</v>
      </c>
      <c r="G38" s="22">
        <v>1.5928</v>
      </c>
      <c r="H38" s="22">
        <v>1.2326999999999999</v>
      </c>
      <c r="I38" s="22">
        <v>0.94669999999999999</v>
      </c>
      <c r="J38" s="22">
        <v>1.0831</v>
      </c>
      <c r="K38" s="22">
        <v>1.296</v>
      </c>
      <c r="M38" s="14">
        <f t="shared" ref="M38:M41" si="63">B38/B37-1</f>
        <v>0.15505841632138706</v>
      </c>
      <c r="N38" s="14">
        <f t="shared" ref="N38:N41" si="64">C38/C37-1</f>
        <v>5.5800648442019263E-3</v>
      </c>
      <c r="O38" s="14">
        <f t="shared" ref="O38:O41" si="65">D38/D37-1</f>
        <v>2.6099465680230249E-2</v>
      </c>
      <c r="P38" s="14">
        <f t="shared" ref="P38:P41" si="66">E38/E37-1</f>
        <v>3.6565745209887313E-2</v>
      </c>
      <c r="Q38" s="14">
        <f t="shared" ref="Q38:Q41" si="67">F38/F37-1</f>
        <v>2.0170992679055866E-2</v>
      </c>
      <c r="R38" s="14">
        <f t="shared" ref="R38:R41" si="68">G38/G37-1</f>
        <v>1.4522292993630614E-2</v>
      </c>
      <c r="S38" s="14">
        <f t="shared" ref="S38:S41" si="69">H38/H37-1</f>
        <v>7.0255698063883543E-3</v>
      </c>
      <c r="T38" s="14">
        <f t="shared" ref="T38:T41" si="70">I38/I37-1</f>
        <v>7.2348122140653004E-3</v>
      </c>
      <c r="U38" s="14">
        <f t="shared" ref="U38:U41" si="71">J38/J37-1</f>
        <v>7.5348837209301411E-3</v>
      </c>
      <c r="V38" s="14">
        <f t="shared" ref="V38:V41" si="72">K38/K37-1</f>
        <v>3.1736202492453902E-3</v>
      </c>
      <c r="AE38" s="14"/>
      <c r="AF38" s="14"/>
      <c r="AG38" s="14"/>
    </row>
    <row r="39" spans="1:33" x14ac:dyDescent="0.25">
      <c r="A39" s="13">
        <v>45350</v>
      </c>
      <c r="B39" s="20">
        <v>3450.2597999999998</v>
      </c>
      <c r="C39" s="120">
        <v>1840.146</v>
      </c>
      <c r="D39" s="22">
        <v>1.4574</v>
      </c>
      <c r="E39" s="22">
        <v>1.2952999999999999</v>
      </c>
      <c r="F39" s="22">
        <v>1.9023000000000001</v>
      </c>
      <c r="G39" s="22">
        <v>1.5367</v>
      </c>
      <c r="H39" s="22">
        <v>1.1931</v>
      </c>
      <c r="I39" s="22">
        <v>0.91390000000000005</v>
      </c>
      <c r="J39" s="22">
        <v>1.0506</v>
      </c>
      <c r="K39" s="22">
        <v>1.298</v>
      </c>
      <c r="M39" s="14">
        <f t="shared" si="63"/>
        <v>-0.13501976569174112</v>
      </c>
      <c r="N39" s="14">
        <f t="shared" si="64"/>
        <v>-2.192001003515498E-2</v>
      </c>
      <c r="O39" s="14">
        <f t="shared" si="65"/>
        <v>-2.7037852994191813E-2</v>
      </c>
      <c r="P39" s="14">
        <f t="shared" si="66"/>
        <v>-8.6143643290532035E-2</v>
      </c>
      <c r="Q39" s="14">
        <f t="shared" si="67"/>
        <v>-4.536558438299787E-2</v>
      </c>
      <c r="R39" s="14">
        <f t="shared" si="68"/>
        <v>-3.5220994475138157E-2</v>
      </c>
      <c r="S39" s="14">
        <f t="shared" si="69"/>
        <v>-3.212460452664867E-2</v>
      </c>
      <c r="T39" s="14">
        <f t="shared" si="70"/>
        <v>-3.464666737086719E-2</v>
      </c>
      <c r="U39" s="14">
        <f t="shared" si="71"/>
        <v>-3.0006462930477262E-2</v>
      </c>
      <c r="V39" s="14">
        <f t="shared" si="72"/>
        <v>1.5432098765431057E-3</v>
      </c>
    </row>
    <row r="40" spans="1:33" x14ac:dyDescent="0.25">
      <c r="A40" s="13">
        <v>45351</v>
      </c>
      <c r="B40" s="20">
        <v>3516.0826000000002</v>
      </c>
      <c r="C40" s="120">
        <v>1862.761</v>
      </c>
      <c r="D40" s="22">
        <v>1.5039</v>
      </c>
      <c r="E40" s="22">
        <v>1.3348</v>
      </c>
      <c r="F40" s="22">
        <v>1.948</v>
      </c>
      <c r="G40" s="22">
        <v>1.5706</v>
      </c>
      <c r="H40" s="22">
        <v>1.2156</v>
      </c>
      <c r="I40" s="22">
        <v>0.93269999999999997</v>
      </c>
      <c r="J40" s="22">
        <v>1.0661</v>
      </c>
      <c r="K40" s="22">
        <v>1.2988999999999999</v>
      </c>
      <c r="M40" s="14">
        <f t="shared" si="63"/>
        <v>1.9077635834843676E-2</v>
      </c>
      <c r="N40" s="14">
        <f t="shared" si="64"/>
        <v>1.2289785701786737E-2</v>
      </c>
      <c r="O40" s="14">
        <f t="shared" si="65"/>
        <v>3.1906134211609816E-2</v>
      </c>
      <c r="P40" s="14">
        <f t="shared" si="66"/>
        <v>3.0494866054195935E-2</v>
      </c>
      <c r="Q40" s="14">
        <f t="shared" si="67"/>
        <v>2.4023550438942332E-2</v>
      </c>
      <c r="R40" s="14">
        <f t="shared" si="68"/>
        <v>2.2060258996551063E-2</v>
      </c>
      <c r="S40" s="14">
        <f t="shared" si="69"/>
        <v>1.8858436007040513E-2</v>
      </c>
      <c r="T40" s="14">
        <f t="shared" si="70"/>
        <v>2.0571178465915274E-2</v>
      </c>
      <c r="U40" s="14">
        <f t="shared" si="71"/>
        <v>1.4753474205216222E-2</v>
      </c>
      <c r="V40" s="14">
        <f t="shared" si="72"/>
        <v>6.9337442218797563E-4</v>
      </c>
    </row>
    <row r="41" spans="1:33" x14ac:dyDescent="0.25">
      <c r="A41" s="13">
        <v>45352</v>
      </c>
      <c r="B41" s="20">
        <f>VLOOKUP(300,'1'!$J:$K,2,FALSE)</f>
        <v>3988.8308000000002</v>
      </c>
      <c r="C41" s="120">
        <v>1869.97</v>
      </c>
      <c r="D41" s="22">
        <v>1.52</v>
      </c>
      <c r="E41" s="22">
        <v>1.3445</v>
      </c>
      <c r="F41" s="22">
        <v>1.9563999999999999</v>
      </c>
      <c r="G41" s="22">
        <v>1.5809</v>
      </c>
      <c r="H41" s="22">
        <v>1.2212000000000001</v>
      </c>
      <c r="I41" s="22">
        <v>0.93736475563103872</v>
      </c>
      <c r="J41" s="22">
        <v>1.0665</v>
      </c>
      <c r="K41" s="22">
        <v>1.3028999999999999</v>
      </c>
      <c r="M41" s="14">
        <f t="shared" si="63"/>
        <v>0.13445309845678821</v>
      </c>
      <c r="N41" s="14">
        <f t="shared" si="64"/>
        <v>3.8700616987363823E-3</v>
      </c>
      <c r="O41" s="14">
        <f t="shared" si="65"/>
        <v>1.0705499035840171E-2</v>
      </c>
      <c r="P41" s="14">
        <f t="shared" si="66"/>
        <v>7.267006293077749E-3</v>
      </c>
      <c r="Q41" s="14">
        <f t="shared" si="67"/>
        <v>4.3121149897329403E-3</v>
      </c>
      <c r="R41" s="14">
        <f t="shared" si="68"/>
        <v>6.5580033108365576E-3</v>
      </c>
      <c r="S41" s="14">
        <f t="shared" si="69"/>
        <v>4.6067785455743415E-3</v>
      </c>
      <c r="T41" s="14">
        <f t="shared" si="70"/>
        <v>5.0013462324849378E-3</v>
      </c>
      <c r="U41" s="14">
        <f t="shared" si="71"/>
        <v>3.7519932464125105E-4</v>
      </c>
      <c r="V41" s="14">
        <f t="shared" si="72"/>
        <v>3.0795288320886183E-3</v>
      </c>
    </row>
    <row r="42" spans="1:33" x14ac:dyDescent="0.25">
      <c r="A42" s="13">
        <v>45355</v>
      </c>
      <c r="B42" s="20">
        <v>3540.8685999999998</v>
      </c>
      <c r="C42" s="120">
        <v>1864.846</v>
      </c>
      <c r="D42" s="22">
        <v>1.5447</v>
      </c>
      <c r="E42" s="22">
        <v>1.3289</v>
      </c>
      <c r="F42" s="22">
        <v>1.9802999999999999</v>
      </c>
      <c r="G42" s="22">
        <v>1.6004</v>
      </c>
      <c r="H42" s="22">
        <v>1.2228000000000001</v>
      </c>
      <c r="I42" s="22">
        <v>0.93960643054169668</v>
      </c>
      <c r="J42" s="22">
        <v>1.0642</v>
      </c>
      <c r="K42" s="22">
        <v>1.3136000000000001</v>
      </c>
      <c r="M42" s="14">
        <f t="shared" ref="M42:M46" si="73">B42/B41-1</f>
        <v>-0.11230413684130203</v>
      </c>
      <c r="N42" s="14">
        <f t="shared" ref="N42:N46" si="74">C42/C41-1</f>
        <v>-2.7401509115119183E-3</v>
      </c>
      <c r="O42" s="14">
        <f t="shared" ref="O42:O46" si="75">D42/D41-1</f>
        <v>1.6249999999999876E-2</v>
      </c>
      <c r="P42" s="14">
        <f t="shared" ref="P42:P46" si="76">E42/E41-1</f>
        <v>-1.1602826329490612E-2</v>
      </c>
      <c r="Q42" s="14">
        <f t="shared" ref="Q42:Q46" si="77">F42/F41-1</f>
        <v>1.2216315681864653E-2</v>
      </c>
      <c r="R42" s="14">
        <f t="shared" ref="R42:R46" si="78">G42/G41-1</f>
        <v>1.2334746030742139E-2</v>
      </c>
      <c r="S42" s="14">
        <f t="shared" ref="S42:S46" si="79">H42/H41-1</f>
        <v>1.3101867016049873E-3</v>
      </c>
      <c r="T42" s="14">
        <f t="shared" ref="T42:T46" si="80">I42/I41-1</f>
        <v>2.3914648990071008E-3</v>
      </c>
      <c r="U42" s="14">
        <f t="shared" ref="U42:U46" si="81">J42/J41-1</f>
        <v>-2.1565869667135029E-3</v>
      </c>
      <c r="V42" s="14">
        <f t="shared" ref="V42:V46" si="82">K42/K41-1</f>
        <v>8.2124491518920095E-3</v>
      </c>
      <c r="Y42" s="14"/>
      <c r="Z42" s="14"/>
      <c r="AA42" s="14"/>
      <c r="AB42" s="14"/>
      <c r="AC42" s="14"/>
      <c r="AD42" s="14"/>
      <c r="AE42" s="14"/>
      <c r="AF42" s="14"/>
      <c r="AG42" s="14"/>
    </row>
    <row r="43" spans="1:33" x14ac:dyDescent="0.25">
      <c r="A43" s="13">
        <v>45356</v>
      </c>
      <c r="B43" s="20">
        <v>3565.5142999999998</v>
      </c>
      <c r="C43" s="120">
        <v>1850.095</v>
      </c>
      <c r="D43" s="22">
        <v>1.5663</v>
      </c>
      <c r="E43" s="22">
        <v>1.2882</v>
      </c>
      <c r="F43" s="22">
        <v>1.9598</v>
      </c>
      <c r="G43" s="22">
        <v>1.5862000000000001</v>
      </c>
      <c r="H43" s="22">
        <v>1.212</v>
      </c>
      <c r="I43" s="22">
        <v>0.93140000000000001</v>
      </c>
      <c r="J43" s="22">
        <v>1.0593999999999999</v>
      </c>
      <c r="K43" s="22">
        <v>1.3219000000000001</v>
      </c>
      <c r="M43" s="14">
        <f t="shared" si="73"/>
        <v>6.960354304025973E-3</v>
      </c>
      <c r="N43" s="14">
        <f t="shared" si="74"/>
        <v>-7.9100365392101857E-3</v>
      </c>
      <c r="O43" s="14">
        <f t="shared" si="75"/>
        <v>1.3983297727714117E-2</v>
      </c>
      <c r="P43" s="14">
        <f t="shared" si="76"/>
        <v>-3.0626834223794086E-2</v>
      </c>
      <c r="Q43" s="14">
        <f t="shared" si="77"/>
        <v>-1.0351966873705987E-2</v>
      </c>
      <c r="R43" s="14">
        <f t="shared" si="78"/>
        <v>-8.8727818045488682E-3</v>
      </c>
      <c r="S43" s="14">
        <f t="shared" si="79"/>
        <v>-8.8321884200197598E-3</v>
      </c>
      <c r="T43" s="14">
        <f t="shared" si="80"/>
        <v>-8.7339020625535335E-3</v>
      </c>
      <c r="U43" s="14">
        <f t="shared" si="81"/>
        <v>-4.5104303702312443E-3</v>
      </c>
      <c r="V43" s="14">
        <f t="shared" si="82"/>
        <v>6.3185140073080959E-3</v>
      </c>
      <c r="Y43" s="14"/>
      <c r="Z43" s="14"/>
      <c r="AA43" s="14"/>
      <c r="AB43" s="14"/>
      <c r="AC43" s="14"/>
      <c r="AD43" s="14"/>
      <c r="AE43" s="14"/>
      <c r="AF43" s="14"/>
      <c r="AG43" s="14"/>
    </row>
    <row r="44" spans="1:33" x14ac:dyDescent="0.25">
      <c r="A44" s="13">
        <v>45357</v>
      </c>
      <c r="B44" s="20">
        <v>3551.0481</v>
      </c>
      <c r="C44" s="120">
        <v>1852.223</v>
      </c>
      <c r="D44" s="22">
        <v>1.5507</v>
      </c>
      <c r="E44" s="22">
        <v>1.3205</v>
      </c>
      <c r="F44" s="22">
        <v>1.9736</v>
      </c>
      <c r="G44" s="22">
        <v>1.5889</v>
      </c>
      <c r="H44" s="22">
        <v>1.2209000000000001</v>
      </c>
      <c r="I44" s="22">
        <v>0.93640000000000001</v>
      </c>
      <c r="J44" s="22">
        <v>1.0645</v>
      </c>
      <c r="K44" s="22">
        <v>1.3230999999999999</v>
      </c>
      <c r="M44" s="14">
        <f t="shared" si="73"/>
        <v>-4.0572547977159035E-3</v>
      </c>
      <c r="N44" s="14">
        <f t="shared" si="74"/>
        <v>1.1502112053705105E-3</v>
      </c>
      <c r="O44" s="14">
        <f t="shared" si="75"/>
        <v>-9.9597778203409648E-3</v>
      </c>
      <c r="P44" s="14">
        <f t="shared" si="76"/>
        <v>2.5073746312684442E-2</v>
      </c>
      <c r="Q44" s="14">
        <f t="shared" si="77"/>
        <v>7.0415348504948572E-3</v>
      </c>
      <c r="R44" s="14">
        <f t="shared" si="78"/>
        <v>1.7021813138318187E-3</v>
      </c>
      <c r="S44" s="14">
        <f t="shared" si="79"/>
        <v>7.3432343234325348E-3</v>
      </c>
      <c r="T44" s="14">
        <f t="shared" si="80"/>
        <v>5.3682628301481294E-3</v>
      </c>
      <c r="U44" s="14">
        <f t="shared" si="81"/>
        <v>4.8140456862375558E-3</v>
      </c>
      <c r="V44" s="14">
        <f t="shared" si="82"/>
        <v>9.0778424994319984E-4</v>
      </c>
      <c r="Y44" s="14"/>
      <c r="Z44" s="14"/>
      <c r="AA44" s="14"/>
      <c r="AB44" s="14"/>
      <c r="AC44" s="14"/>
      <c r="AD44" s="14"/>
      <c r="AE44" s="14"/>
      <c r="AF44" s="14"/>
      <c r="AG44" s="14"/>
    </row>
    <row r="45" spans="1:33" x14ac:dyDescent="0.25">
      <c r="A45" s="13">
        <v>45358</v>
      </c>
      <c r="B45" s="20">
        <v>3529.7195000000002</v>
      </c>
      <c r="C45" s="120">
        <v>1844.944</v>
      </c>
      <c r="D45" s="22">
        <v>1.5306</v>
      </c>
      <c r="E45" s="22">
        <v>1.3441000000000001</v>
      </c>
      <c r="F45" s="22">
        <v>1.9560999999999999</v>
      </c>
      <c r="G45" s="22">
        <v>1.5708</v>
      </c>
      <c r="H45" s="22">
        <v>1.2138</v>
      </c>
      <c r="I45" s="22">
        <v>0.92969999999999997</v>
      </c>
      <c r="J45" s="22">
        <v>1.0570999999999999</v>
      </c>
      <c r="K45" s="22">
        <v>1.3286</v>
      </c>
      <c r="M45" s="14">
        <f t="shared" si="73"/>
        <v>-6.0062830464052697E-3</v>
      </c>
      <c r="N45" s="14">
        <f t="shared" si="74"/>
        <v>-3.9298723749786602E-3</v>
      </c>
      <c r="O45" s="14">
        <f t="shared" si="75"/>
        <v>-1.2961888179531811E-2</v>
      </c>
      <c r="P45" s="14">
        <f t="shared" si="76"/>
        <v>1.787201817493389E-2</v>
      </c>
      <c r="Q45" s="14">
        <f t="shared" si="77"/>
        <v>-8.8670449939197704E-3</v>
      </c>
      <c r="R45" s="14">
        <f t="shared" si="78"/>
        <v>-1.1391528730568368E-2</v>
      </c>
      <c r="S45" s="14">
        <f t="shared" si="79"/>
        <v>-5.8153820951757362E-3</v>
      </c>
      <c r="T45" s="14">
        <f t="shared" si="80"/>
        <v>-7.1550619393422332E-3</v>
      </c>
      <c r="U45" s="14">
        <f t="shared" si="81"/>
        <v>-6.9516204790982528E-3</v>
      </c>
      <c r="V45" s="14">
        <f t="shared" si="82"/>
        <v>4.1569042400424472E-3</v>
      </c>
      <c r="Y45" s="14"/>
      <c r="Z45" s="14"/>
      <c r="AA45" s="14"/>
      <c r="AB45" s="14"/>
      <c r="AC45" s="14"/>
      <c r="AD45" s="14"/>
      <c r="AE45" s="14"/>
      <c r="AF45" s="14"/>
      <c r="AG45" s="14"/>
    </row>
    <row r="46" spans="1:33" x14ac:dyDescent="0.25">
      <c r="A46" s="13">
        <v>45359</v>
      </c>
      <c r="B46" s="20">
        <v>3544.9099000000001</v>
      </c>
      <c r="C46" s="120">
        <v>1852.5450000000001</v>
      </c>
      <c r="D46" s="22">
        <v>1.5506</v>
      </c>
      <c r="E46" s="22">
        <v>1.3735999999999999</v>
      </c>
      <c r="F46" s="22">
        <v>1.992</v>
      </c>
      <c r="G46" s="22">
        <v>1.5967</v>
      </c>
      <c r="H46" s="22">
        <v>1.2232000000000001</v>
      </c>
      <c r="I46" s="22">
        <v>0.93820000000000003</v>
      </c>
      <c r="J46" s="22">
        <v>1.0693999999999999</v>
      </c>
      <c r="K46" s="22">
        <v>1.3369</v>
      </c>
      <c r="M46" s="14">
        <f t="shared" si="73"/>
        <v>4.3035714311010498E-3</v>
      </c>
      <c r="N46" s="14">
        <f t="shared" si="74"/>
        <v>4.1199082465375181E-3</v>
      </c>
      <c r="O46" s="14">
        <f t="shared" si="75"/>
        <v>1.3066771200836325E-2</v>
      </c>
      <c r="P46" s="14">
        <f t="shared" si="76"/>
        <v>2.194777174317375E-2</v>
      </c>
      <c r="Q46" s="14">
        <f t="shared" si="77"/>
        <v>1.8352844946577296E-2</v>
      </c>
      <c r="R46" s="14">
        <f t="shared" si="78"/>
        <v>1.648841354723718E-2</v>
      </c>
      <c r="S46" s="14">
        <f t="shared" si="79"/>
        <v>7.7442741802604687E-3</v>
      </c>
      <c r="T46" s="14">
        <f t="shared" si="80"/>
        <v>9.1427342153382885E-3</v>
      </c>
      <c r="U46" s="14">
        <f t="shared" si="81"/>
        <v>1.1635606848926283E-2</v>
      </c>
      <c r="V46" s="14">
        <f t="shared" si="82"/>
        <v>6.2471774800541002E-3</v>
      </c>
      <c r="Y46" s="14"/>
      <c r="Z46" s="14"/>
      <c r="AA46" s="14"/>
      <c r="AB46" s="14"/>
      <c r="AC46" s="14"/>
      <c r="AD46" s="14"/>
      <c r="AE46" s="14"/>
      <c r="AF46" s="14"/>
      <c r="AG46" s="14"/>
    </row>
    <row r="47" spans="1:33" x14ac:dyDescent="0.25">
      <c r="A47" s="13">
        <v>45362</v>
      </c>
      <c r="B47" s="20">
        <v>3589.2635</v>
      </c>
      <c r="C47" s="120">
        <v>1865.605</v>
      </c>
      <c r="D47" s="22">
        <v>1.5708</v>
      </c>
      <c r="E47" s="22">
        <v>1.417</v>
      </c>
      <c r="F47" s="22">
        <v>2.0076000000000001</v>
      </c>
      <c r="G47" s="22">
        <v>1.6072</v>
      </c>
      <c r="H47" s="22">
        <v>1.2327999999999999</v>
      </c>
      <c r="I47" s="22">
        <v>0.94530000000000003</v>
      </c>
      <c r="J47" s="22">
        <v>1.0770999999999999</v>
      </c>
      <c r="K47" s="22">
        <v>1.3339000000000001</v>
      </c>
      <c r="M47" s="14">
        <f t="shared" ref="M47:M51" si="83">B47/B46-1</f>
        <v>1.2511911797814745E-2</v>
      </c>
      <c r="N47" s="14">
        <f t="shared" ref="N47:N51" si="84">C47/C46-1</f>
        <v>7.0497612743549709E-3</v>
      </c>
      <c r="O47" s="14">
        <f t="shared" ref="O47:O51" si="85">D47/D46-1</f>
        <v>1.3027215271507853E-2</v>
      </c>
      <c r="P47" s="14">
        <f t="shared" ref="P47:P51" si="86">E47/E46-1</f>
        <v>3.1595806639487467E-2</v>
      </c>
      <c r="Q47" s="14">
        <f t="shared" ref="Q47:Q51" si="87">F47/F46-1</f>
        <v>7.8313253012047834E-3</v>
      </c>
      <c r="R47" s="14">
        <f t="shared" ref="R47:R51" si="88">G47/G46-1</f>
        <v>6.576063130206089E-3</v>
      </c>
      <c r="S47" s="14">
        <f t="shared" ref="S47:S51" si="89">H47/H46-1</f>
        <v>7.8482668410724266E-3</v>
      </c>
      <c r="T47" s="14">
        <f t="shared" ref="T47:T51" si="90">I47/I46-1</f>
        <v>7.5676827968449434E-3</v>
      </c>
      <c r="U47" s="14">
        <f t="shared" ref="U47:U51" si="91">J47/J46-1</f>
        <v>7.2002992332149685E-3</v>
      </c>
      <c r="V47" s="14">
        <f t="shared" ref="V47:V51" si="92">K47/K46-1</f>
        <v>-2.2439973072031494E-3</v>
      </c>
    </row>
    <row r="48" spans="1:33" x14ac:dyDescent="0.25">
      <c r="A48" s="13">
        <v>45363</v>
      </c>
      <c r="B48" s="20">
        <v>3597.4938999999999</v>
      </c>
      <c r="C48" s="120">
        <v>1871.239</v>
      </c>
      <c r="D48" s="22">
        <v>1.5630999999999999</v>
      </c>
      <c r="E48" s="22">
        <v>1.4518</v>
      </c>
      <c r="F48" s="22">
        <v>2.0160999999999998</v>
      </c>
      <c r="G48" s="22">
        <v>1.6256999999999999</v>
      </c>
      <c r="H48" s="22">
        <v>1.2442</v>
      </c>
      <c r="I48" s="22">
        <v>0.95350000000000001</v>
      </c>
      <c r="J48" s="22">
        <v>1.0781000000000001</v>
      </c>
      <c r="K48" s="22">
        <v>1.3197000000000001</v>
      </c>
      <c r="M48" s="14">
        <f t="shared" si="83"/>
        <v>2.2930609580489314E-3</v>
      </c>
      <c r="N48" s="14">
        <f t="shared" si="84"/>
        <v>3.0199318719663637E-3</v>
      </c>
      <c r="O48" s="14">
        <f t="shared" si="85"/>
        <v>-4.9019607843137081E-3</v>
      </c>
      <c r="P48" s="14">
        <f t="shared" si="86"/>
        <v>2.455892731122078E-2</v>
      </c>
      <c r="Q48" s="14">
        <f t="shared" si="87"/>
        <v>4.2339111376767935E-3</v>
      </c>
      <c r="R48" s="14">
        <f t="shared" si="88"/>
        <v>1.1510701841712212E-2</v>
      </c>
      <c r="S48" s="14">
        <f t="shared" si="89"/>
        <v>9.2472420506164443E-3</v>
      </c>
      <c r="T48" s="14">
        <f t="shared" si="90"/>
        <v>8.6744948693535662E-3</v>
      </c>
      <c r="U48" s="14">
        <f t="shared" si="91"/>
        <v>9.2841890260886295E-4</v>
      </c>
      <c r="V48" s="14">
        <f t="shared" si="92"/>
        <v>-1.0645475672839022E-2</v>
      </c>
    </row>
    <row r="49" spans="1:22" x14ac:dyDescent="0.25">
      <c r="A49" s="13">
        <v>45364</v>
      </c>
      <c r="B49" s="20">
        <v>3572.3609999999999</v>
      </c>
      <c r="C49" s="120">
        <v>1872.8109999999999</v>
      </c>
      <c r="D49" s="22">
        <v>1.5569</v>
      </c>
      <c r="E49" s="22">
        <v>1.4492</v>
      </c>
      <c r="F49" s="22">
        <v>2.0097</v>
      </c>
      <c r="G49" s="22">
        <v>1.6331</v>
      </c>
      <c r="H49" s="22">
        <v>1.2465999999999999</v>
      </c>
      <c r="I49" s="22">
        <v>0.95599999999999996</v>
      </c>
      <c r="J49" s="22">
        <v>1.0767</v>
      </c>
      <c r="K49" s="22">
        <v>1.3168</v>
      </c>
      <c r="M49" s="14">
        <f t="shared" si="83"/>
        <v>-6.9862244936677032E-3</v>
      </c>
      <c r="N49" s="14">
        <f t="shared" si="84"/>
        <v>8.4008509869648584E-4</v>
      </c>
      <c r="O49" s="14">
        <f t="shared" si="85"/>
        <v>-3.9664768728807642E-3</v>
      </c>
      <c r="P49" s="14">
        <f t="shared" si="86"/>
        <v>-1.7908802865408413E-3</v>
      </c>
      <c r="Q49" s="14">
        <f t="shared" si="87"/>
        <v>-3.1744457120180813E-3</v>
      </c>
      <c r="R49" s="14">
        <f t="shared" si="88"/>
        <v>4.5518853416990357E-3</v>
      </c>
      <c r="S49" s="14">
        <f t="shared" si="89"/>
        <v>1.928950329529E-3</v>
      </c>
      <c r="T49" s="14">
        <f t="shared" si="90"/>
        <v>2.6219192448873052E-3</v>
      </c>
      <c r="U49" s="14">
        <f t="shared" si="91"/>
        <v>-1.2985808366571261E-3</v>
      </c>
      <c r="V49" s="14">
        <f t="shared" si="92"/>
        <v>-2.1974691217702125E-3</v>
      </c>
    </row>
    <row r="50" spans="1:22" x14ac:dyDescent="0.25">
      <c r="A50" s="13">
        <v>45365</v>
      </c>
      <c r="B50" s="20">
        <v>3562.2229000000002</v>
      </c>
      <c r="C50" s="120">
        <v>1869.1030000000001</v>
      </c>
      <c r="D50" s="22">
        <v>1.5325</v>
      </c>
      <c r="E50" s="22">
        <v>1.4457</v>
      </c>
      <c r="F50" s="22">
        <v>2.0123000000000002</v>
      </c>
      <c r="G50" s="22">
        <v>1.6254999999999999</v>
      </c>
      <c r="H50" s="22">
        <v>1.2414000000000001</v>
      </c>
      <c r="I50" s="22">
        <v>0.95299999999999996</v>
      </c>
      <c r="J50" s="22">
        <v>1.0750999999999999</v>
      </c>
      <c r="K50" s="22">
        <v>1.3189</v>
      </c>
      <c r="M50" s="14">
        <f t="shared" si="83"/>
        <v>-2.8379270739994356E-3</v>
      </c>
      <c r="N50" s="14">
        <f t="shared" si="84"/>
        <v>-1.979911480656571E-3</v>
      </c>
      <c r="O50" s="14">
        <f t="shared" si="85"/>
        <v>-1.5672169053889129E-2</v>
      </c>
      <c r="P50" s="14">
        <f t="shared" si="86"/>
        <v>-2.4151255865305643E-3</v>
      </c>
      <c r="Q50" s="14">
        <f t="shared" si="87"/>
        <v>1.2937254316565117E-3</v>
      </c>
      <c r="R50" s="14">
        <f t="shared" si="88"/>
        <v>-4.6537260424959204E-3</v>
      </c>
      <c r="S50" s="14">
        <f t="shared" si="89"/>
        <v>-4.1713460612865516E-3</v>
      </c>
      <c r="T50" s="14">
        <f t="shared" si="90"/>
        <v>-3.1380753138074979E-3</v>
      </c>
      <c r="U50" s="14">
        <f t="shared" si="91"/>
        <v>-1.4860221045788213E-3</v>
      </c>
      <c r="V50" s="14">
        <f t="shared" si="92"/>
        <v>1.5947752126366233E-3</v>
      </c>
    </row>
    <row r="51" spans="1:22" x14ac:dyDescent="0.25">
      <c r="A51" s="13">
        <v>45366</v>
      </c>
      <c r="B51" s="20">
        <v>3569.9929999999999</v>
      </c>
      <c r="C51" s="120">
        <v>1878.2429999999999</v>
      </c>
      <c r="D51" s="22">
        <v>1.5376000000000001</v>
      </c>
      <c r="E51" s="22">
        <v>1.4764999999999999</v>
      </c>
      <c r="F51" s="22">
        <v>2.0289000000000001</v>
      </c>
      <c r="G51" s="22">
        <v>1.6398999999999999</v>
      </c>
      <c r="H51" s="22">
        <v>1.2516</v>
      </c>
      <c r="I51" s="22">
        <v>0.96409999999999996</v>
      </c>
      <c r="J51" s="22">
        <v>1.0824</v>
      </c>
      <c r="K51" s="22">
        <v>1.3190999999999999</v>
      </c>
      <c r="M51" s="14">
        <f t="shared" si="83"/>
        <v>2.1812503647651305E-3</v>
      </c>
      <c r="N51" s="14">
        <f t="shared" si="84"/>
        <v>4.8900461879306523E-3</v>
      </c>
      <c r="O51" s="14">
        <f t="shared" si="85"/>
        <v>3.3278955954323397E-3</v>
      </c>
      <c r="P51" s="14">
        <f t="shared" si="86"/>
        <v>2.1304558345438096E-2</v>
      </c>
      <c r="Q51" s="14">
        <f t="shared" si="87"/>
        <v>8.2492670079012953E-3</v>
      </c>
      <c r="R51" s="14">
        <f t="shared" si="88"/>
        <v>8.858812673023575E-3</v>
      </c>
      <c r="S51" s="14">
        <f t="shared" si="89"/>
        <v>8.2165297245044844E-3</v>
      </c>
      <c r="T51" s="14">
        <f t="shared" si="90"/>
        <v>1.1647429171038892E-2</v>
      </c>
      <c r="U51" s="14">
        <f t="shared" si="91"/>
        <v>6.7900660403683588E-3</v>
      </c>
      <c r="V51" s="14">
        <f t="shared" si="92"/>
        <v>1.5164151944802029E-4</v>
      </c>
    </row>
    <row r="52" spans="1:22" x14ac:dyDescent="0.25">
      <c r="A52" s="13">
        <v>45369</v>
      </c>
      <c r="B52" s="20">
        <v>3603.5279999999998</v>
      </c>
      <c r="C52" s="120">
        <v>1893.8140000000001</v>
      </c>
      <c r="D52" s="22">
        <v>1.5728</v>
      </c>
      <c r="E52" s="22">
        <v>1.5145</v>
      </c>
      <c r="F52" s="22">
        <v>2.0634000000000001</v>
      </c>
      <c r="G52" s="22">
        <v>1.6624000000000001</v>
      </c>
      <c r="H52" s="22">
        <v>1.2654000000000001</v>
      </c>
      <c r="I52" s="22">
        <v>0.97370000000000001</v>
      </c>
      <c r="J52" s="22">
        <v>1.0903</v>
      </c>
      <c r="K52" s="22">
        <v>1.3174999999999999</v>
      </c>
      <c r="M52" s="14">
        <f t="shared" ref="M52:M57" si="93">B52/B51-1</f>
        <v>9.393575841745383E-3</v>
      </c>
      <c r="N52" s="14">
        <f t="shared" ref="N52:N57" si="94">C52/C51-1</f>
        <v>8.2901946127311721E-3</v>
      </c>
      <c r="O52" s="14">
        <f t="shared" ref="O52:O57" si="95">D52/D51-1</f>
        <v>2.2892819979188239E-2</v>
      </c>
      <c r="P52" s="14">
        <f t="shared" ref="P52:P57" si="96">E52/E51-1</f>
        <v>2.5736539112766632E-2</v>
      </c>
      <c r="Q52" s="14">
        <f t="shared" ref="Q52:Q57" si="97">F52/F51-1</f>
        <v>1.7004288037852922E-2</v>
      </c>
      <c r="R52" s="14">
        <f t="shared" ref="R52:R57" si="98">G52/G51-1</f>
        <v>1.3720348801756321E-2</v>
      </c>
      <c r="S52" s="14">
        <f t="shared" ref="S52:S57" si="99">H52/H51-1</f>
        <v>1.1025886864812984E-2</v>
      </c>
      <c r="T52" s="14">
        <f t="shared" ref="T52:T57" si="100">I52/I51-1</f>
        <v>9.9574732911524855E-3</v>
      </c>
      <c r="U52" s="14">
        <f t="shared" ref="U52:U57" si="101">J52/J51-1</f>
        <v>7.2985957132298829E-3</v>
      </c>
      <c r="V52" s="14">
        <f t="shared" ref="V52:V57" si="102">K52/K51-1</f>
        <v>-1.2129482222728027E-3</v>
      </c>
    </row>
    <row r="53" spans="1:22" x14ac:dyDescent="0.25">
      <c r="A53" s="13">
        <v>45370</v>
      </c>
      <c r="B53" s="20">
        <f>VLOOKUP(300,'1'!$J:$K,2,FALSE)</f>
        <v>3988.8308000000002</v>
      </c>
      <c r="C53" s="120">
        <v>1897.6020000000001</v>
      </c>
      <c r="D53" s="22">
        <v>1.5583</v>
      </c>
      <c r="E53" s="22">
        <v>1.5203</v>
      </c>
      <c r="F53" s="22">
        <v>2.0558000000000001</v>
      </c>
      <c r="G53" s="22">
        <v>1.6642999999999999</v>
      </c>
      <c r="H53" s="22">
        <v>1.2669999999999999</v>
      </c>
      <c r="I53" s="22">
        <v>0.9748</v>
      </c>
      <c r="J53" s="22">
        <v>1.0931</v>
      </c>
      <c r="K53" s="22">
        <v>1.3149</v>
      </c>
      <c r="M53" s="14">
        <f t="shared" si="93"/>
        <v>0.10692377026070021</v>
      </c>
      <c r="N53" s="14">
        <f t="shared" si="94"/>
        <v>2.0001964290052854E-3</v>
      </c>
      <c r="O53" s="14">
        <f t="shared" si="95"/>
        <v>-9.2192268565615132E-3</v>
      </c>
      <c r="P53" s="14">
        <f t="shared" si="96"/>
        <v>3.8296467481016006E-3</v>
      </c>
      <c r="Q53" s="14">
        <f t="shared" si="97"/>
        <v>-3.6832412523020164E-3</v>
      </c>
      <c r="R53" s="14">
        <f t="shared" si="98"/>
        <v>1.1429258902790895E-3</v>
      </c>
      <c r="S53" s="14">
        <f t="shared" si="99"/>
        <v>1.2644223170537039E-3</v>
      </c>
      <c r="T53" s="14">
        <f t="shared" si="100"/>
        <v>1.1297114100852212E-3</v>
      </c>
      <c r="U53" s="14">
        <f t="shared" si="101"/>
        <v>2.5681005227917719E-3</v>
      </c>
      <c r="V53" s="14">
        <f t="shared" si="102"/>
        <v>-1.9734345351043459E-3</v>
      </c>
    </row>
    <row r="54" spans="1:22" x14ac:dyDescent="0.25">
      <c r="A54" s="13">
        <v>45371</v>
      </c>
      <c r="B54" s="20">
        <v>3585.3838000000001</v>
      </c>
      <c r="C54" s="120">
        <v>1908.4179999999999</v>
      </c>
      <c r="D54" s="22">
        <v>1.5548999999999999</v>
      </c>
      <c r="E54" s="22">
        <v>1.5489999999999999</v>
      </c>
      <c r="F54" s="22">
        <v>2.0817999999999999</v>
      </c>
      <c r="G54" s="22">
        <v>1.6832</v>
      </c>
      <c r="H54" s="22">
        <v>1.276</v>
      </c>
      <c r="I54" s="22">
        <v>0.98089999999999999</v>
      </c>
      <c r="J54" s="22">
        <v>1.0976999999999999</v>
      </c>
      <c r="K54" s="22">
        <v>1.3225</v>
      </c>
      <c r="M54" s="14">
        <f t="shared" si="93"/>
        <v>-0.1011441748795161</v>
      </c>
      <c r="N54" s="14">
        <f t="shared" si="94"/>
        <v>5.6998253585314185E-3</v>
      </c>
      <c r="O54" s="14">
        <f t="shared" si="95"/>
        <v>-2.1818648527242024E-3</v>
      </c>
      <c r="P54" s="14">
        <f t="shared" si="96"/>
        <v>1.8877853055317972E-2</v>
      </c>
      <c r="Q54" s="14">
        <f t="shared" si="97"/>
        <v>1.2647144663877619E-2</v>
      </c>
      <c r="R54" s="14">
        <f t="shared" si="98"/>
        <v>1.1356125698491981E-2</v>
      </c>
      <c r="S54" s="14">
        <f t="shared" si="99"/>
        <v>7.1033938437254918E-3</v>
      </c>
      <c r="T54" s="14">
        <f t="shared" si="100"/>
        <v>6.2576938859253417E-3</v>
      </c>
      <c r="U54" s="14">
        <f t="shared" si="101"/>
        <v>4.2082151678710655E-3</v>
      </c>
      <c r="V54" s="14">
        <f t="shared" si="102"/>
        <v>5.7799072172788346E-3</v>
      </c>
    </row>
    <row r="55" spans="1:22" x14ac:dyDescent="0.25">
      <c r="A55" s="13">
        <v>45372</v>
      </c>
      <c r="B55" s="20">
        <v>3581.0902000000001</v>
      </c>
      <c r="C55" s="120">
        <v>1908.4559999999999</v>
      </c>
      <c r="D55" s="22">
        <v>1.5448</v>
      </c>
      <c r="E55" s="22">
        <v>1.5629999999999999</v>
      </c>
      <c r="F55" s="22">
        <v>2.0665</v>
      </c>
      <c r="G55" s="22">
        <v>1.6783999999999999</v>
      </c>
      <c r="H55" s="22">
        <v>1.2779</v>
      </c>
      <c r="I55" s="22">
        <v>0.97989999999999999</v>
      </c>
      <c r="J55" s="22">
        <v>1.0972999999999999</v>
      </c>
      <c r="K55" s="22">
        <v>1.3429</v>
      </c>
      <c r="M55" s="14">
        <f t="shared" si="93"/>
        <v>-1.1975286997168988E-3</v>
      </c>
      <c r="N55" s="14">
        <f t="shared" si="94"/>
        <v>1.9911780333226048E-5</v>
      </c>
      <c r="O55" s="14">
        <f t="shared" si="95"/>
        <v>-6.49559457199822E-3</v>
      </c>
      <c r="P55" s="14">
        <f t="shared" si="96"/>
        <v>9.0380890897352462E-3</v>
      </c>
      <c r="Q55" s="14">
        <f t="shared" si="97"/>
        <v>-7.3494091651454818E-3</v>
      </c>
      <c r="R55" s="14">
        <f t="shared" si="98"/>
        <v>-2.8517110266160772E-3</v>
      </c>
      <c r="S55" s="14">
        <f t="shared" si="99"/>
        <v>1.4890282131660992E-3</v>
      </c>
      <c r="T55" s="14">
        <f t="shared" si="100"/>
        <v>-1.0194719135487862E-3</v>
      </c>
      <c r="U55" s="14">
        <f t="shared" si="101"/>
        <v>-3.6439828732803825E-4</v>
      </c>
      <c r="V55" s="14">
        <f t="shared" si="102"/>
        <v>1.5425330812854465E-2</v>
      </c>
    </row>
    <row r="56" spans="1:22" x14ac:dyDescent="0.25">
      <c r="A56" s="13">
        <v>45373</v>
      </c>
      <c r="B56" s="20">
        <v>3545.0023000000001</v>
      </c>
      <c r="C56" s="120">
        <v>1900.345</v>
      </c>
      <c r="D56" s="22">
        <v>1.5309999999999999</v>
      </c>
      <c r="E56" s="22">
        <v>1.5303</v>
      </c>
      <c r="F56" s="22">
        <v>2.0468999999999999</v>
      </c>
      <c r="G56" s="22">
        <v>1.6701999999999999</v>
      </c>
      <c r="H56" s="22">
        <v>1.2714000000000001</v>
      </c>
      <c r="I56" s="22">
        <v>0.97560000000000002</v>
      </c>
      <c r="J56" s="22">
        <v>1.0927</v>
      </c>
      <c r="K56" s="22">
        <v>1.3406</v>
      </c>
      <c r="M56" s="14">
        <f t="shared" si="93"/>
        <v>-1.0077350187939982E-2</v>
      </c>
      <c r="N56" s="14">
        <f t="shared" si="94"/>
        <v>-4.250032486994626E-3</v>
      </c>
      <c r="O56" s="14">
        <f t="shared" si="95"/>
        <v>-8.9331952356291877E-3</v>
      </c>
      <c r="P56" s="14">
        <f t="shared" si="96"/>
        <v>-2.0921305182341587E-2</v>
      </c>
      <c r="Q56" s="14">
        <f t="shared" si="97"/>
        <v>-9.4846358577305168E-3</v>
      </c>
      <c r="R56" s="14">
        <f t="shared" si="98"/>
        <v>-4.8856053384175313E-3</v>
      </c>
      <c r="S56" s="14">
        <f t="shared" si="99"/>
        <v>-5.0864699898269805E-3</v>
      </c>
      <c r="T56" s="14">
        <f t="shared" si="100"/>
        <v>-4.3882028778446935E-3</v>
      </c>
      <c r="U56" s="14">
        <f t="shared" si="101"/>
        <v>-4.1921079012120499E-3</v>
      </c>
      <c r="V56" s="14">
        <f t="shared" si="102"/>
        <v>-1.7127112964480107E-3</v>
      </c>
    </row>
    <row r="57" spans="1:22" x14ac:dyDescent="0.25">
      <c r="A57" s="13">
        <v>45376</v>
      </c>
      <c r="B57" s="20">
        <v>3525.7633999999998</v>
      </c>
      <c r="C57" s="120">
        <v>1890.7860000000001</v>
      </c>
      <c r="D57" s="22">
        <v>1.5216389501101983</v>
      </c>
      <c r="E57" s="22">
        <v>1.4893236666997718</v>
      </c>
      <c r="F57" s="22">
        <v>2.0234103759547666</v>
      </c>
      <c r="G57" s="22">
        <v>1.6596234728620067</v>
      </c>
      <c r="H57" s="22">
        <v>1.2644544997486173</v>
      </c>
      <c r="I57" s="22">
        <v>0.97050000000000003</v>
      </c>
      <c r="J57" s="22">
        <v>1.0876841366870427</v>
      </c>
      <c r="K57" s="22">
        <v>1.339319565000499</v>
      </c>
      <c r="M57" s="14">
        <f t="shared" si="93"/>
        <v>-5.427048665102463E-3</v>
      </c>
      <c r="N57" s="14">
        <f t="shared" si="94"/>
        <v>-5.030139264186273E-3</v>
      </c>
      <c r="O57" s="14">
        <f t="shared" si="95"/>
        <v>-6.1143369626398547E-3</v>
      </c>
      <c r="P57" s="14">
        <f t="shared" si="96"/>
        <v>-2.6776666862855736E-2</v>
      </c>
      <c r="Q57" s="14">
        <f t="shared" si="97"/>
        <v>-1.147570670049014E-2</v>
      </c>
      <c r="R57" s="14">
        <f t="shared" si="98"/>
        <v>-6.3324914010257638E-3</v>
      </c>
      <c r="S57" s="14">
        <f t="shared" si="99"/>
        <v>-5.4628757679587858E-3</v>
      </c>
      <c r="T57" s="14">
        <f t="shared" si="100"/>
        <v>-5.2275522755227399E-3</v>
      </c>
      <c r="U57" s="14">
        <f t="shared" si="101"/>
        <v>-4.5903388971879622E-3</v>
      </c>
      <c r="V57" s="14">
        <f t="shared" si="102"/>
        <v>-9.5512084104210082E-4</v>
      </c>
    </row>
    <row r="58" spans="1:22" x14ac:dyDescent="0.25">
      <c r="A58" s="13">
        <v>45377</v>
      </c>
      <c r="B58" s="20">
        <v>3543.7467000000001</v>
      </c>
      <c r="C58" s="120">
        <v>1884.471</v>
      </c>
      <c r="D58" s="22">
        <v>1.5188999999999999</v>
      </c>
      <c r="E58" s="22">
        <v>1.4996</v>
      </c>
      <c r="F58" s="22">
        <v>2.0398000000000001</v>
      </c>
      <c r="G58" s="22">
        <v>1.6573</v>
      </c>
      <c r="H58" s="22">
        <v>1.2575000000000001</v>
      </c>
      <c r="I58" s="22">
        <v>0.96750000000000003</v>
      </c>
      <c r="J58" s="22">
        <v>1.0853999999999999</v>
      </c>
      <c r="K58" s="22">
        <v>1.3424</v>
      </c>
      <c r="M58" s="14">
        <f t="shared" ref="M58" si="103">B58/B57-1</f>
        <v>5.1005407793387469E-3</v>
      </c>
      <c r="N58" s="14">
        <f t="shared" ref="N58" si="104">C58/C57-1</f>
        <v>-3.3398808749377507E-3</v>
      </c>
      <c r="O58" s="14">
        <f t="shared" ref="O58" si="105">D58/D57-1</f>
        <v>-1.8000000000000238E-3</v>
      </c>
      <c r="P58" s="14">
        <f t="shared" ref="P58" si="106">E58/E57-1</f>
        <v>6.8999999999999062E-3</v>
      </c>
      <c r="Q58" s="14">
        <f t="shared" ref="Q58" si="107">F58/F57-1</f>
        <v>8.0999999999999961E-3</v>
      </c>
      <c r="R58" s="14">
        <f t="shared" ref="R58" si="108">G58/G57-1</f>
        <v>-1.3999999999999568E-3</v>
      </c>
      <c r="S58" s="14">
        <f t="shared" ref="S58" si="109">H58/H57-1</f>
        <v>-5.4999999999999494E-3</v>
      </c>
      <c r="T58" s="14">
        <f t="shared" ref="T58" si="110">I58/I57-1</f>
        <v>-3.0911901081916993E-3</v>
      </c>
      <c r="U58" s="14">
        <f t="shared" ref="U58" si="111">J58/J57-1</f>
        <v>-2.0999999999999908E-3</v>
      </c>
      <c r="V58" s="14">
        <f t="shared" ref="V58" si="112">K58/K57-1</f>
        <v>2.2999999999999687E-3</v>
      </c>
    </row>
    <row r="59" spans="1:22" x14ac:dyDescent="0.25">
      <c r="A59" s="13">
        <v>45378</v>
      </c>
      <c r="B59" s="20">
        <v>3502.7865999999999</v>
      </c>
      <c r="C59" s="120">
        <v>1863.61</v>
      </c>
      <c r="D59" s="22">
        <v>1.4937</v>
      </c>
      <c r="E59" s="22">
        <v>1.4682999999999999</v>
      </c>
      <c r="F59" s="22">
        <v>1.9799</v>
      </c>
      <c r="G59" s="22">
        <v>1.6112</v>
      </c>
      <c r="H59" s="22">
        <v>1.2259</v>
      </c>
      <c r="I59" s="22">
        <v>0.94240000000000002</v>
      </c>
      <c r="J59" s="22">
        <v>1.0769</v>
      </c>
      <c r="K59" s="22">
        <v>1.345</v>
      </c>
      <c r="M59" s="14">
        <f t="shared" ref="M59:M68" si="113">B59/B58-1</f>
        <v>-1.1558416407132066E-2</v>
      </c>
      <c r="N59" s="14">
        <f t="shared" ref="N59:N68" si="114">C59/C58-1</f>
        <v>-1.1069950134547146E-2</v>
      </c>
      <c r="O59" s="14">
        <f t="shared" ref="O59:O68" si="115">D59/D58-1</f>
        <v>-1.6590953979853773E-2</v>
      </c>
      <c r="P59" s="14">
        <f t="shared" ref="P59:P68" si="116">E59/E58-1</f>
        <v>-2.0872232595358864E-2</v>
      </c>
      <c r="Q59" s="14">
        <f t="shared" ref="Q59:Q68" si="117">F59/F58-1</f>
        <v>-2.9365624080792241E-2</v>
      </c>
      <c r="R59" s="14">
        <f t="shared" ref="R59:R68" si="118">G59/G58-1</f>
        <v>-2.7816327762022586E-2</v>
      </c>
      <c r="S59" s="14">
        <f t="shared" ref="S59:S68" si="119">H59/H58-1</f>
        <v>-2.5129224652087556E-2</v>
      </c>
      <c r="T59" s="14">
        <f t="shared" ref="T59:T68" si="120">I59/I58-1</f>
        <v>-2.5943152454780405E-2</v>
      </c>
      <c r="U59" s="14">
        <f t="shared" ref="U59:U68" si="121">J59/J58-1</f>
        <v>-7.8312142988758993E-3</v>
      </c>
      <c r="V59" s="14">
        <f t="shared" ref="V59:V68" si="122">K59/K58-1</f>
        <v>1.936829558998765E-3</v>
      </c>
    </row>
    <row r="60" spans="1:22" x14ac:dyDescent="0.25">
      <c r="A60" s="13">
        <v>45379</v>
      </c>
      <c r="B60" s="20">
        <v>3520.9648000000002</v>
      </c>
      <c r="C60" s="120">
        <v>1876.5429999999999</v>
      </c>
      <c r="D60" s="22">
        <v>1.5094000000000001</v>
      </c>
      <c r="E60" s="22">
        <v>1.5017</v>
      </c>
      <c r="F60" s="22">
        <v>1.9996</v>
      </c>
      <c r="G60" s="22">
        <v>1.6291</v>
      </c>
      <c r="H60" s="22">
        <v>1.2401</v>
      </c>
      <c r="I60" s="22">
        <v>0.9556</v>
      </c>
      <c r="J60" s="22">
        <v>1.0812999999999999</v>
      </c>
      <c r="K60" s="22">
        <v>1.3553999999999999</v>
      </c>
      <c r="M60" s="14">
        <f t="shared" si="113"/>
        <v>5.1896395858086475E-3</v>
      </c>
      <c r="N60" s="14">
        <f t="shared" si="114"/>
        <v>6.939756708753464E-3</v>
      </c>
      <c r="O60" s="14">
        <f t="shared" si="115"/>
        <v>1.0510812077391796E-2</v>
      </c>
      <c r="P60" s="14">
        <f t="shared" si="116"/>
        <v>2.2747394946536881E-2</v>
      </c>
      <c r="Q60" s="14">
        <f t="shared" si="117"/>
        <v>9.9499974746199982E-3</v>
      </c>
      <c r="R60" s="14">
        <f t="shared" si="118"/>
        <v>1.1109731876862039E-2</v>
      </c>
      <c r="S60" s="14">
        <f t="shared" si="119"/>
        <v>1.1583326535606453E-2</v>
      </c>
      <c r="T60" s="14">
        <f t="shared" si="120"/>
        <v>1.4006791171476962E-2</v>
      </c>
      <c r="U60" s="14">
        <f t="shared" si="121"/>
        <v>4.0858018386107364E-3</v>
      </c>
      <c r="V60" s="14">
        <f t="shared" si="122"/>
        <v>7.7323420074348892E-3</v>
      </c>
    </row>
    <row r="61" spans="1:22" x14ac:dyDescent="0.25">
      <c r="A61" s="13">
        <v>45380</v>
      </c>
      <c r="B61" s="20">
        <v>3537.4843000000001</v>
      </c>
      <c r="C61" s="120">
        <v>1884.837</v>
      </c>
      <c r="D61" s="22">
        <v>1.5162</v>
      </c>
      <c r="E61" s="22">
        <v>1.5387</v>
      </c>
      <c r="F61" s="22">
        <v>2.0104000000000002</v>
      </c>
      <c r="G61" s="22">
        <v>1.64</v>
      </c>
      <c r="H61" s="22">
        <v>1.252</v>
      </c>
      <c r="I61" s="22">
        <v>0.96560000000000001</v>
      </c>
      <c r="J61" s="18">
        <v>1.0852999999999999</v>
      </c>
      <c r="K61" s="18">
        <v>1.3675999999999999</v>
      </c>
      <c r="M61" s="14">
        <f t="shared" si="113"/>
        <v>4.6917538056614472E-3</v>
      </c>
      <c r="N61" s="14">
        <f t="shared" si="114"/>
        <v>4.4198294416915029E-3</v>
      </c>
      <c r="O61" s="14">
        <f t="shared" si="115"/>
        <v>4.5051013647805505E-3</v>
      </c>
      <c r="P61" s="14">
        <f t="shared" si="116"/>
        <v>2.4638742758207322E-2</v>
      </c>
      <c r="Q61" s="14">
        <f t="shared" si="117"/>
        <v>5.4010802160433524E-3</v>
      </c>
      <c r="R61" s="14">
        <f t="shared" si="118"/>
        <v>6.6908108771714936E-3</v>
      </c>
      <c r="S61" s="14">
        <f t="shared" si="119"/>
        <v>9.5960003225545876E-3</v>
      </c>
      <c r="T61" s="14">
        <f t="shared" si="120"/>
        <v>1.0464629552113802E-2</v>
      </c>
      <c r="U61" s="14">
        <f t="shared" si="121"/>
        <v>3.6992509016924302E-3</v>
      </c>
      <c r="V61" s="14">
        <f t="shared" si="122"/>
        <v>9.0010329054153182E-3</v>
      </c>
    </row>
    <row r="62" spans="1:22" x14ac:dyDescent="0.25">
      <c r="A62" s="13">
        <v>45383</v>
      </c>
      <c r="B62" s="20">
        <v>3595.6466</v>
      </c>
      <c r="C62" s="120">
        <v>1903.798</v>
      </c>
      <c r="D62" s="22">
        <v>1.5461</v>
      </c>
      <c r="E62" s="22">
        <v>1.5812999999999999</v>
      </c>
      <c r="F62" s="22">
        <v>2.0626000000000002</v>
      </c>
      <c r="G62" s="22">
        <v>1.6688000000000001</v>
      </c>
      <c r="H62" s="22">
        <v>1.2771999999999999</v>
      </c>
      <c r="I62" s="22">
        <v>0.98099999999999998</v>
      </c>
      <c r="J62" s="22">
        <v>1.0980000000000001</v>
      </c>
      <c r="K62" s="22">
        <v>1.3684000000000001</v>
      </c>
      <c r="M62" s="14">
        <f t="shared" si="113"/>
        <v>1.6441712546964471E-2</v>
      </c>
      <c r="N62" s="14">
        <f t="shared" si="114"/>
        <v>1.0059755830345019E-2</v>
      </c>
      <c r="O62" s="14">
        <f t="shared" si="115"/>
        <v>1.9720353515367384E-2</v>
      </c>
      <c r="P62" s="14">
        <f t="shared" si="116"/>
        <v>2.7685708715149193E-2</v>
      </c>
      <c r="Q62" s="14">
        <f t="shared" si="117"/>
        <v>2.5964982093115818E-2</v>
      </c>
      <c r="R62" s="14">
        <f t="shared" si="118"/>
        <v>1.7560975609756113E-2</v>
      </c>
      <c r="S62" s="14">
        <f t="shared" si="119"/>
        <v>2.0127795527156378E-2</v>
      </c>
      <c r="T62" s="14">
        <f t="shared" si="120"/>
        <v>1.5948632974316368E-2</v>
      </c>
      <c r="U62" s="14">
        <f t="shared" si="121"/>
        <v>1.1701833594397915E-2</v>
      </c>
      <c r="V62" s="14">
        <f t="shared" si="122"/>
        <v>5.8496636443416961E-4</v>
      </c>
    </row>
    <row r="63" spans="1:22" x14ac:dyDescent="0.25">
      <c r="A63" s="13">
        <v>45384</v>
      </c>
      <c r="B63" s="20">
        <v>3580.6759000000002</v>
      </c>
      <c r="C63" s="120">
        <v>1902.846</v>
      </c>
      <c r="D63" s="22">
        <v>1.5322</v>
      </c>
      <c r="E63" s="22">
        <v>1.6016999999999999</v>
      </c>
      <c r="F63" s="22">
        <v>2.0448</v>
      </c>
      <c r="G63" s="22">
        <v>1.6540999999999999</v>
      </c>
      <c r="H63" s="22">
        <v>1.2865</v>
      </c>
      <c r="I63" s="22">
        <v>0.98580000000000001</v>
      </c>
      <c r="J63" s="22">
        <v>1.0954999999999999</v>
      </c>
      <c r="K63" s="22">
        <v>1.3705000000000001</v>
      </c>
      <c r="M63" s="14">
        <f t="shared" si="113"/>
        <v>-4.1635626816050042E-3</v>
      </c>
      <c r="N63" s="14">
        <f t="shared" si="114"/>
        <v>-5.0005305184686044E-4</v>
      </c>
      <c r="O63" s="14">
        <f t="shared" si="115"/>
        <v>-8.9903628484574449E-3</v>
      </c>
      <c r="P63" s="14">
        <f t="shared" si="116"/>
        <v>1.2900777841016842E-2</v>
      </c>
      <c r="Q63" s="14">
        <f t="shared" si="117"/>
        <v>-8.6298846116553696E-3</v>
      </c>
      <c r="R63" s="14">
        <f t="shared" si="118"/>
        <v>-8.8087248322148426E-3</v>
      </c>
      <c r="S63" s="14">
        <f t="shared" si="119"/>
        <v>7.2815533980583602E-3</v>
      </c>
      <c r="T63" s="14">
        <f t="shared" si="120"/>
        <v>4.8929663608563434E-3</v>
      </c>
      <c r="U63" s="14">
        <f t="shared" si="121"/>
        <v>-2.2768670309655237E-3</v>
      </c>
      <c r="V63" s="14">
        <f t="shared" si="122"/>
        <v>1.5346389944461691E-3</v>
      </c>
    </row>
    <row r="64" spans="1:22" x14ac:dyDescent="0.25">
      <c r="A64" s="13">
        <v>45385</v>
      </c>
      <c r="B64" s="20">
        <v>3567.8031000000001</v>
      </c>
      <c r="C64" s="120">
        <v>1902.3510000000001</v>
      </c>
      <c r="D64" s="22">
        <v>1.5119</v>
      </c>
      <c r="E64" s="22">
        <v>1.6066</v>
      </c>
      <c r="F64" s="22">
        <v>2.0506000000000002</v>
      </c>
      <c r="G64" s="22">
        <v>1.6517999999999999</v>
      </c>
      <c r="H64" s="22">
        <v>1.2869999999999999</v>
      </c>
      <c r="I64" s="22">
        <v>0.98429999999999995</v>
      </c>
      <c r="J64" s="22">
        <v>1.0951</v>
      </c>
      <c r="K64" s="22">
        <v>1.3712</v>
      </c>
      <c r="M64" s="14">
        <f t="shared" si="113"/>
        <v>-3.5950754437171772E-3</v>
      </c>
      <c r="N64" s="14">
        <f t="shared" si="114"/>
        <v>-2.601366584578102E-4</v>
      </c>
      <c r="O64" s="14">
        <f t="shared" si="115"/>
        <v>-1.3248923117086586E-2</v>
      </c>
      <c r="P64" s="14">
        <f t="shared" si="116"/>
        <v>3.0592495473560355E-3</v>
      </c>
      <c r="Q64" s="14">
        <f t="shared" si="117"/>
        <v>2.8364632237873888E-3</v>
      </c>
      <c r="R64" s="14">
        <f t="shared" si="118"/>
        <v>-1.3904842512544313E-3</v>
      </c>
      <c r="S64" s="14">
        <f t="shared" si="119"/>
        <v>3.8865137971244579E-4</v>
      </c>
      <c r="T64" s="14">
        <f t="shared" si="120"/>
        <v>-1.5216068167985819E-3</v>
      </c>
      <c r="U64" s="14">
        <f t="shared" si="121"/>
        <v>-3.6513007759009231E-4</v>
      </c>
      <c r="V64" s="14">
        <f t="shared" si="122"/>
        <v>5.1076249543946517E-4</v>
      </c>
    </row>
    <row r="65" spans="1:22" x14ac:dyDescent="0.25">
      <c r="A65" s="13">
        <v>45390</v>
      </c>
      <c r="B65" s="20">
        <v>3536.4077000000002</v>
      </c>
      <c r="C65" s="120">
        <v>1888.654</v>
      </c>
      <c r="D65" s="22">
        <v>1.5065</v>
      </c>
      <c r="E65" s="22">
        <v>1.5288999999999999</v>
      </c>
      <c r="F65" s="22">
        <v>2.0207000000000002</v>
      </c>
      <c r="G65" s="22">
        <v>1.6287</v>
      </c>
      <c r="H65" s="22">
        <v>1.2708999999999999</v>
      </c>
      <c r="I65" s="22">
        <v>0.97409999999999997</v>
      </c>
      <c r="J65" s="22">
        <v>1.0862000000000001</v>
      </c>
      <c r="K65" s="22">
        <v>1.3848</v>
      </c>
      <c r="M65" s="14">
        <f t="shared" si="113"/>
        <v>-8.7996448010261297E-3</v>
      </c>
      <c r="N65" s="14">
        <f t="shared" si="114"/>
        <v>-7.2000382684374031E-3</v>
      </c>
      <c r="O65" s="14">
        <f t="shared" si="115"/>
        <v>-3.5716647926450351E-3</v>
      </c>
      <c r="P65" s="14">
        <f t="shared" si="116"/>
        <v>-4.8363002614216444E-2</v>
      </c>
      <c r="Q65" s="14">
        <f t="shared" si="117"/>
        <v>-1.4581098215156518E-2</v>
      </c>
      <c r="R65" s="14">
        <f t="shared" si="118"/>
        <v>-1.3984743915728237E-2</v>
      </c>
      <c r="S65" s="14">
        <f t="shared" si="119"/>
        <v>-1.2509712509712556E-2</v>
      </c>
      <c r="T65" s="14">
        <f t="shared" si="120"/>
        <v>-1.0362694300518172E-2</v>
      </c>
      <c r="U65" s="14">
        <f t="shared" si="121"/>
        <v>-8.127111679298582E-3</v>
      </c>
      <c r="V65" s="14">
        <f t="shared" si="122"/>
        <v>9.9183197199532724E-3</v>
      </c>
    </row>
    <row r="66" spans="1:22" x14ac:dyDescent="0.25">
      <c r="A66" s="13">
        <v>45391</v>
      </c>
      <c r="B66" s="20">
        <v>3533.4870999999998</v>
      </c>
      <c r="C66" s="120">
        <v>1901.0619999999999</v>
      </c>
      <c r="D66" s="22">
        <v>1.5094000000000001</v>
      </c>
      <c r="E66" s="22">
        <v>1.5649</v>
      </c>
      <c r="F66" s="22">
        <v>2.0223</v>
      </c>
      <c r="G66" s="22">
        <v>1.6379999999999999</v>
      </c>
      <c r="H66" s="22">
        <v>1.2849999999999999</v>
      </c>
      <c r="I66" s="22">
        <v>0.98370000000000002</v>
      </c>
      <c r="J66" s="22">
        <v>1.0978000000000001</v>
      </c>
      <c r="K66" s="22">
        <v>1.3846000000000001</v>
      </c>
      <c r="M66" s="14">
        <f t="shared" si="113"/>
        <v>-8.2586631626224705E-4</v>
      </c>
      <c r="N66" s="14">
        <f t="shared" si="114"/>
        <v>6.5697581452186515E-3</v>
      </c>
      <c r="O66" s="14">
        <f t="shared" si="115"/>
        <v>1.9249917026220587E-3</v>
      </c>
      <c r="P66" s="14">
        <f t="shared" si="116"/>
        <v>2.3546340506246377E-2</v>
      </c>
      <c r="Q66" s="14">
        <f t="shared" si="117"/>
        <v>7.9180482011165232E-4</v>
      </c>
      <c r="R66" s="14">
        <f t="shared" si="118"/>
        <v>5.7100755203536302E-3</v>
      </c>
      <c r="S66" s="14">
        <f t="shared" si="119"/>
        <v>1.10944999606577E-2</v>
      </c>
      <c r="T66" s="14">
        <f t="shared" si="120"/>
        <v>9.8552510009239924E-3</v>
      </c>
      <c r="U66" s="14">
        <f t="shared" si="121"/>
        <v>1.0679432885288165E-2</v>
      </c>
      <c r="V66" s="14">
        <f t="shared" si="122"/>
        <v>-1.4442518775270585E-4</v>
      </c>
    </row>
    <row r="67" spans="1:22" x14ac:dyDescent="0.25">
      <c r="A67" s="13">
        <v>45392</v>
      </c>
      <c r="B67" s="20">
        <v>3504.7085999999999</v>
      </c>
      <c r="C67" s="120">
        <v>1891.9369999999999</v>
      </c>
      <c r="D67" s="22">
        <v>1.4911914004180353</v>
      </c>
      <c r="E67" s="22">
        <v>1.5314995563442768</v>
      </c>
      <c r="F67" s="22">
        <v>1.9858513901256556</v>
      </c>
      <c r="G67" s="22">
        <v>1.6215218908945845</v>
      </c>
      <c r="H67" s="22">
        <v>1.2835405271009448</v>
      </c>
      <c r="I67" s="22">
        <v>0.97719999999999996</v>
      </c>
      <c r="J67" s="22">
        <v>1.0984029362166452</v>
      </c>
      <c r="K67" s="22">
        <v>1.3859649122807018</v>
      </c>
      <c r="M67" s="14">
        <f t="shared" si="113"/>
        <v>-8.1445040509698918E-3</v>
      </c>
      <c r="N67" s="14">
        <f t="shared" si="114"/>
        <v>-4.7999486602751107E-3</v>
      </c>
      <c r="O67" s="14">
        <f t="shared" si="115"/>
        <v>-1.206346865109631E-2</v>
      </c>
      <c r="P67" s="14">
        <f t="shared" si="116"/>
        <v>-2.1343500323166453E-2</v>
      </c>
      <c r="Q67" s="14">
        <f t="shared" si="117"/>
        <v>-1.8023344644387262E-2</v>
      </c>
      <c r="R67" s="14">
        <f t="shared" si="118"/>
        <v>-1.0059895668751762E-2</v>
      </c>
      <c r="S67" s="14">
        <f t="shared" si="119"/>
        <v>-1.1357765751401905E-3</v>
      </c>
      <c r="T67" s="14">
        <f t="shared" si="120"/>
        <v>-6.6077056013013058E-3</v>
      </c>
      <c r="U67" s="14">
        <f t="shared" si="121"/>
        <v>5.4922227786935451E-4</v>
      </c>
      <c r="V67" s="14">
        <f t="shared" si="122"/>
        <v>9.8578093362844399E-4</v>
      </c>
    </row>
    <row r="68" spans="1:22" x14ac:dyDescent="0.25">
      <c r="A68" s="13">
        <v>45393</v>
      </c>
      <c r="B68" s="20">
        <v>3504.2447000000002</v>
      </c>
      <c r="C68" s="120">
        <v>1897.934</v>
      </c>
      <c r="D68" s="22">
        <v>1.4982</v>
      </c>
      <c r="E68" s="22">
        <v>1.5533999999999999</v>
      </c>
      <c r="F68" s="22">
        <v>2.0070999999999999</v>
      </c>
      <c r="G68" s="22">
        <v>1.6258999999999999</v>
      </c>
      <c r="H68" s="22">
        <v>1.2906</v>
      </c>
      <c r="I68" s="22">
        <v>0.98399999999999999</v>
      </c>
      <c r="J68" s="22">
        <v>1.1073</v>
      </c>
      <c r="K68" s="22">
        <v>1.3825000000000001</v>
      </c>
      <c r="M68" s="14">
        <f t="shared" si="113"/>
        <v>-1.3236478490674664E-4</v>
      </c>
      <c r="N68" s="14">
        <f t="shared" si="114"/>
        <v>3.1697672808344013E-3</v>
      </c>
      <c r="O68" s="14">
        <f t="shared" si="115"/>
        <v>4.6999999999999265E-3</v>
      </c>
      <c r="P68" s="14">
        <f t="shared" si="116"/>
        <v>1.4299999999999979E-2</v>
      </c>
      <c r="Q68" s="14">
        <f t="shared" si="117"/>
        <v>1.0699999999999932E-2</v>
      </c>
      <c r="R68" s="14">
        <f t="shared" si="118"/>
        <v>2.6999999999999247E-3</v>
      </c>
      <c r="S68" s="14">
        <f t="shared" si="119"/>
        <v>5.5000000000000604E-3</v>
      </c>
      <c r="T68" s="14">
        <f t="shared" si="120"/>
        <v>6.9586573884568015E-3</v>
      </c>
      <c r="U68" s="14">
        <f t="shared" si="121"/>
        <v>8.0999999999999961E-3</v>
      </c>
      <c r="V68" s="14">
        <f t="shared" si="122"/>
        <v>-2.5000000000000577E-3</v>
      </c>
    </row>
    <row r="69" spans="1:22" x14ac:dyDescent="0.25">
      <c r="A69" s="13">
        <v>45394</v>
      </c>
      <c r="B69" s="20">
        <v>3475.8389000000002</v>
      </c>
      <c r="C69" s="120">
        <v>1901.8630000000001</v>
      </c>
      <c r="D69" s="22">
        <v>1.4992000000000001</v>
      </c>
      <c r="E69" s="22">
        <v>1.5837000000000001</v>
      </c>
      <c r="F69" s="22">
        <v>1.9958</v>
      </c>
      <c r="G69" s="22">
        <v>1.6245000000000001</v>
      </c>
      <c r="H69" s="22">
        <v>1.2890999999999999</v>
      </c>
      <c r="I69" s="22">
        <v>0.98470000000000002</v>
      </c>
      <c r="J69" s="22">
        <v>1.1081000000000001</v>
      </c>
      <c r="K69" s="22">
        <v>1.3987000000000001</v>
      </c>
      <c r="M69" s="14">
        <f t="shared" ref="M69:M74" si="123">B69/B68-1</f>
        <v>-8.1061119961172157E-3</v>
      </c>
      <c r="N69" s="14">
        <f t="shared" ref="N69:N74" si="124">C69/C68-1</f>
        <v>2.0701457479554985E-3</v>
      </c>
      <c r="O69" s="14">
        <f t="shared" ref="O69:O74" si="125">D69/D68-1</f>
        <v>6.674676278202174E-4</v>
      </c>
      <c r="P69" s="14">
        <f t="shared" ref="P69:P74" si="126">E69/E68-1</f>
        <v>1.9505600617999441E-2</v>
      </c>
      <c r="Q69" s="14">
        <f t="shared" ref="Q69:Q74" si="127">F69/F68-1</f>
        <v>-5.6300134522444534E-3</v>
      </c>
      <c r="R69" s="14">
        <f t="shared" ref="R69:R74" si="128">G69/G68-1</f>
        <v>-8.610615659018217E-4</v>
      </c>
      <c r="S69" s="14">
        <f t="shared" ref="S69:S74" si="129">H69/H68-1</f>
        <v>-1.1622501162250609E-3</v>
      </c>
      <c r="T69" s="14">
        <f t="shared" ref="T69:T74" si="130">I69/I68-1</f>
        <v>7.1138211382115735E-4</v>
      </c>
      <c r="U69" s="14">
        <f t="shared" ref="U69:U74" si="131">J69/J68-1</f>
        <v>7.2247809988268408E-4</v>
      </c>
      <c r="V69" s="14">
        <f t="shared" ref="V69:V74" si="132">K69/K68-1</f>
        <v>1.1717902350813825E-2</v>
      </c>
    </row>
    <row r="70" spans="1:22" x14ac:dyDescent="0.25">
      <c r="A70" s="13">
        <v>45397</v>
      </c>
      <c r="B70" s="20">
        <v>3549.0758999999998</v>
      </c>
      <c r="C70" s="120">
        <v>1874.819</v>
      </c>
      <c r="D70" s="22">
        <v>1.5236000000000001</v>
      </c>
      <c r="E70" s="22">
        <v>1.4902</v>
      </c>
      <c r="F70" s="22">
        <v>1.9574</v>
      </c>
      <c r="G70" s="22">
        <v>1.5803</v>
      </c>
      <c r="H70" s="22">
        <v>1.2522</v>
      </c>
      <c r="I70" s="22">
        <v>0.9577</v>
      </c>
      <c r="J70" s="22">
        <v>1.0892999999999999</v>
      </c>
      <c r="K70" s="22">
        <v>1.3960999999999999</v>
      </c>
      <c r="M70" s="14">
        <f t="shared" si="123"/>
        <v>2.1070309098617734E-2</v>
      </c>
      <c r="N70" s="14">
        <f t="shared" si="124"/>
        <v>-1.4219741379899675E-2</v>
      </c>
      <c r="O70" s="14">
        <f t="shared" si="125"/>
        <v>1.6275346851654104E-2</v>
      </c>
      <c r="P70" s="14">
        <f t="shared" si="126"/>
        <v>-5.9038959398876156E-2</v>
      </c>
      <c r="Q70" s="14">
        <f t="shared" si="127"/>
        <v>-1.9240404850185411E-2</v>
      </c>
      <c r="R70" s="14">
        <f t="shared" si="128"/>
        <v>-2.7208371806709764E-2</v>
      </c>
      <c r="S70" s="14">
        <f t="shared" si="129"/>
        <v>-2.8624621829183128E-2</v>
      </c>
      <c r="T70" s="14">
        <f t="shared" si="130"/>
        <v>-2.7419518635117268E-2</v>
      </c>
      <c r="U70" s="14">
        <f t="shared" si="131"/>
        <v>-1.6965977799837662E-2</v>
      </c>
      <c r="V70" s="14">
        <f t="shared" si="132"/>
        <v>-1.8588689497391897E-3</v>
      </c>
    </row>
    <row r="71" spans="1:22" x14ac:dyDescent="0.25">
      <c r="A71" s="13">
        <v>45398</v>
      </c>
      <c r="B71" s="20">
        <v>3511.1145999999999</v>
      </c>
      <c r="C71" s="120">
        <v>1845.2159999999999</v>
      </c>
      <c r="D71" s="22">
        <v>1.4966999999999999</v>
      </c>
      <c r="E71" s="22">
        <v>1.3521000000000001</v>
      </c>
      <c r="F71" s="22">
        <v>1.9355</v>
      </c>
      <c r="G71" s="22">
        <v>1.5513999999999999</v>
      </c>
      <c r="H71" s="22">
        <v>1.2196</v>
      </c>
      <c r="I71" s="22">
        <v>0.93130000000000002</v>
      </c>
      <c r="J71" s="22">
        <v>1.0619000000000001</v>
      </c>
      <c r="K71" s="22">
        <v>1.3877999999999999</v>
      </c>
      <c r="M71" s="14">
        <f t="shared" si="123"/>
        <v>-1.0696108246093017E-2</v>
      </c>
      <c r="N71" s="14">
        <f t="shared" si="124"/>
        <v>-1.5789790907815626E-2</v>
      </c>
      <c r="O71" s="14">
        <f t="shared" si="125"/>
        <v>-1.7655552638487837E-2</v>
      </c>
      <c r="P71" s="14">
        <f t="shared" si="126"/>
        <v>-9.2672124547040546E-2</v>
      </c>
      <c r="Q71" s="14">
        <f t="shared" si="127"/>
        <v>-1.1188311024828868E-2</v>
      </c>
      <c r="R71" s="14">
        <f t="shared" si="128"/>
        <v>-1.8287666898690214E-2</v>
      </c>
      <c r="S71" s="14">
        <f t="shared" si="129"/>
        <v>-2.6034179843475447E-2</v>
      </c>
      <c r="T71" s="14">
        <f t="shared" si="130"/>
        <v>-2.7566043646235716E-2</v>
      </c>
      <c r="U71" s="14">
        <f t="shared" si="131"/>
        <v>-2.5153768475167371E-2</v>
      </c>
      <c r="V71" s="14">
        <f t="shared" si="132"/>
        <v>-5.9451328701382034E-3</v>
      </c>
    </row>
    <row r="72" spans="1:22" x14ac:dyDescent="0.25">
      <c r="A72" s="13">
        <v>45399</v>
      </c>
      <c r="B72" s="20">
        <v>3565.4029999999998</v>
      </c>
      <c r="C72" s="120">
        <v>1874.998</v>
      </c>
      <c r="D72" s="22">
        <v>1.5248999999999999</v>
      </c>
      <c r="E72" s="22">
        <v>1.4636</v>
      </c>
      <c r="F72" s="22">
        <v>2.0072999999999999</v>
      </c>
      <c r="G72" s="22">
        <v>1.603</v>
      </c>
      <c r="H72" s="22">
        <v>1.2605999999999999</v>
      </c>
      <c r="I72" s="22">
        <v>0.96199999999999997</v>
      </c>
      <c r="J72" s="22">
        <v>1.0838000000000001</v>
      </c>
      <c r="K72" s="22">
        <v>1.3959999999999999</v>
      </c>
      <c r="M72" s="14">
        <f t="shared" si="123"/>
        <v>1.5461870711938497E-2</v>
      </c>
      <c r="N72" s="14">
        <f t="shared" si="124"/>
        <v>1.6140115845516334E-2</v>
      </c>
      <c r="O72" s="14">
        <f t="shared" si="125"/>
        <v>1.8841451192623815E-2</v>
      </c>
      <c r="P72" s="14">
        <f t="shared" si="126"/>
        <v>8.2464314769617575E-2</v>
      </c>
      <c r="Q72" s="14">
        <f t="shared" si="127"/>
        <v>3.7096357530353785E-2</v>
      </c>
      <c r="R72" s="14">
        <f t="shared" si="128"/>
        <v>3.3260281036483264E-2</v>
      </c>
      <c r="S72" s="14">
        <f t="shared" si="129"/>
        <v>3.3617579534273467E-2</v>
      </c>
      <c r="T72" s="14">
        <f t="shared" si="130"/>
        <v>3.2964673037689129E-2</v>
      </c>
      <c r="U72" s="14">
        <f t="shared" si="131"/>
        <v>2.0623410867313341E-2</v>
      </c>
      <c r="V72" s="14">
        <f t="shared" si="132"/>
        <v>5.9086323677763897E-3</v>
      </c>
    </row>
    <row r="73" spans="1:22" x14ac:dyDescent="0.25">
      <c r="A73" s="13">
        <v>45400</v>
      </c>
      <c r="B73" s="20">
        <v>3569.8018000000002</v>
      </c>
      <c r="C73" s="120">
        <v>1878.579</v>
      </c>
      <c r="D73" s="22">
        <v>1.5265</v>
      </c>
      <c r="E73" s="22">
        <v>1.4692000000000001</v>
      </c>
      <c r="F73" s="22">
        <v>2.0312000000000001</v>
      </c>
      <c r="G73" s="22">
        <v>1.6151</v>
      </c>
      <c r="H73" s="22">
        <v>1.2587999999999999</v>
      </c>
      <c r="I73" s="22">
        <v>0.96130000000000004</v>
      </c>
      <c r="J73" s="22">
        <v>1.0801000000000001</v>
      </c>
      <c r="K73" s="22">
        <v>1.3935999999999999</v>
      </c>
      <c r="M73" s="14">
        <f t="shared" si="123"/>
        <v>1.2337455261020036E-3</v>
      </c>
      <c r="N73" s="14">
        <f t="shared" si="124"/>
        <v>1.909868703859896E-3</v>
      </c>
      <c r="O73" s="14">
        <f t="shared" si="125"/>
        <v>1.0492491310905017E-3</v>
      </c>
      <c r="P73" s="14">
        <f t="shared" si="126"/>
        <v>3.8261820169445127E-3</v>
      </c>
      <c r="Q73" s="14">
        <f t="shared" si="127"/>
        <v>1.1906541124894199E-2</v>
      </c>
      <c r="R73" s="14">
        <f t="shared" si="128"/>
        <v>7.548346849656884E-3</v>
      </c>
      <c r="S73" s="14">
        <f t="shared" si="129"/>
        <v>-1.4278914802474674E-3</v>
      </c>
      <c r="T73" s="14">
        <f t="shared" si="130"/>
        <v>-7.2765072765068606E-4</v>
      </c>
      <c r="U73" s="14">
        <f t="shared" si="131"/>
        <v>-3.4139140062742213E-3</v>
      </c>
      <c r="V73" s="14">
        <f t="shared" si="132"/>
        <v>-1.7191977077363196E-3</v>
      </c>
    </row>
    <row r="74" spans="1:22" x14ac:dyDescent="0.25">
      <c r="A74" s="13">
        <v>45401</v>
      </c>
      <c r="B74" s="20">
        <v>3541.6619000000001</v>
      </c>
      <c r="C74" s="120">
        <v>1871.8910000000001</v>
      </c>
      <c r="D74" s="22">
        <v>1.5037</v>
      </c>
      <c r="E74" s="22">
        <v>1.4521999999999999</v>
      </c>
      <c r="F74" s="22">
        <v>2.0508999999999999</v>
      </c>
      <c r="G74" s="22">
        <v>1.6041000000000001</v>
      </c>
      <c r="H74" s="22">
        <v>1.2467999999999999</v>
      </c>
      <c r="I74" s="22">
        <v>0.95289999999999997</v>
      </c>
      <c r="J74" s="22">
        <v>1.0754999999999999</v>
      </c>
      <c r="K74" s="22">
        <v>1.3915</v>
      </c>
      <c r="M74" s="14">
        <f t="shared" si="123"/>
        <v>-7.8827625668181911E-3</v>
      </c>
      <c r="N74" s="14">
        <f t="shared" si="124"/>
        <v>-3.5601377424105962E-3</v>
      </c>
      <c r="O74" s="14">
        <f t="shared" si="125"/>
        <v>-1.4936128398296722E-2</v>
      </c>
      <c r="P74" s="14">
        <f t="shared" si="126"/>
        <v>-1.1570922951266049E-2</v>
      </c>
      <c r="Q74" s="14">
        <f t="shared" si="127"/>
        <v>9.6987002756989682E-3</v>
      </c>
      <c r="R74" s="14">
        <f t="shared" si="128"/>
        <v>-6.8107237941922305E-3</v>
      </c>
      <c r="S74" s="14">
        <f t="shared" si="129"/>
        <v>-9.5328884652049473E-3</v>
      </c>
      <c r="T74" s="14">
        <f t="shared" si="130"/>
        <v>-8.7381670654322896E-3</v>
      </c>
      <c r="U74" s="14">
        <f t="shared" si="131"/>
        <v>-4.2588649199150064E-3</v>
      </c>
      <c r="V74" s="14">
        <f t="shared" si="132"/>
        <v>-1.5068886337542553E-3</v>
      </c>
    </row>
    <row r="75" spans="1:22" x14ac:dyDescent="0.25">
      <c r="A75" s="13">
        <v>45404</v>
      </c>
      <c r="B75" s="20">
        <v>3530.9045000000001</v>
      </c>
      <c r="C75" s="120">
        <v>1861.184</v>
      </c>
      <c r="D75" s="22">
        <v>1.4885999999999999</v>
      </c>
      <c r="E75" s="22">
        <v>1.4287000000000001</v>
      </c>
      <c r="F75" s="22">
        <v>2.0381</v>
      </c>
      <c r="G75" s="22">
        <v>1.5972999999999999</v>
      </c>
      <c r="H75" s="22">
        <v>1.2303999999999999</v>
      </c>
      <c r="I75" s="22">
        <v>0.94810000000000005</v>
      </c>
      <c r="J75" s="22">
        <v>1.0658000000000001</v>
      </c>
      <c r="K75" s="22">
        <v>1.3741000000000001</v>
      </c>
      <c r="M75" s="14">
        <f t="shared" ref="M75:M79" si="133">B75/B74-1</f>
        <v>-3.0373876173781511E-3</v>
      </c>
      <c r="N75" s="14">
        <f t="shared" ref="N75:N79" si="134">C75/C74-1</f>
        <v>-5.7198843308718939E-3</v>
      </c>
      <c r="O75" s="14">
        <f t="shared" ref="O75:O79" si="135">D75/D74-1</f>
        <v>-1.0041896654917948E-2</v>
      </c>
      <c r="P75" s="14">
        <f t="shared" ref="P75:P79" si="136">E75/E74-1</f>
        <v>-1.618234402974783E-2</v>
      </c>
      <c r="Q75" s="14">
        <f t="shared" ref="Q75:Q79" si="137">F75/F74-1</f>
        <v>-6.241162416500079E-3</v>
      </c>
      <c r="R75" s="14">
        <f t="shared" ref="R75:R79" si="138">G75/G74-1</f>
        <v>-4.2391372108971925E-3</v>
      </c>
      <c r="S75" s="14">
        <f t="shared" ref="S75:S79" si="139">H75/H74-1</f>
        <v>-1.3153673403914046E-2</v>
      </c>
      <c r="T75" s="14">
        <f t="shared" ref="T75:T79" si="140">I75/I74-1</f>
        <v>-5.0372546961905407E-3</v>
      </c>
      <c r="U75" s="14">
        <f t="shared" ref="U75:U79" si="141">J75/J74-1</f>
        <v>-9.019060901905962E-3</v>
      </c>
      <c r="V75" s="14">
        <f t="shared" ref="V75:V79" si="142">K75/K74-1</f>
        <v>-1.2504491555874853E-2</v>
      </c>
    </row>
    <row r="76" spans="1:22" x14ac:dyDescent="0.25">
      <c r="A76" s="13">
        <v>45405</v>
      </c>
      <c r="B76" s="20">
        <v>3506.2249000000002</v>
      </c>
      <c r="C76" s="120">
        <v>1863.492</v>
      </c>
      <c r="D76" s="22">
        <v>1.4669000000000001</v>
      </c>
      <c r="E76" s="22">
        <v>1.4670000000000001</v>
      </c>
      <c r="F76" s="22">
        <v>2.0284</v>
      </c>
      <c r="G76" s="22">
        <v>1.5964</v>
      </c>
      <c r="H76" s="22">
        <v>1.2378</v>
      </c>
      <c r="I76" s="22">
        <v>0.95</v>
      </c>
      <c r="J76" s="22">
        <v>1.0682</v>
      </c>
      <c r="K76" s="22">
        <v>1.3584000000000001</v>
      </c>
      <c r="M76" s="14">
        <f t="shared" si="133"/>
        <v>-6.9895971414689617E-3</v>
      </c>
      <c r="N76" s="14">
        <f t="shared" si="134"/>
        <v>1.2400708366286928E-3</v>
      </c>
      <c r="O76" s="14">
        <f t="shared" si="135"/>
        <v>-1.4577455327152933E-2</v>
      </c>
      <c r="P76" s="14">
        <f t="shared" si="136"/>
        <v>2.680758731714139E-2</v>
      </c>
      <c r="Q76" s="14">
        <f t="shared" si="137"/>
        <v>-4.7593346744516651E-3</v>
      </c>
      <c r="R76" s="14">
        <f t="shared" si="138"/>
        <v>-5.6345082326414442E-4</v>
      </c>
      <c r="S76" s="14">
        <f t="shared" si="139"/>
        <v>6.0143042912874645E-3</v>
      </c>
      <c r="T76" s="14">
        <f t="shared" si="140"/>
        <v>2.0040080160319551E-3</v>
      </c>
      <c r="U76" s="14">
        <f t="shared" si="141"/>
        <v>2.2518296115594527E-3</v>
      </c>
      <c r="V76" s="14">
        <f t="shared" si="142"/>
        <v>-1.1425660432282991E-2</v>
      </c>
    </row>
    <row r="77" spans="1:22" x14ac:dyDescent="0.25">
      <c r="A77" s="13">
        <v>45406</v>
      </c>
      <c r="B77" s="20">
        <v>3521.6219000000001</v>
      </c>
      <c r="C77" s="120">
        <v>1878.232</v>
      </c>
      <c r="D77" s="22">
        <v>1.4818</v>
      </c>
      <c r="E77" s="22">
        <v>1.5045999999999999</v>
      </c>
      <c r="F77" s="22">
        <v>2.0819999999999999</v>
      </c>
      <c r="G77" s="22">
        <v>1.6357999999999999</v>
      </c>
      <c r="H77" s="22">
        <v>1.2566999999999999</v>
      </c>
      <c r="I77" s="22">
        <v>0.94420000000000004</v>
      </c>
      <c r="J77" s="22">
        <v>1.0774999999999999</v>
      </c>
      <c r="K77" s="22">
        <v>1.3714999999999999</v>
      </c>
      <c r="M77" s="14">
        <f t="shared" si="133"/>
        <v>4.3913326837647926E-3</v>
      </c>
      <c r="N77" s="14">
        <f t="shared" si="134"/>
        <v>7.9098810190760815E-3</v>
      </c>
      <c r="O77" s="14">
        <f t="shared" si="135"/>
        <v>1.0157474947167344E-2</v>
      </c>
      <c r="P77" s="14">
        <f t="shared" si="136"/>
        <v>2.5630538513973899E-2</v>
      </c>
      <c r="Q77" s="14">
        <f t="shared" si="137"/>
        <v>2.6424768290278067E-2</v>
      </c>
      <c r="R77" s="14">
        <f t="shared" si="138"/>
        <v>2.4680531195189204E-2</v>
      </c>
      <c r="S77" s="14">
        <f t="shared" si="139"/>
        <v>1.5269025690741511E-2</v>
      </c>
      <c r="T77" s="14">
        <f t="shared" si="140"/>
        <v>-6.1052631578946137E-3</v>
      </c>
      <c r="U77" s="14">
        <f t="shared" si="141"/>
        <v>8.7062347874928836E-3</v>
      </c>
      <c r="V77" s="14">
        <f t="shared" si="142"/>
        <v>9.6436984687866545E-3</v>
      </c>
    </row>
    <row r="78" spans="1:22" x14ac:dyDescent="0.25">
      <c r="A78" s="13">
        <v>45407</v>
      </c>
      <c r="B78" s="20">
        <v>3530.2813000000001</v>
      </c>
      <c r="C78" s="120">
        <v>1880.692</v>
      </c>
      <c r="D78" s="22">
        <v>1.47</v>
      </c>
      <c r="E78" s="22">
        <v>1.5424</v>
      </c>
      <c r="F78" s="22">
        <v>2.0642999999999998</v>
      </c>
      <c r="G78" s="22">
        <v>1.6216999999999999</v>
      </c>
      <c r="H78" s="22">
        <v>1.2546999999999999</v>
      </c>
      <c r="I78" s="22">
        <v>0.94299999999999995</v>
      </c>
      <c r="J78" s="22">
        <v>1.0788</v>
      </c>
      <c r="K78" s="22">
        <v>1.3688</v>
      </c>
      <c r="M78" s="14">
        <f t="shared" si="133"/>
        <v>2.4589238271151004E-3</v>
      </c>
      <c r="N78" s="14">
        <f t="shared" si="134"/>
        <v>1.3097423534473851E-3</v>
      </c>
      <c r="O78" s="14">
        <f t="shared" si="135"/>
        <v>-7.963287893102966E-3</v>
      </c>
      <c r="P78" s="14">
        <f t="shared" si="136"/>
        <v>2.5122956267446428E-2</v>
      </c>
      <c r="Q78" s="14">
        <f t="shared" si="137"/>
        <v>-8.5014409221901843E-3</v>
      </c>
      <c r="R78" s="14">
        <f t="shared" si="138"/>
        <v>-8.6196356522801887E-3</v>
      </c>
      <c r="S78" s="14">
        <f t="shared" si="139"/>
        <v>-1.5914697222885188E-3</v>
      </c>
      <c r="T78" s="14">
        <f t="shared" si="140"/>
        <v>-1.2709171785639795E-3</v>
      </c>
      <c r="U78" s="14">
        <f t="shared" si="141"/>
        <v>1.2064965197216004E-3</v>
      </c>
      <c r="V78" s="14">
        <f t="shared" si="142"/>
        <v>-1.9686474662777842E-3</v>
      </c>
    </row>
    <row r="79" spans="1:22" x14ac:dyDescent="0.25">
      <c r="A79" s="13">
        <v>45408</v>
      </c>
      <c r="B79" s="20">
        <v>3584.2685999999999</v>
      </c>
      <c r="C79" s="120">
        <v>1897.1289999999999</v>
      </c>
      <c r="D79" s="22">
        <v>1.5262</v>
      </c>
      <c r="E79" s="22">
        <v>1.5391999999999999</v>
      </c>
      <c r="F79" s="22">
        <v>2.1408999999999998</v>
      </c>
      <c r="G79" s="22">
        <v>1.6594</v>
      </c>
      <c r="H79" s="22">
        <v>1.2766</v>
      </c>
      <c r="I79" s="22">
        <v>0.94550000000000001</v>
      </c>
      <c r="J79" s="22">
        <v>1.0874999999999999</v>
      </c>
      <c r="K79" s="22">
        <v>1.3685</v>
      </c>
      <c r="M79" s="14">
        <f t="shared" si="133"/>
        <v>1.529263404590453E-2</v>
      </c>
      <c r="N79" s="14">
        <f t="shared" si="134"/>
        <v>8.7398680911068283E-3</v>
      </c>
      <c r="O79" s="14">
        <f t="shared" si="135"/>
        <v>3.8231292517006743E-2</v>
      </c>
      <c r="P79" s="14">
        <f t="shared" si="136"/>
        <v>-2.0746887966806016E-3</v>
      </c>
      <c r="Q79" s="14">
        <f t="shared" si="137"/>
        <v>3.7107009640071631E-2</v>
      </c>
      <c r="R79" s="14">
        <f t="shared" si="138"/>
        <v>2.3247209718197048E-2</v>
      </c>
      <c r="S79" s="14">
        <f t="shared" si="139"/>
        <v>1.7454371562923399E-2</v>
      </c>
      <c r="T79" s="14">
        <f t="shared" si="140"/>
        <v>2.6511134676565629E-3</v>
      </c>
      <c r="U79" s="14">
        <f t="shared" si="141"/>
        <v>8.0645161290322509E-3</v>
      </c>
      <c r="V79" s="14">
        <f t="shared" si="142"/>
        <v>-2.1917007597893612E-4</v>
      </c>
    </row>
    <row r="80" spans="1:22" x14ac:dyDescent="0.25">
      <c r="A80" s="13">
        <v>45411</v>
      </c>
      <c r="B80" s="20">
        <v>3623.9124000000002</v>
      </c>
      <c r="C80" s="120">
        <v>1908.1320000000001</v>
      </c>
      <c r="D80" s="22">
        <v>1.5449999999999999</v>
      </c>
      <c r="E80" s="18">
        <v>1.5968</v>
      </c>
      <c r="F80" s="22">
        <v>2.2113</v>
      </c>
      <c r="G80" s="22">
        <v>1.7001999999999999</v>
      </c>
      <c r="H80" s="22">
        <v>1.2882</v>
      </c>
      <c r="I80" s="22">
        <v>0.94930000000000003</v>
      </c>
      <c r="J80" s="22">
        <v>1.0951</v>
      </c>
      <c r="K80" s="22">
        <v>1.3661000000000001</v>
      </c>
      <c r="M80" s="14">
        <f t="shared" ref="M80:M84" si="143">B80/B79-1</f>
        <v>1.1060499204775143E-2</v>
      </c>
      <c r="N80" s="14">
        <f t="shared" ref="N80:N84" si="144">C80/C79-1</f>
        <v>5.7998164595027824E-3</v>
      </c>
      <c r="O80" s="14">
        <f t="shared" ref="O80:O84" si="145">D80/D79-1</f>
        <v>1.2318175861617098E-2</v>
      </c>
      <c r="P80" s="14">
        <f t="shared" ref="P80:P84" si="146">E80/E79-1</f>
        <v>3.7422037422037535E-2</v>
      </c>
      <c r="Q80" s="14">
        <f t="shared" ref="Q80:Q84" si="147">F80/F79-1</f>
        <v>3.2883366808351688E-2</v>
      </c>
      <c r="R80" s="14">
        <f t="shared" ref="R80:R84" si="148">G80/G79-1</f>
        <v>2.4587200192840664E-2</v>
      </c>
      <c r="S80" s="14">
        <f t="shared" ref="S80:S84" si="149">H80/H79-1</f>
        <v>9.0866363778787651E-3</v>
      </c>
      <c r="T80" s="14">
        <f t="shared" ref="T80:T84" si="150">I80/I79-1</f>
        <v>4.0190375462718642E-3</v>
      </c>
      <c r="U80" s="14">
        <f t="shared" ref="U80:U84" si="151">J80/J79-1</f>
        <v>6.9885057471263945E-3</v>
      </c>
      <c r="V80" s="14">
        <f t="shared" ref="V80:V84" si="152">K80/K79-1</f>
        <v>-1.7537449762513591E-3</v>
      </c>
    </row>
    <row r="81" spans="1:27" x14ac:dyDescent="0.25">
      <c r="A81" s="13">
        <v>45412</v>
      </c>
      <c r="B81" s="20">
        <v>3604.3942999999999</v>
      </c>
      <c r="C81" s="120">
        <v>1909.8109999999999</v>
      </c>
      <c r="D81" s="22">
        <v>1.526</v>
      </c>
      <c r="E81" s="22">
        <v>1.5893999999999999</v>
      </c>
      <c r="F81" s="22">
        <v>2.2271000000000001</v>
      </c>
      <c r="G81" s="22">
        <v>1.7060999999999999</v>
      </c>
      <c r="H81" s="22">
        <v>1.288</v>
      </c>
      <c r="I81" s="22">
        <v>0.94910000000000005</v>
      </c>
      <c r="J81" s="22">
        <v>1.0969</v>
      </c>
      <c r="K81" s="22">
        <v>1.3681000000000001</v>
      </c>
      <c r="M81" s="14">
        <f t="shared" si="143"/>
        <v>-5.3859193726648602E-3</v>
      </c>
      <c r="N81" s="14">
        <f t="shared" si="144"/>
        <v>8.7991816079813212E-4</v>
      </c>
      <c r="O81" s="14">
        <f t="shared" si="145"/>
        <v>-1.229773462783168E-2</v>
      </c>
      <c r="P81" s="14">
        <f t="shared" si="146"/>
        <v>-4.6342685370741599E-3</v>
      </c>
      <c r="Q81" s="14">
        <f t="shared" si="147"/>
        <v>7.1451182562294324E-3</v>
      </c>
      <c r="R81" s="14">
        <f t="shared" si="148"/>
        <v>3.4701799788259269E-3</v>
      </c>
      <c r="S81" s="14">
        <f t="shared" si="149"/>
        <v>-1.5525539512495357E-4</v>
      </c>
      <c r="T81" s="14">
        <f t="shared" si="150"/>
        <v>-2.1068155482983908E-4</v>
      </c>
      <c r="U81" s="14">
        <f t="shared" si="151"/>
        <v>1.643685508172732E-3</v>
      </c>
      <c r="V81" s="14">
        <f t="shared" si="152"/>
        <v>1.4640216675205764E-3</v>
      </c>
    </row>
    <row r="82" spans="1:27" x14ac:dyDescent="0.25">
      <c r="A82" s="13">
        <v>45418</v>
      </c>
      <c r="B82" s="20">
        <v>3657.8766999999998</v>
      </c>
      <c r="C82" s="120">
        <v>1933.913</v>
      </c>
      <c r="D82" s="22">
        <v>1.5496000000000001</v>
      </c>
      <c r="E82" s="22">
        <v>1.6373</v>
      </c>
      <c r="F82" s="22">
        <v>2.2704</v>
      </c>
      <c r="G82" s="18">
        <v>1.7382</v>
      </c>
      <c r="H82" s="22">
        <v>1.3063</v>
      </c>
      <c r="I82" s="22">
        <v>0.95989506503255118</v>
      </c>
      <c r="J82" s="22">
        <v>1.1085</v>
      </c>
      <c r="K82" s="22">
        <v>1.3686</v>
      </c>
      <c r="M82" s="14">
        <f t="shared" si="143"/>
        <v>1.4838110247816116E-2</v>
      </c>
      <c r="N82" s="14">
        <f t="shared" si="144"/>
        <v>1.2620096962474348E-2</v>
      </c>
      <c r="O82" s="14">
        <f t="shared" si="145"/>
        <v>1.5465268676277955E-2</v>
      </c>
      <c r="P82" s="14">
        <f t="shared" si="146"/>
        <v>3.0137158676230014E-2</v>
      </c>
      <c r="Q82" s="14">
        <f t="shared" si="147"/>
        <v>1.944232409860347E-2</v>
      </c>
      <c r="R82" s="14">
        <f t="shared" si="148"/>
        <v>1.8814840865130966E-2</v>
      </c>
      <c r="S82" s="14">
        <f t="shared" si="149"/>
        <v>1.4208074534161508E-2</v>
      </c>
      <c r="T82" s="14">
        <f t="shared" si="150"/>
        <v>1.1374001720104499E-2</v>
      </c>
      <c r="U82" s="14">
        <f t="shared" si="151"/>
        <v>1.0575257543987693E-2</v>
      </c>
      <c r="V82" s="14">
        <f t="shared" si="152"/>
        <v>3.6547036035372571E-4</v>
      </c>
    </row>
    <row r="83" spans="1:27" x14ac:dyDescent="0.25">
      <c r="A83" s="13">
        <v>45419</v>
      </c>
      <c r="B83" s="20">
        <v>3659.0075999999999</v>
      </c>
      <c r="C83" s="120">
        <v>1944.55</v>
      </c>
      <c r="D83" s="22">
        <v>1.5469999999999999</v>
      </c>
      <c r="E83" s="22">
        <v>1.6543000000000001</v>
      </c>
      <c r="F83" s="22">
        <v>2.2751999999999999</v>
      </c>
      <c r="G83" s="22">
        <v>1.7401</v>
      </c>
      <c r="H83" s="22">
        <v>1.3113999999999999</v>
      </c>
      <c r="I83" s="22">
        <v>0.96397354381370648</v>
      </c>
      <c r="J83" s="22">
        <v>1.1123000000000001</v>
      </c>
      <c r="K83" s="22">
        <v>1.3748</v>
      </c>
      <c r="M83" s="14">
        <f t="shared" si="143"/>
        <v>3.0916843096440161E-4</v>
      </c>
      <c r="N83" s="14">
        <f t="shared" si="144"/>
        <v>5.500247425814786E-3</v>
      </c>
      <c r="O83" s="14">
        <f t="shared" si="145"/>
        <v>-1.6778523489934249E-3</v>
      </c>
      <c r="P83" s="14">
        <f t="shared" si="146"/>
        <v>1.0382947535577003E-2</v>
      </c>
      <c r="Q83" s="14">
        <f t="shared" si="147"/>
        <v>2.1141649048626032E-3</v>
      </c>
      <c r="R83" s="14">
        <f t="shared" si="148"/>
        <v>1.0930848003682936E-3</v>
      </c>
      <c r="S83" s="14">
        <f t="shared" si="149"/>
        <v>3.9041567786877174E-3</v>
      </c>
      <c r="T83" s="14">
        <f t="shared" si="150"/>
        <v>4.2488798304396447E-3</v>
      </c>
      <c r="U83" s="14">
        <f t="shared" si="151"/>
        <v>3.4280559314388004E-3</v>
      </c>
      <c r="V83" s="14">
        <f t="shared" si="152"/>
        <v>4.530176823030807E-3</v>
      </c>
    </row>
    <row r="84" spans="1:27" x14ac:dyDescent="0.25">
      <c r="A84" s="13">
        <v>45420</v>
      </c>
      <c r="B84" s="20">
        <v>3630.2233000000001</v>
      </c>
      <c r="C84" s="120">
        <v>1938.4639999999999</v>
      </c>
      <c r="D84" s="22">
        <v>1.5322</v>
      </c>
      <c r="E84" s="22">
        <v>1.6242000000000001</v>
      </c>
      <c r="F84" s="22">
        <v>2.3077999999999999</v>
      </c>
      <c r="G84" s="22">
        <v>1.7284999999999999</v>
      </c>
      <c r="H84" s="22">
        <v>1.3005</v>
      </c>
      <c r="I84" s="22">
        <v>0.95579999999999998</v>
      </c>
      <c r="J84" s="22">
        <v>1.1099000000000001</v>
      </c>
      <c r="K84" s="22">
        <v>1.3781000000000001</v>
      </c>
      <c r="M84" s="14">
        <f t="shared" si="143"/>
        <v>-7.8666958767726891E-3</v>
      </c>
      <c r="N84" s="14">
        <f t="shared" si="144"/>
        <v>-3.1297729551824638E-3</v>
      </c>
      <c r="O84" s="14">
        <f t="shared" si="145"/>
        <v>-9.5669036845507094E-3</v>
      </c>
      <c r="P84" s="14">
        <f t="shared" si="146"/>
        <v>-1.8195006951580717E-2</v>
      </c>
      <c r="Q84" s="14">
        <f t="shared" si="147"/>
        <v>1.4328410689170124E-2</v>
      </c>
      <c r="R84" s="14">
        <f t="shared" si="148"/>
        <v>-6.6662835469226689E-3</v>
      </c>
      <c r="S84" s="14">
        <f t="shared" si="149"/>
        <v>-8.3117279243555275E-3</v>
      </c>
      <c r="T84" s="14">
        <f t="shared" si="150"/>
        <v>-8.4790125892563184E-3</v>
      </c>
      <c r="U84" s="14">
        <f t="shared" si="151"/>
        <v>-2.1576912703407114E-3</v>
      </c>
      <c r="V84" s="14">
        <f t="shared" si="152"/>
        <v>2.4003491416932921E-3</v>
      </c>
    </row>
    <row r="85" spans="1:27" x14ac:dyDescent="0.25">
      <c r="A85" s="13">
        <v>45421</v>
      </c>
      <c r="B85" s="20">
        <f>VLOOKUP(300,'1'!$J:$K,2,FALSE)</f>
        <v>3988.8308000000002</v>
      </c>
      <c r="C85" s="120">
        <v>1957.8489999999999</v>
      </c>
      <c r="D85" s="22">
        <v>1.5425</v>
      </c>
      <c r="E85" s="22">
        <v>1.6506000000000001</v>
      </c>
      <c r="F85" s="22">
        <v>2.3365999999999998</v>
      </c>
      <c r="G85" s="22">
        <v>1.7483</v>
      </c>
      <c r="H85" s="22">
        <v>1.3090999999999999</v>
      </c>
      <c r="I85" s="22">
        <v>0.96250000000000002</v>
      </c>
      <c r="J85" s="22">
        <v>1.1181000000000001</v>
      </c>
      <c r="K85" s="22">
        <v>1.3794</v>
      </c>
      <c r="M85" s="14">
        <f t="shared" ref="M85:M91" si="153">B85/B84-1</f>
        <v>9.8783868198961677E-2</v>
      </c>
      <c r="N85" s="14">
        <f t="shared" ref="N85:N91" si="154">C85/C84-1</f>
        <v>1.0000185714049925E-2</v>
      </c>
      <c r="O85" s="14">
        <f t="shared" ref="O85:O91" si="155">D85/D84-1</f>
        <v>6.7223600052213062E-3</v>
      </c>
      <c r="P85" s="14">
        <f t="shared" ref="P85:P91" si="156">E85/E84-1</f>
        <v>1.6254155892131417E-2</v>
      </c>
      <c r="Q85" s="14">
        <f t="shared" ref="Q85:Q91" si="157">F85/F84-1</f>
        <v>1.2479417627177414E-2</v>
      </c>
      <c r="R85" s="14">
        <f t="shared" ref="R85:R91" si="158">G85/G84-1</f>
        <v>1.1455018802429828E-2</v>
      </c>
      <c r="S85" s="14">
        <f t="shared" ref="S85:S91" si="159">H85/H84-1</f>
        <v>6.6128412149173421E-3</v>
      </c>
      <c r="T85" s="14">
        <f t="shared" ref="T85:T91" si="160">I85/I84-1</f>
        <v>7.0098346934506228E-3</v>
      </c>
      <c r="U85" s="14">
        <f t="shared" ref="U85:U91" si="161">J85/J84-1</f>
        <v>7.388052977745696E-3</v>
      </c>
      <c r="V85" s="14">
        <f t="shared" ref="V85:V91" si="162">K85/K84-1</f>
        <v>9.4332777011807423E-4</v>
      </c>
    </row>
    <row r="86" spans="1:27" x14ac:dyDescent="0.25">
      <c r="A86" s="13">
        <v>45422</v>
      </c>
      <c r="B86" s="20">
        <v>3666.2770999999998</v>
      </c>
      <c r="C86" s="120">
        <v>1956.694</v>
      </c>
      <c r="D86" s="22">
        <v>1.5338000000000001</v>
      </c>
      <c r="E86" s="22">
        <v>1.6347</v>
      </c>
      <c r="F86" s="22">
        <v>2.3359000000000001</v>
      </c>
      <c r="G86" s="22">
        <v>1.7390000000000001</v>
      </c>
      <c r="H86" s="22">
        <v>1.3116000000000001</v>
      </c>
      <c r="I86" s="22">
        <v>0.96499999999999997</v>
      </c>
      <c r="J86" s="22">
        <v>1.1258999999999999</v>
      </c>
      <c r="K86" s="22">
        <v>1.3972</v>
      </c>
      <c r="M86" s="14">
        <f t="shared" si="153"/>
        <v>-8.0864222167558619E-2</v>
      </c>
      <c r="N86" s="14">
        <f t="shared" si="154"/>
        <v>-5.8993313580357754E-4</v>
      </c>
      <c r="O86" s="14">
        <f t="shared" si="155"/>
        <v>-5.6401944894650669E-3</v>
      </c>
      <c r="P86" s="14">
        <f t="shared" si="156"/>
        <v>-9.6328607778989328E-3</v>
      </c>
      <c r="Q86" s="14">
        <f t="shared" si="157"/>
        <v>-2.9958058717782787E-4</v>
      </c>
      <c r="R86" s="14">
        <f t="shared" si="158"/>
        <v>-5.3194531830920155E-3</v>
      </c>
      <c r="S86" s="14">
        <f t="shared" si="159"/>
        <v>1.9097089603545836E-3</v>
      </c>
      <c r="T86" s="14">
        <f t="shared" si="160"/>
        <v>2.5974025974024872E-3</v>
      </c>
      <c r="U86" s="14">
        <f t="shared" si="161"/>
        <v>6.9761202039171355E-3</v>
      </c>
      <c r="V86" s="14">
        <f t="shared" si="162"/>
        <v>1.2904161229520206E-2</v>
      </c>
      <c r="AA86" s="14"/>
    </row>
    <row r="87" spans="1:27" x14ac:dyDescent="0.25">
      <c r="A87" s="13">
        <v>45425</v>
      </c>
      <c r="B87" s="20">
        <v>3664.6907000000001</v>
      </c>
      <c r="C87" s="120">
        <v>1949.787</v>
      </c>
      <c r="D87" s="22">
        <v>1.5389999999999999</v>
      </c>
      <c r="E87" s="22">
        <v>1.5817000000000001</v>
      </c>
      <c r="F87" s="22">
        <v>2.3308</v>
      </c>
      <c r="G87" s="22">
        <v>1.728</v>
      </c>
      <c r="H87" s="22">
        <v>1.3013999999999999</v>
      </c>
      <c r="I87" s="22">
        <v>0.95809999999999995</v>
      </c>
      <c r="J87" s="22">
        <v>1.1192</v>
      </c>
      <c r="K87" s="22">
        <v>1.399</v>
      </c>
      <c r="M87" s="14">
        <f t="shared" si="153"/>
        <v>-4.3270051791766129E-4</v>
      </c>
      <c r="N87" s="14">
        <f t="shared" si="154"/>
        <v>-3.5299336533969328E-3</v>
      </c>
      <c r="O87" s="14">
        <f t="shared" si="155"/>
        <v>3.3902725257528576E-3</v>
      </c>
      <c r="P87" s="14">
        <f t="shared" si="156"/>
        <v>-3.2421851104178057E-2</v>
      </c>
      <c r="Q87" s="14">
        <f t="shared" si="157"/>
        <v>-2.183312641808377E-3</v>
      </c>
      <c r="R87" s="14">
        <f t="shared" si="158"/>
        <v>-6.3254744105808447E-3</v>
      </c>
      <c r="S87" s="14">
        <f t="shared" si="159"/>
        <v>-7.7767612076854453E-3</v>
      </c>
      <c r="T87" s="14">
        <f t="shared" si="160"/>
        <v>-7.1502590673575561E-3</v>
      </c>
      <c r="U87" s="14">
        <f t="shared" si="161"/>
        <v>-5.9507949196198062E-3</v>
      </c>
      <c r="V87" s="14">
        <f t="shared" si="162"/>
        <v>1.2882908674491933E-3</v>
      </c>
    </row>
    <row r="88" spans="1:27" x14ac:dyDescent="0.25">
      <c r="A88" s="13">
        <v>45426</v>
      </c>
      <c r="B88" s="20">
        <v>3657.0454</v>
      </c>
      <c r="C88" s="120">
        <v>1954.954</v>
      </c>
      <c r="D88" s="22">
        <v>1.5438000000000001</v>
      </c>
      <c r="E88" s="22">
        <v>1.6212</v>
      </c>
      <c r="F88" s="22">
        <v>2.3673999999999999</v>
      </c>
      <c r="G88" s="22">
        <v>1.7282999999999999</v>
      </c>
      <c r="H88" s="22">
        <v>1.3139000000000001</v>
      </c>
      <c r="I88" s="22">
        <v>0.9647</v>
      </c>
      <c r="J88" s="22">
        <v>1.1256999999999999</v>
      </c>
      <c r="K88" s="22">
        <v>1.3965000000000001</v>
      </c>
      <c r="M88" s="14">
        <f t="shared" si="153"/>
        <v>-2.0862060746354993E-3</v>
      </c>
      <c r="N88" s="14">
        <f t="shared" si="154"/>
        <v>2.6500330548926421E-3</v>
      </c>
      <c r="O88" s="14">
        <f t="shared" si="155"/>
        <v>3.1189083820664099E-3</v>
      </c>
      <c r="P88" s="14">
        <f t="shared" si="156"/>
        <v>2.4973130176392466E-2</v>
      </c>
      <c r="Q88" s="14">
        <f t="shared" si="157"/>
        <v>1.5702762999828312E-2</v>
      </c>
      <c r="R88" s="14">
        <f t="shared" si="158"/>
        <v>1.7361111111102723E-4</v>
      </c>
      <c r="S88" s="14">
        <f t="shared" si="159"/>
        <v>9.6050407253727155E-3</v>
      </c>
      <c r="T88" s="14">
        <f t="shared" si="160"/>
        <v>6.8886337543054843E-3</v>
      </c>
      <c r="U88" s="14">
        <f t="shared" si="161"/>
        <v>5.8077197998569474E-3</v>
      </c>
      <c r="V88" s="14">
        <f t="shared" si="162"/>
        <v>-1.7869907076483171E-3</v>
      </c>
    </row>
    <row r="89" spans="1:27" x14ac:dyDescent="0.25">
      <c r="A89" s="13">
        <v>45427</v>
      </c>
      <c r="B89" s="20">
        <v>3626.0558999999998</v>
      </c>
      <c r="C89" s="120">
        <v>1949.48</v>
      </c>
      <c r="D89" s="22">
        <v>1.5270999999999999</v>
      </c>
      <c r="E89" s="22">
        <v>1.6328</v>
      </c>
      <c r="F89" s="22">
        <v>2.323</v>
      </c>
      <c r="G89" s="22">
        <v>1.7096</v>
      </c>
      <c r="H89" s="22">
        <v>1.3062</v>
      </c>
      <c r="I89" s="22">
        <v>0.96299999999999997</v>
      </c>
      <c r="J89" s="22">
        <v>1.1207</v>
      </c>
      <c r="K89" s="22">
        <v>1.4040999999999999</v>
      </c>
      <c r="M89" s="14">
        <f t="shared" si="153"/>
        <v>-8.473917222903582E-3</v>
      </c>
      <c r="N89" s="14">
        <f t="shared" si="154"/>
        <v>-2.8000658839031356E-3</v>
      </c>
      <c r="O89" s="14">
        <f t="shared" si="155"/>
        <v>-1.0817463401995187E-2</v>
      </c>
      <c r="P89" s="14">
        <f t="shared" si="156"/>
        <v>7.1551936836911079E-3</v>
      </c>
      <c r="Q89" s="14">
        <f t="shared" si="157"/>
        <v>-1.875475204866095E-2</v>
      </c>
      <c r="R89" s="14">
        <f t="shared" si="158"/>
        <v>-1.0819880807730109E-2</v>
      </c>
      <c r="S89" s="14">
        <f t="shared" si="159"/>
        <v>-5.8604155567395511E-3</v>
      </c>
      <c r="T89" s="14">
        <f t="shared" si="160"/>
        <v>-1.7622058671089569E-3</v>
      </c>
      <c r="U89" s="14">
        <f t="shared" si="161"/>
        <v>-4.4416807319889173E-3</v>
      </c>
      <c r="V89" s="14">
        <f t="shared" si="162"/>
        <v>5.4421768707482165E-3</v>
      </c>
    </row>
    <row r="90" spans="1:27" x14ac:dyDescent="0.25">
      <c r="A90" s="13">
        <v>45428</v>
      </c>
      <c r="B90" s="20">
        <v>3640.3591999999999</v>
      </c>
      <c r="C90" s="120">
        <v>1952.404</v>
      </c>
      <c r="D90" s="22">
        <v>1.5212000000000001</v>
      </c>
      <c r="E90" s="22">
        <v>1.6633</v>
      </c>
      <c r="F90" s="22">
        <v>2.3647</v>
      </c>
      <c r="G90" s="22">
        <v>1.7057</v>
      </c>
      <c r="H90" s="22">
        <v>1.3123</v>
      </c>
      <c r="I90" s="22">
        <v>0.96819999999999995</v>
      </c>
      <c r="J90" s="22">
        <v>1.1238999999999999</v>
      </c>
      <c r="K90" s="22">
        <v>1.4152</v>
      </c>
      <c r="M90" s="14">
        <f t="shared" si="153"/>
        <v>3.9445889402862644E-3</v>
      </c>
      <c r="N90" s="14">
        <f t="shared" si="154"/>
        <v>1.4998871493936416E-3</v>
      </c>
      <c r="O90" s="14">
        <f t="shared" si="155"/>
        <v>-3.8635321851874238E-3</v>
      </c>
      <c r="P90" s="14">
        <f t="shared" si="156"/>
        <v>1.8679568838804395E-2</v>
      </c>
      <c r="Q90" s="14">
        <f t="shared" si="157"/>
        <v>1.7950925527335349E-2</v>
      </c>
      <c r="R90" s="14">
        <f t="shared" si="158"/>
        <v>-2.2812353766963334E-3</v>
      </c>
      <c r="S90" s="14">
        <f t="shared" si="159"/>
        <v>4.6700352166590964E-3</v>
      </c>
      <c r="T90" s="14">
        <f t="shared" si="160"/>
        <v>5.3997923156801075E-3</v>
      </c>
      <c r="U90" s="14">
        <f t="shared" si="161"/>
        <v>2.8553582582313553E-3</v>
      </c>
      <c r="V90" s="14">
        <f t="shared" si="162"/>
        <v>7.9054198418917476E-3</v>
      </c>
    </row>
    <row r="91" spans="1:27" x14ac:dyDescent="0.25">
      <c r="A91" s="13">
        <v>45429</v>
      </c>
      <c r="B91" s="20">
        <v>3677.9695999999999</v>
      </c>
      <c r="C91" s="120">
        <v>1954.864</v>
      </c>
      <c r="D91" s="22">
        <v>1.522</v>
      </c>
      <c r="E91" s="22">
        <v>1.6868000000000001</v>
      </c>
      <c r="F91" s="22">
        <v>2.3593000000000002</v>
      </c>
      <c r="G91" s="22">
        <v>1.7031000000000001</v>
      </c>
      <c r="H91" s="22">
        <v>1.3167</v>
      </c>
      <c r="I91" s="22">
        <v>0.97929999999999995</v>
      </c>
      <c r="J91" s="22">
        <v>1.1271</v>
      </c>
      <c r="K91" s="22">
        <v>1.4166000000000001</v>
      </c>
      <c r="M91" s="14">
        <f t="shared" si="153"/>
        <v>1.033150794569937E-2</v>
      </c>
      <c r="N91" s="14">
        <f t="shared" si="154"/>
        <v>1.2599851260293171E-3</v>
      </c>
      <c r="O91" s="14">
        <f t="shared" si="155"/>
        <v>5.2590060478574507E-4</v>
      </c>
      <c r="P91" s="14">
        <f t="shared" si="156"/>
        <v>1.4128539650093197E-2</v>
      </c>
      <c r="Q91" s="14">
        <f t="shared" si="157"/>
        <v>-2.2835877701187224E-3</v>
      </c>
      <c r="R91" s="14">
        <f t="shared" si="158"/>
        <v>-1.5243008735416064E-3</v>
      </c>
      <c r="S91" s="14">
        <f t="shared" si="159"/>
        <v>3.3528918692371512E-3</v>
      </c>
      <c r="T91" s="14">
        <f t="shared" si="160"/>
        <v>1.1464573435240544E-2</v>
      </c>
      <c r="U91" s="14">
        <f t="shared" si="161"/>
        <v>2.8472284011034077E-3</v>
      </c>
      <c r="V91" s="14">
        <f t="shared" si="162"/>
        <v>9.8925946862649106E-4</v>
      </c>
    </row>
    <row r="92" spans="1:27" x14ac:dyDescent="0.25">
      <c r="A92" s="13">
        <v>45432</v>
      </c>
      <c r="B92" s="20">
        <f>VLOOKUP(300,'1'!$J:$K,2,FALSE)</f>
        <v>3988.8308000000002</v>
      </c>
      <c r="C92" s="120">
        <v>1965.8109999999999</v>
      </c>
      <c r="D92" s="22">
        <v>1.5268999999999999</v>
      </c>
      <c r="E92" s="22">
        <v>1.6776</v>
      </c>
      <c r="F92" s="22">
        <v>2.3776000000000002</v>
      </c>
      <c r="G92" s="22">
        <v>1.7197</v>
      </c>
      <c r="H92" s="22">
        <v>1.3248</v>
      </c>
      <c r="I92" s="22">
        <v>0.99399999999999999</v>
      </c>
      <c r="J92" s="22">
        <v>1.1317999999999999</v>
      </c>
      <c r="K92" s="22">
        <v>1.4313</v>
      </c>
      <c r="M92" s="14">
        <f t="shared" ref="M92:M96" si="163">B92/B91-1</f>
        <v>8.4519785046619278E-2</v>
      </c>
      <c r="N92" s="14">
        <f t="shared" ref="N92:N96" si="164">C92/C91-1</f>
        <v>5.5998780477823917E-3</v>
      </c>
      <c r="O92" s="14">
        <f t="shared" ref="O92:O96" si="165">D92/D91-1</f>
        <v>3.2194480946123871E-3</v>
      </c>
      <c r="P92" s="14">
        <f t="shared" ref="P92:P96" si="166">E92/E91-1</f>
        <v>-5.4541142992649005E-3</v>
      </c>
      <c r="Q92" s="14">
        <f t="shared" ref="Q92:Q96" si="167">F92/F91-1</f>
        <v>7.7565379561734815E-3</v>
      </c>
      <c r="R92" s="14">
        <f t="shared" ref="R92:R96" si="168">G92/G91-1</f>
        <v>9.7469320650578339E-3</v>
      </c>
      <c r="S92" s="14">
        <f t="shared" ref="S92:S96" si="169">H92/H91-1</f>
        <v>6.1517429938482415E-3</v>
      </c>
      <c r="T92" s="14">
        <f t="shared" ref="T92:T96" si="170">I92/I91-1</f>
        <v>1.5010721944245908E-2</v>
      </c>
      <c r="U92" s="14">
        <f t="shared" ref="U92:U96" si="171">J92/J91-1</f>
        <v>4.1699937893708849E-3</v>
      </c>
      <c r="V92" s="14">
        <f t="shared" ref="V92:V96" si="172">K92/K91-1</f>
        <v>1.0376958915713663E-2</v>
      </c>
    </row>
    <row r="93" spans="1:27" x14ac:dyDescent="0.25">
      <c r="A93" s="13">
        <v>45433</v>
      </c>
      <c r="B93" s="20">
        <v>3676.1610999999998</v>
      </c>
      <c r="C93" s="120">
        <v>1958.577</v>
      </c>
      <c r="D93" s="22">
        <v>1.5222</v>
      </c>
      <c r="E93" s="22">
        <v>1.6496999999999999</v>
      </c>
      <c r="F93" s="22">
        <v>2.3439999999999999</v>
      </c>
      <c r="G93" s="22">
        <v>1.7065999999999999</v>
      </c>
      <c r="H93" s="22">
        <v>1.3240000000000001</v>
      </c>
      <c r="I93" s="22">
        <v>0.99219999999999997</v>
      </c>
      <c r="J93" s="22">
        <v>1.1251</v>
      </c>
      <c r="K93" s="22">
        <v>1.4262999999999999</v>
      </c>
      <c r="M93" s="14">
        <f t="shared" si="163"/>
        <v>-7.8386303074073793E-2</v>
      </c>
      <c r="N93" s="14">
        <f t="shared" si="164"/>
        <v>-3.6799061557799551E-3</v>
      </c>
      <c r="O93" s="14">
        <f t="shared" si="165"/>
        <v>-3.078132163206404E-3</v>
      </c>
      <c r="P93" s="14">
        <f t="shared" si="166"/>
        <v>-1.6630901287553623E-2</v>
      </c>
      <c r="Q93" s="14">
        <f t="shared" si="167"/>
        <v>-1.4131897711978536E-2</v>
      </c>
      <c r="R93" s="14">
        <f t="shared" si="168"/>
        <v>-7.6176077222771532E-3</v>
      </c>
      <c r="S93" s="14">
        <f t="shared" si="169"/>
        <v>-6.0386473429940857E-4</v>
      </c>
      <c r="T93" s="14">
        <f t="shared" si="170"/>
        <v>-1.8108651911469265E-3</v>
      </c>
      <c r="U93" s="14">
        <f t="shared" si="171"/>
        <v>-5.919773811627449E-3</v>
      </c>
      <c r="V93" s="14">
        <f t="shared" si="172"/>
        <v>-3.4933277440090116E-3</v>
      </c>
    </row>
    <row r="94" spans="1:27" x14ac:dyDescent="0.25">
      <c r="A94" s="13">
        <v>45434</v>
      </c>
      <c r="B94" s="20">
        <v>3684.451</v>
      </c>
      <c r="C94" s="120">
        <v>1958.8710000000001</v>
      </c>
      <c r="D94" s="22">
        <v>1.5203</v>
      </c>
      <c r="E94" s="22">
        <v>1.6598999999999999</v>
      </c>
      <c r="F94" s="22">
        <v>2.3530000000000002</v>
      </c>
      <c r="G94" s="22">
        <v>1.7098</v>
      </c>
      <c r="H94" s="22">
        <v>1.3230999999999999</v>
      </c>
      <c r="I94" s="22">
        <v>0.99119999999999997</v>
      </c>
      <c r="J94" s="22">
        <v>1.1137999999999999</v>
      </c>
      <c r="K94" s="22">
        <v>1.4291</v>
      </c>
      <c r="M94" s="14">
        <f t="shared" si="163"/>
        <v>2.2550426312928362E-3</v>
      </c>
      <c r="N94" s="14">
        <f t="shared" si="164"/>
        <v>1.5010898218448254E-4</v>
      </c>
      <c r="O94" s="14">
        <f t="shared" si="165"/>
        <v>-1.2481934042832821E-3</v>
      </c>
      <c r="P94" s="14">
        <f t="shared" si="166"/>
        <v>6.1829423531551964E-3</v>
      </c>
      <c r="Q94" s="14">
        <f t="shared" si="167"/>
        <v>3.8395904436860917E-3</v>
      </c>
      <c r="R94" s="14">
        <f t="shared" si="168"/>
        <v>1.8750732450487639E-3</v>
      </c>
      <c r="S94" s="14">
        <f t="shared" si="169"/>
        <v>-6.7975830815714122E-4</v>
      </c>
      <c r="T94" s="14">
        <f t="shared" si="170"/>
        <v>-1.0078613182825658E-3</v>
      </c>
      <c r="U94" s="14">
        <f t="shared" si="171"/>
        <v>-1.0043551684294827E-2</v>
      </c>
      <c r="V94" s="14">
        <f t="shared" si="172"/>
        <v>1.9631213629671684E-3</v>
      </c>
    </row>
    <row r="95" spans="1:27" x14ac:dyDescent="0.25">
      <c r="A95" s="13">
        <v>45435</v>
      </c>
      <c r="B95" s="20">
        <f>VLOOKUP(300,'1'!$J:$K,2,FALSE)</f>
        <v>3988.8308000000002</v>
      </c>
      <c r="C95" s="120">
        <v>1942.221</v>
      </c>
      <c r="D95" s="22">
        <v>1.5107999999999999</v>
      </c>
      <c r="E95" s="22">
        <v>1.6095999999999999</v>
      </c>
      <c r="F95" s="22">
        <v>2.3199999999999998</v>
      </c>
      <c r="G95" s="22">
        <v>1.6940999999999999</v>
      </c>
      <c r="H95" s="22">
        <v>1.3101</v>
      </c>
      <c r="I95" s="22">
        <v>0.98129999999999995</v>
      </c>
      <c r="J95" s="22">
        <v>1.0981000000000001</v>
      </c>
      <c r="K95" s="22">
        <v>1.4138999999999999</v>
      </c>
      <c r="M95" s="14">
        <f t="shared" si="163"/>
        <v>8.2611982083626634E-2</v>
      </c>
      <c r="N95" s="14">
        <f t="shared" si="164"/>
        <v>-8.4997940140009165E-3</v>
      </c>
      <c r="O95" s="14">
        <f t="shared" si="165"/>
        <v>-6.2487666907847794E-3</v>
      </c>
      <c r="P95" s="14">
        <f t="shared" si="166"/>
        <v>-3.0303030303030276E-2</v>
      </c>
      <c r="Q95" s="14">
        <f t="shared" si="167"/>
        <v>-1.4024649383765575E-2</v>
      </c>
      <c r="R95" s="14">
        <f t="shared" si="168"/>
        <v>-9.1823605100012085E-3</v>
      </c>
      <c r="S95" s="14">
        <f t="shared" si="169"/>
        <v>-9.8254100219181684E-3</v>
      </c>
      <c r="T95" s="14">
        <f t="shared" si="170"/>
        <v>-9.9878934624697546E-3</v>
      </c>
      <c r="U95" s="14">
        <f t="shared" si="171"/>
        <v>-1.4095887951158015E-2</v>
      </c>
      <c r="V95" s="14">
        <f t="shared" si="172"/>
        <v>-1.063606465607736E-2</v>
      </c>
    </row>
    <row r="96" spans="1:27" x14ac:dyDescent="0.25">
      <c r="A96" s="13">
        <v>45436</v>
      </c>
      <c r="B96" s="20">
        <v>3601.4753999999998</v>
      </c>
      <c r="C96" s="120">
        <v>1940.318</v>
      </c>
      <c r="D96" s="22">
        <v>1.4834000000000001</v>
      </c>
      <c r="E96" s="22">
        <v>1.5943000000000001</v>
      </c>
      <c r="F96" s="22">
        <v>2.3054000000000001</v>
      </c>
      <c r="G96" s="22">
        <v>1.6931</v>
      </c>
      <c r="H96" s="22">
        <v>1.3186</v>
      </c>
      <c r="I96" s="22">
        <v>0.98429999999999995</v>
      </c>
      <c r="J96" s="22">
        <v>1.1055999999999999</v>
      </c>
      <c r="K96" s="22">
        <v>1.4018999999999999</v>
      </c>
      <c r="M96" s="14">
        <f t="shared" si="163"/>
        <v>-9.7110010281709735E-2</v>
      </c>
      <c r="N96" s="14">
        <f t="shared" si="164"/>
        <v>-9.7980610857362205E-4</v>
      </c>
      <c r="O96" s="14">
        <f t="shared" si="165"/>
        <v>-1.8136086841408439E-2</v>
      </c>
      <c r="P96" s="14">
        <f t="shared" si="166"/>
        <v>-9.5054671968189952E-3</v>
      </c>
      <c r="Q96" s="14">
        <f t="shared" si="167"/>
        <v>-6.2931034482757164E-3</v>
      </c>
      <c r="R96" s="14">
        <f t="shared" si="168"/>
        <v>-5.9028392656856887E-4</v>
      </c>
      <c r="S96" s="14">
        <f t="shared" si="169"/>
        <v>6.4880543469962859E-3</v>
      </c>
      <c r="T96" s="14">
        <f t="shared" si="170"/>
        <v>3.0571690614491498E-3</v>
      </c>
      <c r="U96" s="14">
        <f t="shared" si="171"/>
        <v>6.829979054730817E-3</v>
      </c>
      <c r="V96" s="14">
        <f t="shared" si="172"/>
        <v>-8.4871631657118529E-3</v>
      </c>
    </row>
    <row r="97" spans="1:22" x14ac:dyDescent="0.25">
      <c r="A97" s="13">
        <v>45439</v>
      </c>
      <c r="B97" s="20">
        <v>3635.7078999999999</v>
      </c>
      <c r="C97" s="120">
        <v>1946.3330000000001</v>
      </c>
      <c r="D97" s="22">
        <v>1.5027999999999999</v>
      </c>
      <c r="E97" s="22">
        <v>1.5973999999999999</v>
      </c>
      <c r="F97" s="22">
        <v>2.3071000000000002</v>
      </c>
      <c r="G97" s="22">
        <v>1.7039</v>
      </c>
      <c r="H97" s="22">
        <v>1.3191999999999999</v>
      </c>
      <c r="I97" s="22">
        <v>0.98370000000000002</v>
      </c>
      <c r="J97" s="22">
        <v>1.1086</v>
      </c>
      <c r="K97" s="22">
        <v>1.4158999999999999</v>
      </c>
      <c r="M97" s="14">
        <f t="shared" ref="M97:M101" si="173">B97/B96-1</f>
        <v>9.5051322577408559E-3</v>
      </c>
      <c r="N97" s="14">
        <f t="shared" ref="N97:N101" si="174">C97/C96-1</f>
        <v>3.1000073183879984E-3</v>
      </c>
      <c r="O97" s="14">
        <f t="shared" ref="O97:O101" si="175">D97/D96-1</f>
        <v>1.3078063907240089E-2</v>
      </c>
      <c r="P97" s="14">
        <f t="shared" ref="P97:P101" si="176">E97/E96-1</f>
        <v>1.9444270212631842E-3</v>
      </c>
      <c r="Q97" s="14">
        <f t="shared" ref="Q97:Q101" si="177">F97/F96-1</f>
        <v>7.3739914982207111E-4</v>
      </c>
      <c r="R97" s="14">
        <f t="shared" ref="R97:R101" si="178">G97/G96-1</f>
        <v>6.3788317287813978E-3</v>
      </c>
      <c r="S97" s="14">
        <f t="shared" ref="S97:S101" si="179">H97/H96-1</f>
        <v>4.5502806006370022E-4</v>
      </c>
      <c r="T97" s="14">
        <f t="shared" ref="T97:T101" si="180">I97/I96-1</f>
        <v>-6.0957025297159184E-4</v>
      </c>
      <c r="U97" s="14">
        <f t="shared" ref="U97:U101" si="181">J97/J96-1</f>
        <v>2.7134587554269451E-3</v>
      </c>
      <c r="V97" s="14">
        <f t="shared" ref="V97:V101" si="182">K97/K96-1</f>
        <v>9.9864469648334175E-3</v>
      </c>
    </row>
    <row r="98" spans="1:22" x14ac:dyDescent="0.25">
      <c r="A98" s="13">
        <v>45440</v>
      </c>
      <c r="B98" s="20">
        <v>3609.1723999999999</v>
      </c>
      <c r="C98" s="120">
        <v>1943.2380000000001</v>
      </c>
      <c r="D98" s="22">
        <v>1.4931000000000001</v>
      </c>
      <c r="E98" s="22">
        <v>1.569</v>
      </c>
      <c r="F98" s="22">
        <v>2.3081</v>
      </c>
      <c r="G98" s="22">
        <v>1.6911</v>
      </c>
      <c r="H98" s="22">
        <v>1.3174999999999999</v>
      </c>
      <c r="I98" s="22">
        <v>0.98060000000000003</v>
      </c>
      <c r="J98" s="22">
        <v>1.105</v>
      </c>
      <c r="K98" s="22">
        <v>1.4142999999999999</v>
      </c>
      <c r="M98" s="14">
        <f t="shared" si="173"/>
        <v>-7.2985786344387238E-3</v>
      </c>
      <c r="N98" s="14">
        <f t="shared" si="174"/>
        <v>-1.5901698219163984E-3</v>
      </c>
      <c r="O98" s="14">
        <f t="shared" si="175"/>
        <v>-6.4546180463134206E-3</v>
      </c>
      <c r="P98" s="14">
        <f t="shared" si="176"/>
        <v>-1.7778890697383254E-2</v>
      </c>
      <c r="Q98" s="14">
        <f t="shared" si="177"/>
        <v>4.3344458410987663E-4</v>
      </c>
      <c r="R98" s="14">
        <f t="shared" si="178"/>
        <v>-7.5121779447150372E-3</v>
      </c>
      <c r="S98" s="14">
        <f t="shared" si="179"/>
        <v>-1.2886597938144284E-3</v>
      </c>
      <c r="T98" s="14">
        <f t="shared" si="180"/>
        <v>-3.1513672867744535E-3</v>
      </c>
      <c r="U98" s="14">
        <f t="shared" si="181"/>
        <v>-3.2473389861086277E-3</v>
      </c>
      <c r="V98" s="14">
        <f t="shared" si="182"/>
        <v>-1.1300233067307319E-3</v>
      </c>
    </row>
    <row r="99" spans="1:22" x14ac:dyDescent="0.25">
      <c r="A99" s="13">
        <v>45441</v>
      </c>
      <c r="B99" s="20">
        <v>3613.5223000000001</v>
      </c>
      <c r="C99" s="120">
        <v>1942.694</v>
      </c>
      <c r="D99" s="22">
        <v>1.4931000000000001</v>
      </c>
      <c r="E99" s="22">
        <v>1.6063000000000001</v>
      </c>
      <c r="F99" s="22">
        <v>2.2968000000000002</v>
      </c>
      <c r="G99" s="22">
        <v>1.6907000000000001</v>
      </c>
      <c r="H99" s="22">
        <v>1.3149</v>
      </c>
      <c r="I99" s="22">
        <v>0.97809999999999997</v>
      </c>
      <c r="J99" s="22">
        <v>1.1029</v>
      </c>
      <c r="K99" s="22">
        <v>1.4161999999999999</v>
      </c>
      <c r="M99" s="14">
        <f t="shared" si="173"/>
        <v>1.20523475132428E-3</v>
      </c>
      <c r="N99" s="14">
        <f t="shared" si="174"/>
        <v>-2.7994512252238479E-4</v>
      </c>
      <c r="O99" s="14">
        <f t="shared" si="175"/>
        <v>0</v>
      </c>
      <c r="P99" s="14">
        <f t="shared" si="176"/>
        <v>2.3773103887826608E-2</v>
      </c>
      <c r="Q99" s="14">
        <f t="shared" si="177"/>
        <v>-4.8958017416922406E-3</v>
      </c>
      <c r="R99" s="14">
        <f t="shared" si="178"/>
        <v>-2.3653243451005057E-4</v>
      </c>
      <c r="S99" s="14">
        <f t="shared" si="179"/>
        <v>-1.9734345351043459E-3</v>
      </c>
      <c r="T99" s="14">
        <f t="shared" si="180"/>
        <v>-2.5494595145829635E-3</v>
      </c>
      <c r="U99" s="14">
        <f t="shared" si="181"/>
        <v>-1.9004524886877538E-3</v>
      </c>
      <c r="V99" s="14">
        <f t="shared" si="182"/>
        <v>1.3434207735274484E-3</v>
      </c>
    </row>
    <row r="100" spans="1:22" x14ac:dyDescent="0.25">
      <c r="A100" s="13">
        <v>45442</v>
      </c>
      <c r="B100" s="20">
        <v>3594.3121000000001</v>
      </c>
      <c r="C100" s="120">
        <v>1945.9190000000001</v>
      </c>
      <c r="D100" s="22">
        <v>1.4952000000000001</v>
      </c>
      <c r="E100" s="22">
        <v>1.5822000000000001</v>
      </c>
      <c r="F100" s="22">
        <v>2.2894999999999999</v>
      </c>
      <c r="G100" s="22">
        <v>1.6958</v>
      </c>
      <c r="H100" s="22">
        <v>1.3132999999999999</v>
      </c>
      <c r="I100" s="22">
        <v>0.97689999999999999</v>
      </c>
      <c r="J100" s="22">
        <v>1.1052999999999999</v>
      </c>
      <c r="K100" s="22">
        <v>1.4016999999999999</v>
      </c>
      <c r="M100" s="14">
        <f t="shared" si="173"/>
        <v>-5.3161979932986325E-3</v>
      </c>
      <c r="N100" s="14">
        <f t="shared" si="174"/>
        <v>1.6600658672956126E-3</v>
      </c>
      <c r="O100" s="14">
        <f t="shared" si="175"/>
        <v>1.4064697609001975E-3</v>
      </c>
      <c r="P100" s="14">
        <f t="shared" si="176"/>
        <v>-1.5003424017929423E-2</v>
      </c>
      <c r="Q100" s="14">
        <f t="shared" si="177"/>
        <v>-3.1783350748869621E-3</v>
      </c>
      <c r="R100" s="14">
        <f t="shared" si="178"/>
        <v>3.0165020405747978E-3</v>
      </c>
      <c r="S100" s="14">
        <f t="shared" si="179"/>
        <v>-1.2168225720587955E-3</v>
      </c>
      <c r="T100" s="14">
        <f t="shared" si="180"/>
        <v>-1.2268684183620593E-3</v>
      </c>
      <c r="U100" s="14">
        <f t="shared" si="181"/>
        <v>2.1760812403661678E-3</v>
      </c>
      <c r="V100" s="14">
        <f t="shared" si="182"/>
        <v>-1.0238666854963996E-2</v>
      </c>
    </row>
    <row r="101" spans="1:22" x14ac:dyDescent="0.25">
      <c r="A101" s="13">
        <v>45443</v>
      </c>
      <c r="B101" s="20">
        <v>3579.9247</v>
      </c>
      <c r="C101" s="120">
        <v>1948.546</v>
      </c>
      <c r="D101" s="22">
        <v>1.4839</v>
      </c>
      <c r="E101" s="22">
        <v>1.5903</v>
      </c>
      <c r="F101" s="22">
        <v>2.3008999999999999</v>
      </c>
      <c r="G101" s="22">
        <v>1.7044999999999999</v>
      </c>
      <c r="H101" s="22">
        <v>1.3199000000000001</v>
      </c>
      <c r="I101" s="22">
        <v>0.98929999999999996</v>
      </c>
      <c r="J101" s="22">
        <v>1.1082000000000001</v>
      </c>
      <c r="K101" s="22">
        <v>1.4052</v>
      </c>
      <c r="M101" s="14">
        <f t="shared" si="173"/>
        <v>-4.0028243512855166E-3</v>
      </c>
      <c r="N101" s="14">
        <f t="shared" si="174"/>
        <v>1.3500048049275293E-3</v>
      </c>
      <c r="O101" s="14">
        <f t="shared" si="175"/>
        <v>-7.5575173889781411E-3</v>
      </c>
      <c r="P101" s="14">
        <f t="shared" si="176"/>
        <v>5.1194539249146409E-3</v>
      </c>
      <c r="Q101" s="14">
        <f t="shared" si="177"/>
        <v>4.9792531120331773E-3</v>
      </c>
      <c r="R101" s="14">
        <f t="shared" si="178"/>
        <v>5.1303219719305293E-3</v>
      </c>
      <c r="S101" s="14">
        <f t="shared" si="179"/>
        <v>5.025508261631062E-3</v>
      </c>
      <c r="T101" s="14">
        <f t="shared" si="180"/>
        <v>1.2693213225509314E-2</v>
      </c>
      <c r="U101" s="14">
        <f t="shared" si="181"/>
        <v>2.6237220664073746E-3</v>
      </c>
      <c r="V101" s="14">
        <f t="shared" si="182"/>
        <v>2.4969679674680112E-3</v>
      </c>
    </row>
    <row r="102" spans="1:22" x14ac:dyDescent="0.25">
      <c r="A102" s="13">
        <v>45446</v>
      </c>
      <c r="B102" s="20">
        <v>3588.7483000000002</v>
      </c>
      <c r="C102" s="120">
        <v>1927.7940000000001</v>
      </c>
      <c r="D102" s="22">
        <v>1.4920003974957767</v>
      </c>
      <c r="E102" s="22">
        <v>1.5309194467046381</v>
      </c>
      <c r="F102" s="22">
        <v>2.2866551828959367</v>
      </c>
      <c r="G102" s="22">
        <v>1.700719712115154</v>
      </c>
      <c r="H102" s="22">
        <v>1.308994391025641</v>
      </c>
      <c r="I102" s="22">
        <v>0.98119999999999996</v>
      </c>
      <c r="J102" s="22">
        <v>1.0970485242621311</v>
      </c>
      <c r="K102" s="22">
        <v>1.4019305403522739</v>
      </c>
      <c r="M102" s="14">
        <f t="shared" ref="M102:M106" si="183">B102/B101-1</f>
        <v>2.4647445796834866E-3</v>
      </c>
      <c r="N102" s="14">
        <f t="shared" ref="N102:N106" si="184">C102/C101-1</f>
        <v>-1.0649992353272575E-2</v>
      </c>
      <c r="O102" s="14">
        <f t="shared" ref="O102:O106" si="185">D102/D101-1</f>
        <v>5.4588567260440701E-3</v>
      </c>
      <c r="P102" s="14">
        <f t="shared" ref="P102:P106" si="186">E102/E101-1</f>
        <v>-3.7339214799322118E-2</v>
      </c>
      <c r="Q102" s="14">
        <f t="shared" ref="Q102:Q106" si="187">F102/F101-1</f>
        <v>-6.1909761849985312E-3</v>
      </c>
      <c r="R102" s="14">
        <f t="shared" ref="R102:R106" si="188">G102/G101-1</f>
        <v>-2.217828034523861E-3</v>
      </c>
      <c r="S102" s="14">
        <f t="shared" ref="S102:S106" si="189">H102/H101-1</f>
        <v>-8.2624509238269361E-3</v>
      </c>
      <c r="T102" s="14">
        <f t="shared" ref="T102:T106" si="190">I102/I101-1</f>
        <v>-8.1876073991711262E-3</v>
      </c>
      <c r="U102" s="14">
        <f t="shared" ref="U102:U106" si="191">J102/J101-1</f>
        <v>-1.0062692418217889E-2</v>
      </c>
      <c r="V102" s="14">
        <f t="shared" ref="V102:V106" si="192">K102/K101-1</f>
        <v>-2.3266863419627581E-3</v>
      </c>
    </row>
    <row r="103" spans="1:22" x14ac:dyDescent="0.25">
      <c r="A103" s="13">
        <v>45447</v>
      </c>
      <c r="B103" s="20">
        <v>3615.6714000000002</v>
      </c>
      <c r="C103" s="120">
        <v>1926.252</v>
      </c>
      <c r="D103" s="22">
        <v>1.5014000000000001</v>
      </c>
      <c r="E103" s="22">
        <v>1.5052000000000001</v>
      </c>
      <c r="F103" s="22">
        <v>2.2566999999999999</v>
      </c>
      <c r="G103" s="22">
        <v>1.7014</v>
      </c>
      <c r="H103" s="22">
        <v>1.3069</v>
      </c>
      <c r="I103" s="22">
        <v>0.98019999999999996</v>
      </c>
      <c r="J103" s="22">
        <v>1.0965</v>
      </c>
      <c r="K103" s="22">
        <v>1.4088000000000001</v>
      </c>
      <c r="M103" s="14">
        <f t="shared" si="183"/>
        <v>7.5020864517023611E-3</v>
      </c>
      <c r="N103" s="14">
        <f t="shared" si="184"/>
        <v>-7.9987799526304304E-4</v>
      </c>
      <c r="O103" s="14">
        <f t="shared" si="185"/>
        <v>6.2999999999999723E-3</v>
      </c>
      <c r="P103" s="14">
        <f t="shared" si="186"/>
        <v>-1.6800000000000037E-2</v>
      </c>
      <c r="Q103" s="14">
        <f t="shared" si="187"/>
        <v>-1.3100000000000001E-2</v>
      </c>
      <c r="R103" s="14">
        <f t="shared" si="188"/>
        <v>3.9999999999995595E-4</v>
      </c>
      <c r="S103" s="14">
        <f t="shared" si="189"/>
        <v>-1.6000000000000458E-3</v>
      </c>
      <c r="T103" s="14">
        <f t="shared" si="190"/>
        <v>-1.0191602119853371E-3</v>
      </c>
      <c r="U103" s="14">
        <f t="shared" si="191"/>
        <v>-4.9999999999994493E-4</v>
      </c>
      <c r="V103" s="14">
        <f t="shared" si="192"/>
        <v>4.8999999999999044E-3</v>
      </c>
    </row>
    <row r="104" spans="1:22" x14ac:dyDescent="0.25">
      <c r="A104" s="13">
        <v>45448</v>
      </c>
      <c r="B104" s="20">
        <v>3594.7936</v>
      </c>
      <c r="C104" s="120">
        <v>1920.67</v>
      </c>
      <c r="D104" s="22">
        <v>1.5031000000000001</v>
      </c>
      <c r="E104" s="22">
        <v>1.4548000000000001</v>
      </c>
      <c r="F104" s="22">
        <v>2.2423000000000002</v>
      </c>
      <c r="G104" s="22">
        <v>1.6879</v>
      </c>
      <c r="H104" s="22">
        <v>1.3035000000000001</v>
      </c>
      <c r="I104" s="22">
        <v>0.97660000000000002</v>
      </c>
      <c r="J104" s="22">
        <v>1.085</v>
      </c>
      <c r="K104" s="22">
        <v>1.4026000000000001</v>
      </c>
      <c r="M104" s="14">
        <f t="shared" si="183"/>
        <v>-5.7742526049242571E-3</v>
      </c>
      <c r="N104" s="14">
        <f t="shared" si="184"/>
        <v>-2.8978555246145232E-3</v>
      </c>
      <c r="O104" s="14">
        <f t="shared" si="185"/>
        <v>1.1322765418941838E-3</v>
      </c>
      <c r="P104" s="14">
        <f t="shared" si="186"/>
        <v>-3.3483922402338551E-2</v>
      </c>
      <c r="Q104" s="14">
        <f t="shared" si="187"/>
        <v>-6.3809988035625764E-3</v>
      </c>
      <c r="R104" s="14">
        <f t="shared" si="188"/>
        <v>-7.9346420594804679E-3</v>
      </c>
      <c r="S104" s="14">
        <f t="shared" si="189"/>
        <v>-2.6015762491390371E-3</v>
      </c>
      <c r="T104" s="14">
        <f t="shared" si="190"/>
        <v>-3.6727198530911442E-3</v>
      </c>
      <c r="U104" s="14">
        <f t="shared" si="191"/>
        <v>-1.0487916096671324E-2</v>
      </c>
      <c r="V104" s="14">
        <f t="shared" si="192"/>
        <v>-4.4009085746734566E-3</v>
      </c>
    </row>
    <row r="105" spans="1:22" x14ac:dyDescent="0.25">
      <c r="A105" s="13">
        <v>45449</v>
      </c>
      <c r="B105" s="20">
        <v>3592.2453999999998</v>
      </c>
      <c r="C105" s="120">
        <v>1902.421</v>
      </c>
      <c r="D105" s="22">
        <v>1.5127999999999999</v>
      </c>
      <c r="E105" s="22">
        <v>1.3528</v>
      </c>
      <c r="F105" s="22">
        <v>2.21</v>
      </c>
      <c r="G105" s="22">
        <v>1.6734</v>
      </c>
      <c r="H105" s="22">
        <v>1.2904</v>
      </c>
      <c r="I105" s="22">
        <v>0.97470000000000001</v>
      </c>
      <c r="J105" s="22">
        <v>1.0705</v>
      </c>
      <c r="K105" s="22">
        <v>1.4184000000000001</v>
      </c>
      <c r="M105" s="14">
        <f t="shared" si="183"/>
        <v>-7.0885850024882124E-4</v>
      </c>
      <c r="N105" s="14">
        <f t="shared" si="184"/>
        <v>-9.501371917091439E-3</v>
      </c>
      <c r="O105" s="14">
        <f t="shared" si="185"/>
        <v>6.4533297851105953E-3</v>
      </c>
      <c r="P105" s="14">
        <f t="shared" si="186"/>
        <v>-7.0112730272202439E-2</v>
      </c>
      <c r="Q105" s="14">
        <f t="shared" si="187"/>
        <v>-1.4404852160727954E-2</v>
      </c>
      <c r="R105" s="14">
        <f t="shared" si="188"/>
        <v>-8.5905563125777684E-3</v>
      </c>
      <c r="S105" s="14">
        <f t="shared" si="189"/>
        <v>-1.0049865746068365E-2</v>
      </c>
      <c r="T105" s="14">
        <f t="shared" si="190"/>
        <v>-1.9455252918287869E-3</v>
      </c>
      <c r="U105" s="14">
        <f t="shared" si="191"/>
        <v>-1.3364055299539102E-2</v>
      </c>
      <c r="V105" s="14">
        <f t="shared" si="192"/>
        <v>1.1264793954085306E-2</v>
      </c>
    </row>
    <row r="106" spans="1:22" x14ac:dyDescent="0.25">
      <c r="A106" s="13">
        <v>45450</v>
      </c>
      <c r="B106" s="20">
        <v>3574.11</v>
      </c>
      <c r="C106" s="120">
        <v>1910.069</v>
      </c>
      <c r="D106" s="22">
        <v>1.5012000000000001</v>
      </c>
      <c r="E106" s="22">
        <v>1.4473</v>
      </c>
      <c r="F106" s="22">
        <v>2.2282000000000002</v>
      </c>
      <c r="G106" s="22">
        <v>1.6858</v>
      </c>
      <c r="H106" s="22">
        <v>1.3017000000000001</v>
      </c>
      <c r="I106" s="22">
        <v>0.9829</v>
      </c>
      <c r="J106" s="22">
        <v>1.08</v>
      </c>
      <c r="K106" s="22">
        <v>1.4248000000000001</v>
      </c>
      <c r="M106" s="14">
        <f t="shared" si="183"/>
        <v>-5.0484858300604563E-3</v>
      </c>
      <c r="N106" s="14">
        <f t="shared" si="184"/>
        <v>4.0201406523581174E-3</v>
      </c>
      <c r="O106" s="14">
        <f t="shared" si="185"/>
        <v>-7.6679005817027468E-3</v>
      </c>
      <c r="P106" s="14">
        <f t="shared" si="186"/>
        <v>6.9855115316380889E-2</v>
      </c>
      <c r="Q106" s="14">
        <f t="shared" si="187"/>
        <v>8.2352941176471184E-3</v>
      </c>
      <c r="R106" s="14">
        <f t="shared" si="188"/>
        <v>7.41006334408989E-3</v>
      </c>
      <c r="S106" s="14">
        <f t="shared" si="189"/>
        <v>8.7569745815252453E-3</v>
      </c>
      <c r="T106" s="14">
        <f t="shared" si="190"/>
        <v>8.4128449779419245E-3</v>
      </c>
      <c r="U106" s="14">
        <f t="shared" si="191"/>
        <v>8.8743577767398385E-3</v>
      </c>
      <c r="V106" s="14">
        <f t="shared" si="192"/>
        <v>4.5121263395375699E-3</v>
      </c>
    </row>
    <row r="107" spans="1:22" x14ac:dyDescent="0.25">
      <c r="A107" s="13">
        <v>45454</v>
      </c>
      <c r="B107" s="20">
        <f>VLOOKUP(300,'1'!$J:$K,2,FALSE)</f>
        <v>3988.8308000000002</v>
      </c>
      <c r="C107" s="120">
        <v>1918.2629999999999</v>
      </c>
      <c r="D107" s="22">
        <v>1.5032000000000001</v>
      </c>
      <c r="E107" s="22">
        <v>1.4262999999999999</v>
      </c>
      <c r="F107" s="22">
        <v>2.2382</v>
      </c>
      <c r="G107" s="22">
        <v>1.7014</v>
      </c>
      <c r="H107" s="22">
        <v>1.3131999999999999</v>
      </c>
      <c r="I107" s="22">
        <v>0.99139999999999995</v>
      </c>
      <c r="J107" s="22">
        <v>1.0928</v>
      </c>
      <c r="K107" s="22">
        <v>1.4032</v>
      </c>
      <c r="M107" s="14">
        <f t="shared" ref="M107:M110" si="193">B107/B106-1</f>
        <v>0.11603470514337832</v>
      </c>
      <c r="N107" s="14">
        <f t="shared" ref="N107:N110" si="194">C107/C106-1</f>
        <v>4.2898973806704266E-3</v>
      </c>
      <c r="O107" s="14">
        <f t="shared" ref="O107:O110" si="195">D107/D106-1</f>
        <v>1.3322675193179201E-3</v>
      </c>
      <c r="P107" s="14">
        <f t="shared" ref="P107:P110" si="196">E107/E106-1</f>
        <v>-1.4509776825813669E-2</v>
      </c>
      <c r="Q107" s="14">
        <f t="shared" ref="Q107:Q110" si="197">F107/F106-1</f>
        <v>4.4879274750919684E-3</v>
      </c>
      <c r="R107" s="14">
        <f t="shared" ref="R107:R110" si="198">G107/G106-1</f>
        <v>9.2537667576224614E-3</v>
      </c>
      <c r="S107" s="14">
        <f t="shared" ref="S107:S110" si="199">H107/H106-1</f>
        <v>8.8346009065067843E-3</v>
      </c>
      <c r="T107" s="14">
        <f t="shared" ref="T107:T110" si="200">I107/I106-1</f>
        <v>8.6478787262183054E-3</v>
      </c>
      <c r="U107" s="14">
        <f t="shared" ref="U107:U110" si="201">J107/J106-1</f>
        <v>1.185185185185178E-2</v>
      </c>
      <c r="V107" s="14">
        <f t="shared" ref="V107:V110" si="202">K107/K106-1</f>
        <v>-1.5160022459292599E-2</v>
      </c>
    </row>
    <row r="108" spans="1:22" x14ac:dyDescent="0.25">
      <c r="A108" s="13">
        <v>45455</v>
      </c>
      <c r="B108" s="20">
        <v>3544.1224999999999</v>
      </c>
      <c r="C108" s="120">
        <v>1926.684</v>
      </c>
      <c r="D108" s="22">
        <v>1.5125</v>
      </c>
      <c r="E108" s="22">
        <v>1.4723999999999999</v>
      </c>
      <c r="F108" s="22">
        <v>2.2690000000000001</v>
      </c>
      <c r="G108" s="22">
        <v>1.7171000000000001</v>
      </c>
      <c r="H108" s="22">
        <v>1.3263</v>
      </c>
      <c r="I108" s="22">
        <v>0.99890000000000001</v>
      </c>
      <c r="J108" s="22">
        <v>1.0955999999999999</v>
      </c>
      <c r="K108" s="22">
        <v>1.4115</v>
      </c>
      <c r="M108" s="14">
        <f t="shared" si="193"/>
        <v>-0.11148838401468431</v>
      </c>
      <c r="N108" s="14">
        <f t="shared" si="194"/>
        <v>4.3899089957946114E-3</v>
      </c>
      <c r="O108" s="14">
        <f t="shared" si="195"/>
        <v>6.1868014901542701E-3</v>
      </c>
      <c r="P108" s="14">
        <f t="shared" si="196"/>
        <v>3.2321391011708611E-2</v>
      </c>
      <c r="Q108" s="14">
        <f t="shared" si="197"/>
        <v>1.376105799303029E-2</v>
      </c>
      <c r="R108" s="14">
        <f t="shared" si="198"/>
        <v>9.2276948395439984E-3</v>
      </c>
      <c r="S108" s="14">
        <f t="shared" si="199"/>
        <v>9.9756320438624257E-3</v>
      </c>
      <c r="T108" s="14">
        <f t="shared" si="200"/>
        <v>7.5650595118015307E-3</v>
      </c>
      <c r="U108" s="14">
        <f t="shared" si="201"/>
        <v>2.5622254758417284E-3</v>
      </c>
      <c r="V108" s="14">
        <f t="shared" si="202"/>
        <v>5.915051311288444E-3</v>
      </c>
    </row>
    <row r="109" spans="1:22" x14ac:dyDescent="0.25">
      <c r="A109" s="13">
        <v>45456</v>
      </c>
      <c r="B109" s="20">
        <v>3526.1306</v>
      </c>
      <c r="C109" s="120">
        <v>1918.6690000000001</v>
      </c>
      <c r="D109" s="22">
        <v>1.5223</v>
      </c>
      <c r="E109" s="22">
        <v>1.4508000000000001</v>
      </c>
      <c r="F109" s="22">
        <v>2.2610999999999999</v>
      </c>
      <c r="G109" s="22">
        <v>1.7011000000000001</v>
      </c>
      <c r="H109" s="22">
        <v>1.3085</v>
      </c>
      <c r="I109" s="22">
        <v>0.99280000000000002</v>
      </c>
      <c r="J109" s="22">
        <v>1.0931</v>
      </c>
      <c r="K109" s="22">
        <v>1.4111</v>
      </c>
      <c r="M109" s="14">
        <f t="shared" si="193"/>
        <v>-5.076545745808736E-3</v>
      </c>
      <c r="N109" s="14">
        <f t="shared" si="194"/>
        <v>-4.1599971764959554E-3</v>
      </c>
      <c r="O109" s="14">
        <f t="shared" si="195"/>
        <v>6.4793388429751353E-3</v>
      </c>
      <c r="P109" s="14">
        <f t="shared" si="196"/>
        <v>-1.4669926650366594E-2</v>
      </c>
      <c r="Q109" s="14">
        <f t="shared" si="197"/>
        <v>-3.4817100044073346E-3</v>
      </c>
      <c r="R109" s="14">
        <f t="shared" si="198"/>
        <v>-9.3180362238658443E-3</v>
      </c>
      <c r="S109" s="14">
        <f t="shared" si="199"/>
        <v>-1.3420794692000304E-2</v>
      </c>
      <c r="T109" s="14">
        <f t="shared" si="200"/>
        <v>-6.1067173891280468E-3</v>
      </c>
      <c r="U109" s="14">
        <f t="shared" si="201"/>
        <v>-2.2818546914932236E-3</v>
      </c>
      <c r="V109" s="14">
        <f t="shared" si="202"/>
        <v>-2.8338646829606517E-4</v>
      </c>
    </row>
    <row r="110" spans="1:22" x14ac:dyDescent="0.25">
      <c r="A110" s="13">
        <v>45457</v>
      </c>
      <c r="B110" s="20">
        <v>3541.5331000000001</v>
      </c>
      <c r="C110" s="120">
        <v>1915.6759999999999</v>
      </c>
      <c r="D110" s="22">
        <v>1.5314000000000001</v>
      </c>
      <c r="E110" s="22">
        <v>1.4598</v>
      </c>
      <c r="F110" s="22">
        <v>2.2524000000000002</v>
      </c>
      <c r="G110" s="22">
        <v>1.698</v>
      </c>
      <c r="H110" s="22">
        <v>1.3069999999999999</v>
      </c>
      <c r="I110" s="22">
        <v>0.99260000000000004</v>
      </c>
      <c r="J110" s="22">
        <v>1.0851999999999999</v>
      </c>
      <c r="K110" s="22">
        <v>1.4111</v>
      </c>
      <c r="M110" s="14">
        <f t="shared" si="193"/>
        <v>4.3681025314263877E-3</v>
      </c>
      <c r="N110" s="14">
        <f t="shared" si="194"/>
        <v>-1.5599355594947406E-3</v>
      </c>
      <c r="O110" s="14">
        <f t="shared" si="195"/>
        <v>5.9777967549103916E-3</v>
      </c>
      <c r="P110" s="14">
        <f t="shared" si="196"/>
        <v>6.2034739454093213E-3</v>
      </c>
      <c r="Q110" s="14">
        <f t="shared" si="197"/>
        <v>-3.84768475520747E-3</v>
      </c>
      <c r="R110" s="14">
        <f t="shared" si="198"/>
        <v>-1.8223502439598249E-3</v>
      </c>
      <c r="S110" s="14">
        <f t="shared" si="199"/>
        <v>-1.1463507833398001E-3</v>
      </c>
      <c r="T110" s="14">
        <f t="shared" si="200"/>
        <v>-2.0145044319097583E-4</v>
      </c>
      <c r="U110" s="14">
        <f t="shared" si="201"/>
        <v>-7.2271521361266799E-3</v>
      </c>
      <c r="V110" s="14">
        <f t="shared" si="202"/>
        <v>0</v>
      </c>
    </row>
    <row r="111" spans="1:22" x14ac:dyDescent="0.25">
      <c r="A111" s="13">
        <v>45460</v>
      </c>
      <c r="B111" s="20">
        <v>3536.1986000000002</v>
      </c>
      <c r="C111" s="120">
        <v>1907.7829999999999</v>
      </c>
      <c r="D111" s="22">
        <v>1.5478000000000001</v>
      </c>
      <c r="E111" s="22">
        <v>1.4245000000000001</v>
      </c>
      <c r="F111" s="22">
        <v>2.2599</v>
      </c>
      <c r="G111" s="22">
        <v>1.6949000000000001</v>
      </c>
      <c r="H111" s="22">
        <v>1.3048999999999999</v>
      </c>
      <c r="I111" s="22">
        <v>0.99519999999999997</v>
      </c>
      <c r="J111" s="22">
        <v>1.0805</v>
      </c>
      <c r="K111" s="22">
        <v>1.4032</v>
      </c>
      <c r="M111" s="14">
        <f t="shared" ref="M111:M115" si="203">B111/B110-1</f>
        <v>-1.5062685705238277E-3</v>
      </c>
      <c r="N111" s="14">
        <f t="shared" ref="N111:N115" si="204">C111/C110-1</f>
        <v>-4.1202165710694238E-3</v>
      </c>
      <c r="O111" s="14">
        <f t="shared" ref="O111:O115" si="205">D111/D110-1</f>
        <v>1.0709155021548789E-2</v>
      </c>
      <c r="P111" s="14">
        <f t="shared" ref="P111:P115" si="206">E111/E110-1</f>
        <v>-2.4181394711604298E-2</v>
      </c>
      <c r="Q111" s="14">
        <f t="shared" ref="Q111:Q115" si="207">F111/F110-1</f>
        <v>3.3297815663291264E-3</v>
      </c>
      <c r="R111" s="14">
        <f t="shared" ref="R111:R115" si="208">G111/G110-1</f>
        <v>-1.8256772673732602E-3</v>
      </c>
      <c r="S111" s="14">
        <f t="shared" ref="S111:S115" si="209">H111/H110-1</f>
        <v>-1.6067329762815552E-3</v>
      </c>
      <c r="T111" s="14">
        <f t="shared" ref="T111:T115" si="210">I111/I110-1</f>
        <v>2.6193834374370617E-3</v>
      </c>
      <c r="U111" s="14">
        <f t="shared" ref="U111:U115" si="211">J111/J110-1</f>
        <v>-4.3309988942129563E-3</v>
      </c>
      <c r="V111" s="14">
        <f t="shared" ref="V111:V115" si="212">K111/K110-1</f>
        <v>-5.598469279285645E-3</v>
      </c>
    </row>
    <row r="112" spans="1:22" x14ac:dyDescent="0.25">
      <c r="A112" s="13">
        <v>45461</v>
      </c>
      <c r="B112" s="20">
        <v>3545.5902000000001</v>
      </c>
      <c r="C112" s="120">
        <v>1909.9960000000001</v>
      </c>
      <c r="D112" s="22">
        <v>1.5559000000000001</v>
      </c>
      <c r="E112" s="22">
        <v>1.4562999999999999</v>
      </c>
      <c r="F112" s="22">
        <v>2.2835000000000001</v>
      </c>
      <c r="G112" s="22">
        <v>1.7057</v>
      </c>
      <c r="H112" s="22">
        <v>1.3134999999999999</v>
      </c>
      <c r="I112" s="22">
        <v>1.0012000000000001</v>
      </c>
      <c r="J112" s="22">
        <v>1.0984</v>
      </c>
      <c r="K112" s="22">
        <v>1.4072</v>
      </c>
      <c r="M112" s="14">
        <f t="shared" si="203"/>
        <v>2.655846309084442E-3</v>
      </c>
      <c r="N112" s="14">
        <f t="shared" si="204"/>
        <v>1.1599851765111691E-3</v>
      </c>
      <c r="O112" s="14">
        <f t="shared" si="205"/>
        <v>5.2332342679932697E-3</v>
      </c>
      <c r="P112" s="14">
        <f t="shared" si="206"/>
        <v>2.2323622323622283E-2</v>
      </c>
      <c r="Q112" s="14">
        <f t="shared" si="207"/>
        <v>1.0442939953095198E-2</v>
      </c>
      <c r="R112" s="14">
        <f t="shared" si="208"/>
        <v>6.3720573485159804E-3</v>
      </c>
      <c r="S112" s="14">
        <f t="shared" si="209"/>
        <v>6.5905433366542088E-3</v>
      </c>
      <c r="T112" s="14">
        <f t="shared" si="210"/>
        <v>6.0289389067524901E-3</v>
      </c>
      <c r="U112" s="14">
        <f t="shared" si="211"/>
        <v>1.6566404442387883E-2</v>
      </c>
      <c r="V112" s="14">
        <f t="shared" si="212"/>
        <v>2.8506271379704629E-3</v>
      </c>
    </row>
    <row r="113" spans="1:22" x14ac:dyDescent="0.25">
      <c r="A113" s="13">
        <v>45462</v>
      </c>
      <c r="B113" s="20">
        <v>3528.7489999999998</v>
      </c>
      <c r="C113" s="120">
        <v>1900.58</v>
      </c>
      <c r="D113" s="22">
        <v>1.5451999999999999</v>
      </c>
      <c r="E113" s="22">
        <v>1.4632000000000001</v>
      </c>
      <c r="F113" s="22">
        <v>2.2454999999999998</v>
      </c>
      <c r="G113" s="22">
        <v>1.6871</v>
      </c>
      <c r="H113" s="22">
        <v>1.3078000000000001</v>
      </c>
      <c r="I113" s="22">
        <v>0.99390000000000001</v>
      </c>
      <c r="J113" s="22">
        <v>1.0791999999999999</v>
      </c>
      <c r="K113" s="22">
        <v>1.4113</v>
      </c>
      <c r="M113" s="14">
        <f t="shared" si="203"/>
        <v>-4.7499003127886574E-3</v>
      </c>
      <c r="N113" s="14">
        <f t="shared" si="204"/>
        <v>-4.9298532562372932E-3</v>
      </c>
      <c r="O113" s="14">
        <f t="shared" si="205"/>
        <v>-6.8770486535125741E-3</v>
      </c>
      <c r="P113" s="14">
        <f t="shared" si="206"/>
        <v>4.7380347455883154E-3</v>
      </c>
      <c r="Q113" s="14">
        <f t="shared" si="207"/>
        <v>-1.6641121086052202E-2</v>
      </c>
      <c r="R113" s="14">
        <f t="shared" si="208"/>
        <v>-1.0904613941490227E-2</v>
      </c>
      <c r="S113" s="14">
        <f t="shared" si="209"/>
        <v>-4.3395508184239651E-3</v>
      </c>
      <c r="T113" s="14">
        <f t="shared" si="210"/>
        <v>-7.2912504994008254E-3</v>
      </c>
      <c r="U113" s="14">
        <f t="shared" si="211"/>
        <v>-1.7479970866715266E-2</v>
      </c>
      <c r="V113" s="14">
        <f t="shared" si="212"/>
        <v>2.913587265491735E-3</v>
      </c>
    </row>
    <row r="114" spans="1:22" x14ac:dyDescent="0.25">
      <c r="A114" s="13">
        <v>45463</v>
      </c>
      <c r="B114" s="20">
        <v>3503.2817</v>
      </c>
      <c r="C114" s="120">
        <v>1872.6220000000001</v>
      </c>
      <c r="D114" s="22">
        <v>1.5442</v>
      </c>
      <c r="E114" s="22">
        <v>1.4185000000000001</v>
      </c>
      <c r="F114" s="22">
        <v>2.1922000000000001</v>
      </c>
      <c r="G114" s="22">
        <v>1.6536999999999999</v>
      </c>
      <c r="H114" s="22">
        <v>1.2831999999999999</v>
      </c>
      <c r="I114" s="22">
        <v>0.97550000000000003</v>
      </c>
      <c r="J114" s="22">
        <v>1.0615000000000001</v>
      </c>
      <c r="K114" s="22">
        <v>1.4193</v>
      </c>
      <c r="M114" s="14">
        <f t="shared" si="203"/>
        <v>-7.2170902492638689E-3</v>
      </c>
      <c r="N114" s="14">
        <f t="shared" si="204"/>
        <v>-1.4710246345852274E-2</v>
      </c>
      <c r="O114" s="14">
        <f t="shared" si="205"/>
        <v>-6.4716541548015538E-4</v>
      </c>
      <c r="P114" s="14">
        <f t="shared" si="206"/>
        <v>-3.0549480590486566E-2</v>
      </c>
      <c r="Q114" s="14">
        <f t="shared" si="207"/>
        <v>-2.3736361612113011E-2</v>
      </c>
      <c r="R114" s="14">
        <f t="shared" si="208"/>
        <v>-1.9797285282437405E-2</v>
      </c>
      <c r="S114" s="14">
        <f t="shared" si="209"/>
        <v>-1.8810215629301297E-2</v>
      </c>
      <c r="T114" s="14">
        <f t="shared" si="210"/>
        <v>-1.8512928866083134E-2</v>
      </c>
      <c r="U114" s="14">
        <f t="shared" si="211"/>
        <v>-1.6401037805781948E-2</v>
      </c>
      <c r="V114" s="14">
        <f t="shared" si="212"/>
        <v>5.6685325586338653E-3</v>
      </c>
    </row>
    <row r="115" spans="1:22" x14ac:dyDescent="0.25">
      <c r="A115" s="13">
        <v>45464</v>
      </c>
      <c r="B115" s="20">
        <v>3495.6197999999999</v>
      </c>
      <c r="C115" s="120">
        <v>1857</v>
      </c>
      <c r="D115" s="22">
        <v>1.5414000000000001</v>
      </c>
      <c r="E115" s="22">
        <v>1.411</v>
      </c>
      <c r="F115" s="22">
        <v>2.2056</v>
      </c>
      <c r="G115" s="22">
        <v>1.6504000000000001</v>
      </c>
      <c r="H115" s="22">
        <v>1.2814000000000001</v>
      </c>
      <c r="I115" s="22">
        <v>0.97309999999999997</v>
      </c>
      <c r="J115" s="22">
        <v>1.0549999999999999</v>
      </c>
      <c r="K115" s="22">
        <v>1.4197</v>
      </c>
      <c r="M115" s="14">
        <f t="shared" si="203"/>
        <v>-2.1870636323650938E-3</v>
      </c>
      <c r="N115" s="14">
        <f t="shared" si="204"/>
        <v>-8.342313611609864E-3</v>
      </c>
      <c r="O115" s="14">
        <f t="shared" si="205"/>
        <v>-1.8132366273798661E-3</v>
      </c>
      <c r="P115" s="14">
        <f t="shared" si="206"/>
        <v>-5.2872752908001974E-3</v>
      </c>
      <c r="Q115" s="14">
        <f t="shared" si="207"/>
        <v>6.1125809688895583E-3</v>
      </c>
      <c r="R115" s="14">
        <f t="shared" si="208"/>
        <v>-1.9955251859465895E-3</v>
      </c>
      <c r="S115" s="14">
        <f t="shared" si="209"/>
        <v>-1.4027431421445025E-3</v>
      </c>
      <c r="T115" s="14">
        <f t="shared" si="210"/>
        <v>-2.4602767811379156E-3</v>
      </c>
      <c r="U115" s="14">
        <f t="shared" si="211"/>
        <v>-6.1234102684881719E-3</v>
      </c>
      <c r="V115" s="14">
        <f t="shared" si="212"/>
        <v>2.818290706685378E-4</v>
      </c>
    </row>
    <row r="116" spans="1:22" x14ac:dyDescent="0.25">
      <c r="A116" s="13">
        <v>45467</v>
      </c>
      <c r="B116" s="20">
        <f>VLOOKUP(300,'1'!$J:$K,2,FALSE)</f>
        <v>3988.8308000000002</v>
      </c>
      <c r="C116" s="120">
        <v>1816.7070000000001</v>
      </c>
      <c r="D116" s="22">
        <v>1.5235000000000001</v>
      </c>
      <c r="E116" s="22">
        <v>1.3456999999999999</v>
      </c>
      <c r="F116" s="22">
        <v>2.1507999999999998</v>
      </c>
      <c r="G116" s="22">
        <v>1.6013999999999999</v>
      </c>
      <c r="H116" s="22">
        <v>1.2471000000000001</v>
      </c>
      <c r="I116" s="22">
        <v>0.94299999999999995</v>
      </c>
      <c r="J116" s="22">
        <v>1.0266999999999999</v>
      </c>
      <c r="K116" s="22">
        <v>1.405</v>
      </c>
      <c r="M116" s="14">
        <f t="shared" ref="M116:M120" si="213">B116/B115-1</f>
        <v>0.14109400570393849</v>
      </c>
      <c r="N116" s="14">
        <f t="shared" ref="N116:N120" si="214">C116/C115-1</f>
        <v>-2.1697899838449053E-2</v>
      </c>
      <c r="O116" s="14">
        <f t="shared" ref="O116:O120" si="215">D116/D115-1</f>
        <v>-1.1612819514726924E-2</v>
      </c>
      <c r="P116" s="14">
        <f t="shared" ref="P116:P120" si="216">E116/E115-1</f>
        <v>-4.6279234585400508E-2</v>
      </c>
      <c r="Q116" s="14">
        <f t="shared" ref="Q116:Q120" si="217">F116/F115-1</f>
        <v>-2.4845846935074412E-2</v>
      </c>
      <c r="R116" s="14">
        <f t="shared" ref="R116:R120" si="218">G116/G115-1</f>
        <v>-2.9689772176442197E-2</v>
      </c>
      <c r="S116" s="14">
        <f t="shared" ref="S116:S120" si="219">H116/H115-1</f>
        <v>-2.6767597939753363E-2</v>
      </c>
      <c r="T116" s="14">
        <f t="shared" ref="T116:T120" si="220">I116/I115-1</f>
        <v>-3.0932072757167806E-2</v>
      </c>
      <c r="U116" s="14">
        <f t="shared" ref="U116:U120" si="221">J116/J115-1</f>
        <v>-2.6824644549763077E-2</v>
      </c>
      <c r="V116" s="14">
        <f t="shared" ref="V116:V120" si="222">K116/K115-1</f>
        <v>-1.0354300204268418E-2</v>
      </c>
    </row>
    <row r="117" spans="1:22" x14ac:dyDescent="0.25">
      <c r="A117" s="13">
        <v>45468</v>
      </c>
      <c r="B117" s="20">
        <f>VLOOKUP(300,'1'!$J:$K,2,FALSE)</f>
        <v>3988.8308000000002</v>
      </c>
      <c r="C117" s="120">
        <v>1828.0609999999999</v>
      </c>
      <c r="D117" s="22">
        <v>1.5056</v>
      </c>
      <c r="E117" s="22">
        <v>1.3720000000000001</v>
      </c>
      <c r="F117" s="22">
        <v>2.1442999999999999</v>
      </c>
      <c r="G117" s="22">
        <v>1.6062000000000001</v>
      </c>
      <c r="H117" s="22">
        <v>1.2533000000000001</v>
      </c>
      <c r="I117" s="22">
        <v>0.94850000000000001</v>
      </c>
      <c r="J117" s="22">
        <v>1.0354000000000001</v>
      </c>
      <c r="K117" s="22">
        <v>1.4078999999999999</v>
      </c>
      <c r="M117" s="14">
        <f t="shared" si="213"/>
        <v>0</v>
      </c>
      <c r="N117" s="14">
        <f t="shared" si="214"/>
        <v>6.2497695005303555E-3</v>
      </c>
      <c r="O117" s="14">
        <f t="shared" si="215"/>
        <v>-1.174926156875622E-2</v>
      </c>
      <c r="P117" s="14">
        <f t="shared" si="216"/>
        <v>1.9543731886750626E-2</v>
      </c>
      <c r="Q117" s="14">
        <f t="shared" si="217"/>
        <v>-3.0221312999814121E-3</v>
      </c>
      <c r="R117" s="14">
        <f t="shared" si="218"/>
        <v>2.997377294867043E-3</v>
      </c>
      <c r="S117" s="14">
        <f t="shared" si="219"/>
        <v>4.9715339587843577E-3</v>
      </c>
      <c r="T117" s="14">
        <f t="shared" si="220"/>
        <v>5.8324496288442162E-3</v>
      </c>
      <c r="U117" s="14">
        <f t="shared" si="221"/>
        <v>8.473750852245221E-3</v>
      </c>
      <c r="V117" s="14">
        <f t="shared" si="222"/>
        <v>2.0640569395016239E-3</v>
      </c>
    </row>
    <row r="118" spans="1:22" x14ac:dyDescent="0.25">
      <c r="A118" s="13">
        <v>45469</v>
      </c>
      <c r="B118" s="20">
        <v>3480.2647999999999</v>
      </c>
      <c r="C118" s="120">
        <v>1870.5450000000001</v>
      </c>
      <c r="D118" s="22">
        <v>1.5276000000000001</v>
      </c>
      <c r="E118" s="22">
        <v>1.4167000000000001</v>
      </c>
      <c r="F118" s="22">
        <v>2.1814</v>
      </c>
      <c r="G118" s="22">
        <v>1.6374</v>
      </c>
      <c r="H118" s="22">
        <v>1.2794000000000001</v>
      </c>
      <c r="I118" s="22">
        <v>0.9637</v>
      </c>
      <c r="J118" s="22">
        <v>1.0637000000000001</v>
      </c>
      <c r="K118" s="22">
        <v>1.4137999999999999</v>
      </c>
      <c r="M118" s="14">
        <f t="shared" si="213"/>
        <v>-0.12749751130080533</v>
      </c>
      <c r="N118" s="14">
        <f t="shared" si="214"/>
        <v>2.3239924707107784E-2</v>
      </c>
      <c r="O118" s="14">
        <f t="shared" si="215"/>
        <v>1.4612114771519691E-2</v>
      </c>
      <c r="P118" s="14">
        <f t="shared" si="216"/>
        <v>3.2580174927113736E-2</v>
      </c>
      <c r="Q118" s="14">
        <f t="shared" si="217"/>
        <v>1.7301683533087697E-2</v>
      </c>
      <c r="R118" s="14">
        <f t="shared" si="218"/>
        <v>1.9424729174448929E-2</v>
      </c>
      <c r="S118" s="14">
        <f t="shared" si="219"/>
        <v>2.0825021942072919E-2</v>
      </c>
      <c r="T118" s="14">
        <f t="shared" si="220"/>
        <v>1.6025303110174027E-2</v>
      </c>
      <c r="U118" s="14">
        <f t="shared" si="221"/>
        <v>2.7332431910372712E-2</v>
      </c>
      <c r="V118" s="14">
        <f t="shared" si="222"/>
        <v>4.190638539669056E-3</v>
      </c>
    </row>
    <row r="119" spans="1:22" x14ac:dyDescent="0.25">
      <c r="A119" s="13">
        <v>45470</v>
      </c>
      <c r="B119" s="20">
        <v>3454.1174999999998</v>
      </c>
      <c r="C119" s="120">
        <v>1859.135</v>
      </c>
      <c r="D119" s="22">
        <v>1.5206999999999999</v>
      </c>
      <c r="E119" s="22">
        <v>1.4048</v>
      </c>
      <c r="F119" s="22">
        <v>2.1776</v>
      </c>
      <c r="G119" s="22">
        <v>1.6264000000000001</v>
      </c>
      <c r="H119" s="22">
        <v>1.2684</v>
      </c>
      <c r="I119" s="22">
        <v>0.95630000000000004</v>
      </c>
      <c r="J119" s="22">
        <v>1.0612999999999999</v>
      </c>
      <c r="K119" s="22">
        <v>1.4146000000000001</v>
      </c>
      <c r="M119" s="14">
        <f t="shared" si="213"/>
        <v>-7.5130202736297669E-3</v>
      </c>
      <c r="N119" s="14">
        <f t="shared" si="214"/>
        <v>-6.0998265211475999E-3</v>
      </c>
      <c r="O119" s="14">
        <f t="shared" si="215"/>
        <v>-4.5168892380205161E-3</v>
      </c>
      <c r="P119" s="14">
        <f t="shared" si="216"/>
        <v>-8.3998023575916347E-3</v>
      </c>
      <c r="Q119" s="14">
        <f t="shared" si="217"/>
        <v>-1.742000550105427E-3</v>
      </c>
      <c r="R119" s="14">
        <f t="shared" si="218"/>
        <v>-6.7179675094661828E-3</v>
      </c>
      <c r="S119" s="14">
        <f t="shared" si="219"/>
        <v>-8.5977802094733269E-3</v>
      </c>
      <c r="T119" s="14">
        <f t="shared" si="220"/>
        <v>-7.6787381965341961E-3</v>
      </c>
      <c r="U119" s="14">
        <f t="shared" si="221"/>
        <v>-2.2562752655825857E-3</v>
      </c>
      <c r="V119" s="14">
        <f t="shared" si="222"/>
        <v>5.658508982884225E-4</v>
      </c>
    </row>
    <row r="120" spans="1:22" x14ac:dyDescent="0.25">
      <c r="A120" s="13">
        <v>45471</v>
      </c>
      <c r="B120" s="20">
        <v>3461.6570000000002</v>
      </c>
      <c r="C120" s="120">
        <v>1866.5719999999999</v>
      </c>
      <c r="D120" s="22">
        <v>1.5351999999999999</v>
      </c>
      <c r="E120" s="22">
        <v>1.4036</v>
      </c>
      <c r="F120" s="22">
        <v>2.2014999999999998</v>
      </c>
      <c r="G120" s="22">
        <v>1.641</v>
      </c>
      <c r="H120" s="22">
        <v>1.2765</v>
      </c>
      <c r="I120" s="22">
        <v>0.96479999999999999</v>
      </c>
      <c r="J120" s="22">
        <v>1.0691999999999999</v>
      </c>
      <c r="K120" s="22">
        <v>1.4309000000000001</v>
      </c>
      <c r="M120" s="14">
        <f t="shared" si="213"/>
        <v>2.1827572455193067E-3</v>
      </c>
      <c r="N120" s="14">
        <f t="shared" si="214"/>
        <v>4.0002474268947541E-3</v>
      </c>
      <c r="O120" s="14">
        <f t="shared" si="215"/>
        <v>9.535082527783123E-3</v>
      </c>
      <c r="P120" s="14">
        <f t="shared" si="216"/>
        <v>-8.5421412300690225E-4</v>
      </c>
      <c r="Q120" s="14">
        <f t="shared" si="217"/>
        <v>1.0975385745775057E-2</v>
      </c>
      <c r="R120" s="14">
        <f t="shared" si="218"/>
        <v>8.9768814559763044E-3</v>
      </c>
      <c r="S120" s="14">
        <f t="shared" si="219"/>
        <v>6.385998107852453E-3</v>
      </c>
      <c r="T120" s="14">
        <f t="shared" si="220"/>
        <v>8.8884241346858239E-3</v>
      </c>
      <c r="U120" s="14">
        <f t="shared" si="221"/>
        <v>7.4437011212664661E-3</v>
      </c>
      <c r="V120" s="14">
        <f t="shared" si="222"/>
        <v>1.152269192704658E-2</v>
      </c>
    </row>
    <row r="121" spans="1:22" x14ac:dyDescent="0.25">
      <c r="A121" s="13">
        <v>45474</v>
      </c>
      <c r="B121" s="20">
        <v>3478.1826999999998</v>
      </c>
      <c r="C121" s="120">
        <v>1875.588</v>
      </c>
      <c r="D121" s="22">
        <v>1.5436000000000001</v>
      </c>
      <c r="E121" s="22">
        <v>1.4156</v>
      </c>
      <c r="F121" s="22">
        <v>2.2012</v>
      </c>
      <c r="G121" s="22">
        <v>1.6394</v>
      </c>
      <c r="H121" s="22">
        <v>1.2768999999999999</v>
      </c>
      <c r="I121" s="22">
        <v>0.96630000000000005</v>
      </c>
      <c r="J121" s="22">
        <v>1.071</v>
      </c>
      <c r="K121" s="22">
        <v>1.4383999999999999</v>
      </c>
      <c r="M121" s="14">
        <f t="shared" ref="M121:M125" si="223">B121/B120-1</f>
        <v>4.7739276306115741E-3</v>
      </c>
      <c r="N121" s="14">
        <f t="shared" ref="N121:N125" si="224">C121/C120-1</f>
        <v>4.8302449624231247E-3</v>
      </c>
      <c r="O121" s="14">
        <f t="shared" ref="O121:O125" si="225">D121/D120-1</f>
        <v>5.4715997915582015E-3</v>
      </c>
      <c r="P121" s="14">
        <f t="shared" ref="P121:P125" si="226">E121/E120-1</f>
        <v>8.549444286121366E-3</v>
      </c>
      <c r="Q121" s="14">
        <f t="shared" ref="Q121:Q125" si="227">F121/F120-1</f>
        <v>-1.3627072450594913E-4</v>
      </c>
      <c r="R121" s="14">
        <f t="shared" ref="R121:R125" si="228">G121/G120-1</f>
        <v>-9.7501523461307471E-4</v>
      </c>
      <c r="S121" s="14">
        <f t="shared" ref="S121:S125" si="229">H121/H120-1</f>
        <v>3.1335683509592371E-4</v>
      </c>
      <c r="T121" s="14">
        <f t="shared" ref="T121:T125" si="230">I121/I120-1</f>
        <v>1.5547263681592316E-3</v>
      </c>
      <c r="U121" s="14">
        <f t="shared" ref="U121:U125" si="231">J121/J120-1</f>
        <v>1.6835016835017313E-3</v>
      </c>
      <c r="V121" s="14">
        <f t="shared" ref="V121:V125" si="232">K121/K120-1</f>
        <v>5.2414564260254703E-3</v>
      </c>
    </row>
    <row r="122" spans="1:22" x14ac:dyDescent="0.25">
      <c r="A122" s="13">
        <v>45475</v>
      </c>
      <c r="B122" s="20">
        <f>VLOOKUP(300,'1'!$J:$K,2,FALSE)</f>
        <v>3988.8308000000002</v>
      </c>
      <c r="C122" s="120">
        <v>1881.1210000000001</v>
      </c>
      <c r="D122" s="22">
        <v>1.5242</v>
      </c>
      <c r="E122" s="22">
        <v>1.4395</v>
      </c>
      <c r="F122" s="22">
        <v>2.1884999999999999</v>
      </c>
      <c r="G122" s="22">
        <v>1.6378999999999999</v>
      </c>
      <c r="H122" s="22">
        <v>1.2750999999999999</v>
      </c>
      <c r="I122" s="22">
        <v>0.96389999999999998</v>
      </c>
      <c r="J122" s="22">
        <v>1.0728</v>
      </c>
      <c r="K122" s="22">
        <v>1.4409000000000001</v>
      </c>
      <c r="M122" s="14">
        <f t="shared" si="223"/>
        <v>0.14681462822525115</v>
      </c>
      <c r="N122" s="14">
        <f t="shared" si="224"/>
        <v>2.9500082107585257E-3</v>
      </c>
      <c r="O122" s="14">
        <f t="shared" si="225"/>
        <v>-1.2568022803835288E-2</v>
      </c>
      <c r="P122" s="14">
        <f t="shared" si="226"/>
        <v>1.688330036733543E-2</v>
      </c>
      <c r="Q122" s="14">
        <f t="shared" si="227"/>
        <v>-5.7695802289661202E-3</v>
      </c>
      <c r="R122" s="14">
        <f t="shared" si="228"/>
        <v>-9.1496889105768808E-4</v>
      </c>
      <c r="S122" s="14">
        <f t="shared" si="229"/>
        <v>-1.4096640300728103E-3</v>
      </c>
      <c r="T122" s="14">
        <f t="shared" si="230"/>
        <v>-2.4837007140640077E-3</v>
      </c>
      <c r="U122" s="14">
        <f t="shared" si="231"/>
        <v>1.6806722689075571E-3</v>
      </c>
      <c r="V122" s="14">
        <f t="shared" si="232"/>
        <v>1.738042269188167E-3</v>
      </c>
    </row>
    <row r="123" spans="1:22" x14ac:dyDescent="0.25">
      <c r="A123" s="13">
        <v>45476</v>
      </c>
      <c r="B123" s="20">
        <f>VLOOKUP(300,'1'!$J:$K,2,FALSE)</f>
        <v>3988.8308000000002</v>
      </c>
      <c r="C123" s="120">
        <v>1868.931</v>
      </c>
      <c r="D123" s="22">
        <v>1.5214000000000001</v>
      </c>
      <c r="E123" s="22">
        <v>1.4375</v>
      </c>
      <c r="F123" s="22">
        <v>2.1810999999999998</v>
      </c>
      <c r="G123" s="22">
        <v>1.619</v>
      </c>
      <c r="H123" s="22">
        <v>1.2605999999999999</v>
      </c>
      <c r="I123" s="22">
        <v>0.95340000000000003</v>
      </c>
      <c r="J123" s="22">
        <v>1.0644</v>
      </c>
      <c r="K123" s="22">
        <v>1.4458</v>
      </c>
      <c r="M123" s="14">
        <f t="shared" si="223"/>
        <v>0</v>
      </c>
      <c r="N123" s="14">
        <f t="shared" si="224"/>
        <v>-6.4801785743713314E-3</v>
      </c>
      <c r="O123" s="14">
        <f t="shared" si="225"/>
        <v>-1.8370292612517325E-3</v>
      </c>
      <c r="P123" s="14">
        <f t="shared" si="226"/>
        <v>-1.3893713094824678E-3</v>
      </c>
      <c r="Q123" s="14">
        <f t="shared" si="227"/>
        <v>-3.3813114005026845E-3</v>
      </c>
      <c r="R123" s="14">
        <f t="shared" si="228"/>
        <v>-1.1539166005250623E-2</v>
      </c>
      <c r="S123" s="14">
        <f t="shared" si="229"/>
        <v>-1.1371657124931378E-2</v>
      </c>
      <c r="T123" s="14">
        <f t="shared" si="230"/>
        <v>-1.0893246187363759E-2</v>
      </c>
      <c r="U123" s="14">
        <f t="shared" si="231"/>
        <v>-7.829977628635354E-3</v>
      </c>
      <c r="V123" s="14">
        <f t="shared" si="232"/>
        <v>3.4006523700464975E-3</v>
      </c>
    </row>
    <row r="124" spans="1:22" x14ac:dyDescent="0.25">
      <c r="A124" s="13">
        <v>45477</v>
      </c>
      <c r="B124" s="20">
        <f>VLOOKUP(300,'1'!$J:$K,2,FALSE)</f>
        <v>3988.8308000000002</v>
      </c>
      <c r="C124" s="120">
        <v>1848.971</v>
      </c>
      <c r="D124" s="22">
        <v>1.5126999999999999</v>
      </c>
      <c r="E124" s="22">
        <v>1.377</v>
      </c>
      <c r="F124" s="22">
        <v>2.1608000000000001</v>
      </c>
      <c r="G124" s="22">
        <v>1.6024</v>
      </c>
      <c r="H124" s="22">
        <v>1.2494000000000001</v>
      </c>
      <c r="I124" s="22">
        <v>0.94550000000000001</v>
      </c>
      <c r="J124" s="22">
        <v>1.056</v>
      </c>
      <c r="K124" s="22">
        <v>1.4407000000000001</v>
      </c>
      <c r="M124" s="14">
        <f t="shared" si="223"/>
        <v>0</v>
      </c>
      <c r="N124" s="14">
        <f t="shared" si="224"/>
        <v>-1.0679902040257261E-2</v>
      </c>
      <c r="O124" s="14">
        <f t="shared" si="225"/>
        <v>-5.7184172472724004E-3</v>
      </c>
      <c r="P124" s="14">
        <f t="shared" si="226"/>
        <v>-4.2086956521739105E-2</v>
      </c>
      <c r="Q124" s="14">
        <f t="shared" si="227"/>
        <v>-9.3072302966391574E-3</v>
      </c>
      <c r="R124" s="14">
        <f t="shared" si="228"/>
        <v>-1.0253242742433555E-2</v>
      </c>
      <c r="S124" s="14">
        <f t="shared" si="229"/>
        <v>-8.8846580993177104E-3</v>
      </c>
      <c r="T124" s="14">
        <f t="shared" si="230"/>
        <v>-8.2861338367946624E-3</v>
      </c>
      <c r="U124" s="14">
        <f t="shared" si="231"/>
        <v>-7.8917700112739464E-3</v>
      </c>
      <c r="V124" s="14">
        <f t="shared" si="232"/>
        <v>-3.5274588463133361E-3</v>
      </c>
    </row>
    <row r="125" spans="1:22" x14ac:dyDescent="0.25">
      <c r="A125" s="13">
        <v>45478</v>
      </c>
      <c r="B125" s="20">
        <f>VLOOKUP(300,'1'!$J:$K,2,FALSE)</f>
        <v>3988.8308000000002</v>
      </c>
      <c r="C125" s="120">
        <v>1857.5319999999999</v>
      </c>
      <c r="D125" s="22">
        <v>1.5162</v>
      </c>
      <c r="E125" s="22">
        <v>1.3968</v>
      </c>
      <c r="F125" s="22">
        <v>2.1657999999999999</v>
      </c>
      <c r="G125" s="22">
        <v>1.6116999999999999</v>
      </c>
      <c r="H125" s="22">
        <v>1.2585999999999999</v>
      </c>
      <c r="I125" s="22">
        <v>0.95</v>
      </c>
      <c r="J125" s="22">
        <v>1.0609</v>
      </c>
      <c r="K125" s="22">
        <v>1.4431</v>
      </c>
      <c r="M125" s="14">
        <f t="shared" si="223"/>
        <v>0</v>
      </c>
      <c r="N125" s="14">
        <f t="shared" si="224"/>
        <v>4.6301429281474515E-3</v>
      </c>
      <c r="O125" s="14">
        <f t="shared" si="225"/>
        <v>2.3137436372049347E-3</v>
      </c>
      <c r="P125" s="14">
        <f t="shared" si="226"/>
        <v>1.437908496732021E-2</v>
      </c>
      <c r="Q125" s="14">
        <f t="shared" si="227"/>
        <v>2.3139577934097044E-3</v>
      </c>
      <c r="R125" s="14">
        <f t="shared" si="228"/>
        <v>5.803794308537169E-3</v>
      </c>
      <c r="S125" s="14">
        <f t="shared" si="229"/>
        <v>7.3635344965583549E-3</v>
      </c>
      <c r="T125" s="14">
        <f t="shared" si="230"/>
        <v>4.7593865679533831E-3</v>
      </c>
      <c r="U125" s="14">
        <f t="shared" si="231"/>
        <v>4.6401515151515138E-3</v>
      </c>
      <c r="V125" s="14">
        <f t="shared" si="232"/>
        <v>1.6658568751302116E-3</v>
      </c>
    </row>
    <row r="126" spans="1:22" x14ac:dyDescent="0.25">
      <c r="A126" s="13">
        <v>45481</v>
      </c>
      <c r="B126" s="20">
        <v>3401.7604000000001</v>
      </c>
      <c r="C126" s="120">
        <v>1833.124</v>
      </c>
      <c r="D126" s="22">
        <v>1.5181</v>
      </c>
      <c r="E126" s="22">
        <v>1.3458000000000001</v>
      </c>
      <c r="F126" s="22">
        <v>2.1389999999999998</v>
      </c>
      <c r="G126" s="22">
        <v>1.5911999999999999</v>
      </c>
      <c r="H126" s="22">
        <v>1.238</v>
      </c>
      <c r="I126" s="22">
        <v>0.93540000000000001</v>
      </c>
      <c r="J126" s="22">
        <v>1.0508</v>
      </c>
      <c r="K126" s="22">
        <v>1.4427000000000001</v>
      </c>
      <c r="M126" s="14">
        <f t="shared" ref="M126:M130" si="233">B126/B125-1</f>
        <v>-0.14717856671182949</v>
      </c>
      <c r="N126" s="14">
        <f t="shared" ref="N126:N130" si="234">C126/C125-1</f>
        <v>-1.3140015892054602E-2</v>
      </c>
      <c r="O126" s="14">
        <f t="shared" ref="O126:O130" si="235">D126/D125-1</f>
        <v>1.2531328320801727E-3</v>
      </c>
      <c r="P126" s="14">
        <f t="shared" ref="P126:P130" si="236">E126/E125-1</f>
        <v>-3.6512027491408916E-2</v>
      </c>
      <c r="Q126" s="14">
        <f t="shared" ref="Q126:Q130" si="237">F126/F125-1</f>
        <v>-1.2374180441407368E-2</v>
      </c>
      <c r="R126" s="14">
        <f t="shared" ref="R126:R130" si="238">G126/G125-1</f>
        <v>-1.2719488738598961E-2</v>
      </c>
      <c r="S126" s="14">
        <f t="shared" ref="S126:S130" si="239">H126/H125-1</f>
        <v>-1.6367392340695952E-2</v>
      </c>
      <c r="T126" s="14">
        <f t="shared" ref="T126:T130" si="240">I126/I125-1</f>
        <v>-1.5368421052631476E-2</v>
      </c>
      <c r="U126" s="14">
        <f t="shared" ref="U126:U130" si="241">J126/J125-1</f>
        <v>-9.5202186822509471E-3</v>
      </c>
      <c r="V126" s="14">
        <f t="shared" ref="V126:V130" si="242">K126/K125-1</f>
        <v>-2.7718106853302782E-4</v>
      </c>
    </row>
    <row r="127" spans="1:22" ht="21" customHeight="1" x14ac:dyDescent="0.25">
      <c r="A127" s="13">
        <v>45482</v>
      </c>
      <c r="B127" s="20">
        <v>3439.81</v>
      </c>
      <c r="C127" s="120">
        <v>1850.0619999999999</v>
      </c>
      <c r="D127" s="22">
        <v>1.5589</v>
      </c>
      <c r="E127" s="22">
        <v>1.347</v>
      </c>
      <c r="F127" s="22">
        <v>2.1482999999999999</v>
      </c>
      <c r="G127" s="22">
        <v>1.6083000000000001</v>
      </c>
      <c r="H127" s="22">
        <v>1.2565</v>
      </c>
      <c r="I127" s="22">
        <v>0.94750000000000001</v>
      </c>
      <c r="J127" s="22">
        <v>1.0616000000000001</v>
      </c>
      <c r="K127" s="22">
        <v>1.4457</v>
      </c>
      <c r="M127" s="14">
        <f t="shared" si="233"/>
        <v>1.1185267486798933E-2</v>
      </c>
      <c r="N127" s="14">
        <f t="shared" si="234"/>
        <v>9.2399641268130495E-3</v>
      </c>
      <c r="O127" s="14">
        <f t="shared" si="235"/>
        <v>2.6875699888017968E-2</v>
      </c>
      <c r="P127" s="14">
        <f t="shared" si="236"/>
        <v>8.9166295140419294E-4</v>
      </c>
      <c r="Q127" s="14">
        <f t="shared" si="237"/>
        <v>4.3478260869564966E-3</v>
      </c>
      <c r="R127" s="14">
        <f t="shared" si="238"/>
        <v>1.0746606334841591E-2</v>
      </c>
      <c r="S127" s="14">
        <f t="shared" si="239"/>
        <v>1.4943457189014575E-2</v>
      </c>
      <c r="T127" s="14">
        <f t="shared" si="240"/>
        <v>1.2935642505879752E-2</v>
      </c>
      <c r="U127" s="14">
        <f t="shared" si="241"/>
        <v>1.0277883517320285E-2</v>
      </c>
      <c r="V127" s="14">
        <f t="shared" si="242"/>
        <v>2.0794343938448367E-3</v>
      </c>
    </row>
    <row r="128" spans="1:22" x14ac:dyDescent="0.25">
      <c r="A128" s="13">
        <v>45483</v>
      </c>
      <c r="B128" s="20">
        <v>3428.97</v>
      </c>
      <c r="C128" s="120">
        <v>1844.345</v>
      </c>
      <c r="D128" s="22">
        <v>1.5589</v>
      </c>
      <c r="E128" s="22">
        <v>1.3148</v>
      </c>
      <c r="F128" s="22">
        <v>2.1145999999999998</v>
      </c>
      <c r="G128" s="22">
        <v>1.5958000000000001</v>
      </c>
      <c r="H128" s="22">
        <v>1.2514000000000001</v>
      </c>
      <c r="I128" s="22">
        <v>0.94450000000000001</v>
      </c>
      <c r="J128" s="22">
        <v>1.0603</v>
      </c>
      <c r="K128" s="22">
        <v>1.4369000000000001</v>
      </c>
      <c r="M128" s="14">
        <f t="shared" si="233"/>
        <v>-3.1513368470933445E-3</v>
      </c>
      <c r="N128" s="14">
        <f t="shared" si="234"/>
        <v>-3.0901667079265005E-3</v>
      </c>
      <c r="O128" s="14">
        <f t="shared" si="235"/>
        <v>0</v>
      </c>
      <c r="P128" s="14">
        <f t="shared" si="236"/>
        <v>-2.3904974016332625E-2</v>
      </c>
      <c r="Q128" s="14">
        <f t="shared" si="237"/>
        <v>-1.5686822138435086E-2</v>
      </c>
      <c r="R128" s="14">
        <f t="shared" si="238"/>
        <v>-7.7721818068767767E-3</v>
      </c>
      <c r="S128" s="14">
        <f t="shared" si="239"/>
        <v>-4.058893752487025E-3</v>
      </c>
      <c r="T128" s="14">
        <f t="shared" si="240"/>
        <v>-3.1662269129287823E-3</v>
      </c>
      <c r="U128" s="14">
        <f t="shared" si="241"/>
        <v>-1.2245666917860554E-3</v>
      </c>
      <c r="V128" s="14">
        <f t="shared" si="242"/>
        <v>-6.0870166701251227E-3</v>
      </c>
    </row>
    <row r="129" spans="1:30" x14ac:dyDescent="0.25">
      <c r="A129" s="13">
        <v>45484</v>
      </c>
      <c r="B129" s="20">
        <v>3468.1689999999999</v>
      </c>
      <c r="C129" s="120">
        <v>1865.518</v>
      </c>
      <c r="D129" s="22">
        <v>1.5772999999999999</v>
      </c>
      <c r="E129" s="22">
        <v>1.3787</v>
      </c>
      <c r="F129" s="22">
        <v>2.1383999999999999</v>
      </c>
      <c r="G129" s="22">
        <v>1.6195999999999999</v>
      </c>
      <c r="H129" s="22">
        <v>1.2767999999999999</v>
      </c>
      <c r="I129" s="22">
        <v>0.96109999999999995</v>
      </c>
      <c r="J129" s="22">
        <v>1.0752999999999999</v>
      </c>
      <c r="K129" s="22">
        <v>1.4442999999999999</v>
      </c>
      <c r="M129" s="14">
        <f t="shared" si="233"/>
        <v>1.1431712730061827E-2</v>
      </c>
      <c r="N129" s="14">
        <f t="shared" si="234"/>
        <v>1.147995629884857E-2</v>
      </c>
      <c r="O129" s="14">
        <f t="shared" si="235"/>
        <v>1.1803194560266794E-2</v>
      </c>
      <c r="P129" s="14">
        <f t="shared" si="236"/>
        <v>4.8600547611804101E-2</v>
      </c>
      <c r="Q129" s="14">
        <f t="shared" si="237"/>
        <v>1.1255083703773705E-2</v>
      </c>
      <c r="R129" s="14">
        <f t="shared" si="238"/>
        <v>1.4914149642812236E-2</v>
      </c>
      <c r="S129" s="14">
        <f t="shared" si="239"/>
        <v>2.0297267060891633E-2</v>
      </c>
      <c r="T129" s="14">
        <f t="shared" si="240"/>
        <v>1.7575436739015293E-2</v>
      </c>
      <c r="U129" s="14">
        <f t="shared" si="241"/>
        <v>1.4146939545411685E-2</v>
      </c>
      <c r="V129" s="14">
        <f t="shared" si="242"/>
        <v>5.149975642007032E-3</v>
      </c>
    </row>
    <row r="130" spans="1:30" x14ac:dyDescent="0.25">
      <c r="A130" s="13">
        <v>45485</v>
      </c>
      <c r="B130" s="20">
        <v>3472.4014000000002</v>
      </c>
      <c r="C130" s="120">
        <v>1856.6189999999999</v>
      </c>
      <c r="D130" s="22">
        <v>1.597</v>
      </c>
      <c r="E130" s="22">
        <v>1.3849</v>
      </c>
      <c r="F130" s="22">
        <v>2.1160000000000001</v>
      </c>
      <c r="G130" s="22">
        <v>1.6066</v>
      </c>
      <c r="H130" s="22">
        <v>1.2658</v>
      </c>
      <c r="I130" s="22">
        <v>0.9546</v>
      </c>
      <c r="J130" s="22">
        <v>1.0706</v>
      </c>
      <c r="K130" s="22">
        <v>1.4398</v>
      </c>
      <c r="M130" s="14">
        <f t="shared" si="233"/>
        <v>1.2203557554433253E-3</v>
      </c>
      <c r="N130" s="14">
        <f t="shared" si="234"/>
        <v>-4.7702568401913892E-3</v>
      </c>
      <c r="O130" s="14">
        <f t="shared" si="235"/>
        <v>1.2489697584479931E-2</v>
      </c>
      <c r="P130" s="14">
        <f t="shared" si="236"/>
        <v>4.4969899180387074E-3</v>
      </c>
      <c r="Q130" s="14">
        <f t="shared" si="237"/>
        <v>-1.0475121586232539E-2</v>
      </c>
      <c r="R130" s="14">
        <f t="shared" si="238"/>
        <v>-8.0266732526549367E-3</v>
      </c>
      <c r="S130" s="14">
        <f t="shared" si="239"/>
        <v>-8.6152882205513537E-3</v>
      </c>
      <c r="T130" s="14">
        <f t="shared" si="240"/>
        <v>-6.7630839662885522E-3</v>
      </c>
      <c r="U130" s="14">
        <f t="shared" si="241"/>
        <v>-4.370873244675888E-3</v>
      </c>
      <c r="V130" s="14">
        <f t="shared" si="242"/>
        <v>-3.1156961850030696E-3</v>
      </c>
    </row>
    <row r="131" spans="1:30" x14ac:dyDescent="0.25">
      <c r="A131" s="13">
        <v>45488</v>
      </c>
      <c r="B131" s="20">
        <f>VLOOKUP(300,'1'!$J:$K,2,FALSE)</f>
        <v>3988.8308000000002</v>
      </c>
      <c r="C131" s="120">
        <v>1842.75</v>
      </c>
      <c r="D131" s="22">
        <v>1.56</v>
      </c>
      <c r="E131" s="22">
        <v>1.3512999999999999</v>
      </c>
      <c r="F131" s="22">
        <v>2.0832999999999999</v>
      </c>
      <c r="G131" s="22">
        <v>1.585</v>
      </c>
      <c r="H131" s="22">
        <v>1.2499</v>
      </c>
      <c r="I131" s="22">
        <v>0.94379999999999997</v>
      </c>
      <c r="J131" s="22">
        <v>1.0588</v>
      </c>
      <c r="K131" s="22">
        <v>1.4562999999999999</v>
      </c>
      <c r="M131" s="14">
        <f t="shared" ref="M131:M135" si="243">B131/B130-1</f>
        <v>0.14872399256606683</v>
      </c>
      <c r="N131" s="14">
        <f t="shared" ref="N131:N135" si="244">C131/C130-1</f>
        <v>-7.4700302000572094E-3</v>
      </c>
      <c r="O131" s="14">
        <f t="shared" ref="O131:O135" si="245">D131/D130-1</f>
        <v>-2.3168440826549785E-2</v>
      </c>
      <c r="P131" s="14">
        <f t="shared" ref="P131:P135" si="246">E131/E130-1</f>
        <v>-2.4261679543649439E-2</v>
      </c>
      <c r="Q131" s="14">
        <f t="shared" ref="Q131:Q135" si="247">F131/F130-1</f>
        <v>-1.5453686200378125E-2</v>
      </c>
      <c r="R131" s="14">
        <f t="shared" ref="R131:R135" si="248">G131/G130-1</f>
        <v>-1.3444541267272569E-2</v>
      </c>
      <c r="S131" s="14">
        <f t="shared" ref="S131:S135" si="249">H131/H130-1</f>
        <v>-1.2561226102069889E-2</v>
      </c>
      <c r="T131" s="14">
        <f t="shared" ref="T131:T135" si="250">I131/I130-1</f>
        <v>-1.1313639220616012E-2</v>
      </c>
      <c r="U131" s="14">
        <f t="shared" ref="U131:U135" si="251">J131/J130-1</f>
        <v>-1.1021856902671434E-2</v>
      </c>
      <c r="V131" s="14">
        <f t="shared" ref="V131:V135" si="252">K131/K130-1</f>
        <v>1.1459924989581927E-2</v>
      </c>
    </row>
    <row r="132" spans="1:30" x14ac:dyDescent="0.25">
      <c r="A132" s="13">
        <v>45489</v>
      </c>
      <c r="B132" s="20">
        <f>VLOOKUP(300,'1'!$J:$K,2,FALSE)</f>
        <v>3988.8308000000002</v>
      </c>
      <c r="C132" s="120">
        <v>1841.663</v>
      </c>
      <c r="D132" s="22">
        <v>1.5923</v>
      </c>
      <c r="E132" s="22">
        <v>1.3415999999999999</v>
      </c>
      <c r="F132" s="22">
        <v>2.0960999999999999</v>
      </c>
      <c r="G132" s="22">
        <v>1.5922000000000001</v>
      </c>
      <c r="H132" s="22">
        <v>1.254</v>
      </c>
      <c r="I132" s="22">
        <v>0.94720000000000004</v>
      </c>
      <c r="J132" s="22">
        <v>1.0601</v>
      </c>
      <c r="K132" s="22">
        <v>1.4612000000000001</v>
      </c>
      <c r="M132" s="14">
        <f t="shared" si="243"/>
        <v>0</v>
      </c>
      <c r="N132" s="14">
        <f t="shared" si="244"/>
        <v>-5.8987925654596651E-4</v>
      </c>
      <c r="O132" s="14">
        <f t="shared" si="245"/>
        <v>2.0705128205128265E-2</v>
      </c>
      <c r="P132" s="14">
        <f t="shared" si="246"/>
        <v>-7.1782727743654462E-3</v>
      </c>
      <c r="Q132" s="14">
        <f t="shared" si="247"/>
        <v>6.1440983055729426E-3</v>
      </c>
      <c r="R132" s="14">
        <f t="shared" si="248"/>
        <v>4.5425867507886686E-3</v>
      </c>
      <c r="S132" s="14">
        <f t="shared" si="249"/>
        <v>3.2802624209937736E-3</v>
      </c>
      <c r="T132" s="14">
        <f t="shared" si="250"/>
        <v>3.6024581479128237E-3</v>
      </c>
      <c r="U132" s="14">
        <f t="shared" si="251"/>
        <v>1.2278050623348857E-3</v>
      </c>
      <c r="V132" s="14">
        <f t="shared" si="252"/>
        <v>3.3646913410698698E-3</v>
      </c>
    </row>
    <row r="133" spans="1:30" x14ac:dyDescent="0.25">
      <c r="A133" s="13">
        <v>45490</v>
      </c>
      <c r="B133" s="20">
        <f>VLOOKUP(300,'1'!$J:$K,2,FALSE)</f>
        <v>3988.8308000000002</v>
      </c>
      <c r="C133" s="120">
        <v>1825.88</v>
      </c>
      <c r="D133" s="22">
        <v>1.5696000000000001</v>
      </c>
      <c r="E133" s="22">
        <v>1.3318000000000001</v>
      </c>
      <c r="F133" s="22">
        <v>2.0752000000000002</v>
      </c>
      <c r="G133" s="22">
        <v>1.5731999999999999</v>
      </c>
      <c r="H133" s="22">
        <v>1.2369000000000001</v>
      </c>
      <c r="I133" s="22">
        <v>0.93710000000000004</v>
      </c>
      <c r="J133" s="22">
        <v>1.0585</v>
      </c>
      <c r="K133" s="22">
        <v>1.4712000000000001</v>
      </c>
      <c r="M133" s="14">
        <f t="shared" si="243"/>
        <v>0</v>
      </c>
      <c r="N133" s="14">
        <f t="shared" si="244"/>
        <v>-8.5699718135184844E-3</v>
      </c>
      <c r="O133" s="14">
        <f t="shared" si="245"/>
        <v>-1.4256107517427563E-2</v>
      </c>
      <c r="P133" s="14">
        <f t="shared" si="246"/>
        <v>-7.3047107930827027E-3</v>
      </c>
      <c r="Q133" s="14">
        <f t="shared" si="247"/>
        <v>-9.9708983350029756E-3</v>
      </c>
      <c r="R133" s="14">
        <f t="shared" si="248"/>
        <v>-1.1933174224343701E-2</v>
      </c>
      <c r="S133" s="14">
        <f t="shared" si="249"/>
        <v>-1.3636363636363558E-2</v>
      </c>
      <c r="T133" s="14">
        <f t="shared" si="250"/>
        <v>-1.0663006756756799E-2</v>
      </c>
      <c r="U133" s="14">
        <f t="shared" si="251"/>
        <v>-1.5092915762664472E-3</v>
      </c>
      <c r="V133" s="14">
        <f t="shared" si="252"/>
        <v>6.8436901177115761E-3</v>
      </c>
    </row>
    <row r="134" spans="1:30" x14ac:dyDescent="0.25">
      <c r="A134" s="13">
        <v>45491</v>
      </c>
      <c r="B134" s="20">
        <v>3520.931</v>
      </c>
      <c r="C134" s="120">
        <v>1822.1</v>
      </c>
      <c r="D134" s="22">
        <v>1.5686</v>
      </c>
      <c r="E134" s="22">
        <v>1.3198000000000001</v>
      </c>
      <c r="F134" s="22">
        <v>2.0695999999999999</v>
      </c>
      <c r="G134" s="22">
        <v>1.5636000000000001</v>
      </c>
      <c r="H134" s="22">
        <v>1.23</v>
      </c>
      <c r="I134" s="22">
        <v>0.92869999999999997</v>
      </c>
      <c r="J134" s="22">
        <v>1.0651999999999999</v>
      </c>
      <c r="K134" s="22">
        <v>1.4661999999999999</v>
      </c>
      <c r="M134" s="14">
        <f t="shared" si="243"/>
        <v>-0.11730249375330737</v>
      </c>
      <c r="N134" s="14">
        <f t="shared" si="244"/>
        <v>-2.070234626591172E-3</v>
      </c>
      <c r="O134" s="14">
        <f t="shared" si="245"/>
        <v>-6.3710499490321482E-4</v>
      </c>
      <c r="P134" s="14">
        <f t="shared" si="246"/>
        <v>-9.0103619162036352E-3</v>
      </c>
      <c r="Q134" s="14">
        <f t="shared" si="247"/>
        <v>-2.6985350809561881E-3</v>
      </c>
      <c r="R134" s="14">
        <f t="shared" si="248"/>
        <v>-6.1022120518686718E-3</v>
      </c>
      <c r="S134" s="14">
        <f t="shared" si="249"/>
        <v>-5.5784622847442344E-3</v>
      </c>
      <c r="T134" s="14">
        <f t="shared" si="250"/>
        <v>-8.9638245651478821E-3</v>
      </c>
      <c r="U134" s="14">
        <f t="shared" si="251"/>
        <v>6.3297118564005217E-3</v>
      </c>
      <c r="V134" s="14">
        <f t="shared" si="252"/>
        <v>-3.3985861881458135E-3</v>
      </c>
    </row>
    <row r="135" spans="1:30" x14ac:dyDescent="0.25">
      <c r="A135" s="13">
        <v>45492</v>
      </c>
      <c r="B135" s="20">
        <v>3539.02</v>
      </c>
      <c r="C135" s="120">
        <v>1825.635</v>
      </c>
      <c r="D135" s="22">
        <v>1.5651999999999999</v>
      </c>
      <c r="E135" s="22">
        <v>1.3214999999999999</v>
      </c>
      <c r="F135" s="22">
        <v>2.0752000000000002</v>
      </c>
      <c r="G135" s="22">
        <v>1.5693999999999999</v>
      </c>
      <c r="H135" s="22">
        <v>1.2347999999999999</v>
      </c>
      <c r="I135" s="22">
        <v>0.9274</v>
      </c>
      <c r="J135" s="22">
        <v>1.0673999999999999</v>
      </c>
      <c r="K135" s="22">
        <v>1.4374</v>
      </c>
      <c r="M135" s="14">
        <f t="shared" si="243"/>
        <v>5.1375616278761527E-3</v>
      </c>
      <c r="N135" s="14">
        <f t="shared" si="244"/>
        <v>1.9400691509796619E-3</v>
      </c>
      <c r="O135" s="14">
        <f t="shared" si="245"/>
        <v>-2.167537931913821E-3</v>
      </c>
      <c r="P135" s="14">
        <f t="shared" si="246"/>
        <v>1.2880739505984895E-3</v>
      </c>
      <c r="Q135" s="14">
        <f t="shared" si="247"/>
        <v>2.7058368766912366E-3</v>
      </c>
      <c r="R135" s="14">
        <f t="shared" si="248"/>
        <v>3.7093885904322388E-3</v>
      </c>
      <c r="S135" s="14">
        <f t="shared" si="249"/>
        <v>3.9024390243902474E-3</v>
      </c>
      <c r="T135" s="14">
        <f t="shared" si="250"/>
        <v>-1.3998061806826945E-3</v>
      </c>
      <c r="U135" s="14">
        <f t="shared" si="251"/>
        <v>2.065339842283187E-3</v>
      </c>
      <c r="V135" s="14">
        <f t="shared" si="252"/>
        <v>-1.9642613558859545E-2</v>
      </c>
    </row>
    <row r="136" spans="1:30" x14ac:dyDescent="0.25">
      <c r="A136" s="13">
        <v>45495</v>
      </c>
      <c r="B136" s="20">
        <v>3514.9249</v>
      </c>
      <c r="C136" s="120">
        <v>1817.4739999999999</v>
      </c>
      <c r="D136" s="22">
        <v>1.5488</v>
      </c>
      <c r="E136" s="22">
        <v>1.3359000000000001</v>
      </c>
      <c r="F136" s="22">
        <v>2.0552000000000001</v>
      </c>
      <c r="G136" s="22">
        <v>1.5533999999999999</v>
      </c>
      <c r="H136" s="22">
        <v>1.2233000000000001</v>
      </c>
      <c r="I136" s="22">
        <v>0.92689999999999995</v>
      </c>
      <c r="J136" s="22">
        <v>1.0603</v>
      </c>
      <c r="K136" s="22">
        <v>1.4369000000000001</v>
      </c>
      <c r="M136" s="14">
        <f t="shared" ref="M136:M145" si="253">B136/B135-1</f>
        <v>-6.8084102378624944E-3</v>
      </c>
      <c r="N136" s="14">
        <f t="shared" ref="N136:N145" si="254">C136/C135-1</f>
        <v>-4.4702254284125775E-3</v>
      </c>
      <c r="O136" s="14">
        <f t="shared" ref="O136:O145" si="255">D136/D135-1</f>
        <v>-1.0477894198824389E-2</v>
      </c>
      <c r="P136" s="14">
        <f t="shared" ref="P136:P145" si="256">E136/E135-1</f>
        <v>1.0896708286038725E-2</v>
      </c>
      <c r="Q136" s="14">
        <f t="shared" ref="Q136:Q145" si="257">F136/F135-1</f>
        <v>-9.637625289128815E-3</v>
      </c>
      <c r="R136" s="14">
        <f t="shared" ref="R136:R145" si="258">G136/G135-1</f>
        <v>-1.0194978972855928E-2</v>
      </c>
      <c r="S136" s="14">
        <f t="shared" ref="S136:S145" si="259">H136/H135-1</f>
        <v>-9.3132491091673097E-3</v>
      </c>
      <c r="T136" s="14">
        <f t="shared" ref="T136:T145" si="260">I136/I135-1</f>
        <v>-5.3914168643520721E-4</v>
      </c>
      <c r="U136" s="14">
        <f t="shared" ref="U136:U145" si="261">J136/J135-1</f>
        <v>-6.6516769720815772E-3</v>
      </c>
      <c r="V136" s="14">
        <f t="shared" ref="V136:V145" si="262">K136/K135-1</f>
        <v>-3.4785028523720563E-4</v>
      </c>
    </row>
    <row r="137" spans="1:30" x14ac:dyDescent="0.25">
      <c r="A137" s="13">
        <v>45496</v>
      </c>
      <c r="B137" s="20">
        <v>3409.2930999999999</v>
      </c>
      <c r="C137" s="120">
        <v>1792.6469999999999</v>
      </c>
      <c r="D137" s="22">
        <v>1.5177</v>
      </c>
      <c r="E137" s="22">
        <v>1.3222</v>
      </c>
      <c r="F137" s="22">
        <v>2.0049000000000001</v>
      </c>
      <c r="G137" s="22">
        <v>1.5251999999999999</v>
      </c>
      <c r="H137" s="22">
        <v>1.2008000000000001</v>
      </c>
      <c r="I137" s="22">
        <v>0.92600000000000005</v>
      </c>
      <c r="J137" s="22">
        <v>1.0488</v>
      </c>
      <c r="K137" s="22">
        <v>1.4295</v>
      </c>
      <c r="M137" s="14">
        <f t="shared" si="253"/>
        <v>-3.0052363280933858E-2</v>
      </c>
      <c r="N137" s="14">
        <f t="shared" si="254"/>
        <v>-1.3660167903364773E-2</v>
      </c>
      <c r="O137" s="14">
        <f t="shared" si="255"/>
        <v>-2.0080061983471009E-2</v>
      </c>
      <c r="P137" s="14">
        <f t="shared" si="256"/>
        <v>-1.0255258627142827E-2</v>
      </c>
      <c r="Q137" s="14">
        <f t="shared" si="257"/>
        <v>-2.4474503697936911E-2</v>
      </c>
      <c r="R137" s="14">
        <f t="shared" si="258"/>
        <v>-1.8153727307840817E-2</v>
      </c>
      <c r="S137" s="14">
        <f t="shared" si="259"/>
        <v>-1.8392871740374406E-2</v>
      </c>
      <c r="T137" s="14">
        <f t="shared" si="260"/>
        <v>-9.7097853058569772E-4</v>
      </c>
      <c r="U137" s="14">
        <f t="shared" si="261"/>
        <v>-1.0845986984815648E-2</v>
      </c>
      <c r="V137" s="14">
        <f t="shared" si="262"/>
        <v>-5.149975642007143E-3</v>
      </c>
    </row>
    <row r="138" spans="1:30" x14ac:dyDescent="0.25">
      <c r="A138" s="13">
        <v>45497</v>
      </c>
      <c r="B138" s="20">
        <v>3409.2930999999999</v>
      </c>
      <c r="C138" s="120">
        <v>1768.482</v>
      </c>
      <c r="D138" s="22">
        <v>1.5139</v>
      </c>
      <c r="E138" s="22">
        <v>1.2964</v>
      </c>
      <c r="F138" s="22">
        <v>1.9790000000000001</v>
      </c>
      <c r="G138" s="22">
        <v>1.5005999999999999</v>
      </c>
      <c r="H138" s="22">
        <v>1.1820999999999999</v>
      </c>
      <c r="I138" s="22">
        <v>0.92549999999999999</v>
      </c>
      <c r="J138" s="22">
        <v>1.0349999999999999</v>
      </c>
      <c r="K138" s="22">
        <v>1.4320999999999999</v>
      </c>
      <c r="M138" s="14">
        <f t="shared" si="253"/>
        <v>0</v>
      </c>
      <c r="N138" s="14">
        <f t="shared" si="254"/>
        <v>-1.3480066069895491E-2</v>
      </c>
      <c r="O138" s="14">
        <f t="shared" si="255"/>
        <v>-2.5037886275285359E-3</v>
      </c>
      <c r="P138" s="14">
        <f t="shared" si="256"/>
        <v>-1.9512932990470411E-2</v>
      </c>
      <c r="Q138" s="14">
        <f t="shared" si="257"/>
        <v>-1.2918350042396165E-2</v>
      </c>
      <c r="R138" s="14">
        <f t="shared" si="258"/>
        <v>-1.6129032258064502E-2</v>
      </c>
      <c r="S138" s="14">
        <f t="shared" si="259"/>
        <v>-1.5572951365756316E-2</v>
      </c>
      <c r="T138" s="14">
        <f t="shared" si="260"/>
        <v>-5.3995680345575447E-4</v>
      </c>
      <c r="U138" s="14">
        <f t="shared" si="261"/>
        <v>-1.3157894736842146E-2</v>
      </c>
      <c r="V138" s="14">
        <f t="shared" si="262"/>
        <v>1.818817768450387E-3</v>
      </c>
    </row>
    <row r="139" spans="1:30" x14ac:dyDescent="0.25">
      <c r="A139" s="13">
        <v>45498</v>
      </c>
      <c r="B139" s="20">
        <v>3409.2930999999999</v>
      </c>
      <c r="C139" s="120">
        <v>1770.604</v>
      </c>
      <c r="D139" s="22">
        <v>1.4954000000000001</v>
      </c>
      <c r="E139" s="22">
        <v>1.3109</v>
      </c>
      <c r="F139" s="22">
        <v>1.9824999999999999</v>
      </c>
      <c r="G139" s="22">
        <v>1.5047999999999999</v>
      </c>
      <c r="H139" s="22">
        <v>1.1855</v>
      </c>
      <c r="I139" s="22">
        <v>0.92359999999999998</v>
      </c>
      <c r="J139" s="22">
        <v>1.0366</v>
      </c>
      <c r="K139" s="22">
        <v>1.4033</v>
      </c>
      <c r="M139" s="14">
        <f t="shared" si="253"/>
        <v>0</v>
      </c>
      <c r="N139" s="14">
        <f t="shared" si="254"/>
        <v>1.1998991225243838E-3</v>
      </c>
      <c r="O139" s="14">
        <f t="shared" si="255"/>
        <v>-1.2220093797476683E-2</v>
      </c>
      <c r="P139" s="14">
        <f t="shared" si="256"/>
        <v>1.1184819500154264E-2</v>
      </c>
      <c r="Q139" s="14">
        <f t="shared" si="257"/>
        <v>1.7685699848406511E-3</v>
      </c>
      <c r="R139" s="14">
        <f t="shared" si="258"/>
        <v>2.7988804478209506E-3</v>
      </c>
      <c r="S139" s="14">
        <f t="shared" si="259"/>
        <v>2.876237204974208E-3</v>
      </c>
      <c r="T139" s="14">
        <f t="shared" si="260"/>
        <v>-2.0529443544030634E-3</v>
      </c>
      <c r="U139" s="14">
        <f t="shared" si="261"/>
        <v>1.5458937198067346E-3</v>
      </c>
      <c r="V139" s="14">
        <f t="shared" si="262"/>
        <v>-2.011032749109698E-2</v>
      </c>
    </row>
    <row r="140" spans="1:30" x14ac:dyDescent="0.25">
      <c r="A140" s="13">
        <v>45499</v>
      </c>
      <c r="B140" s="20">
        <v>3409.2930999999999</v>
      </c>
      <c r="C140" s="120">
        <v>1796.933</v>
      </c>
      <c r="D140" s="22">
        <v>1.5027999999999999</v>
      </c>
      <c r="E140" s="22">
        <v>1.3431999999999999</v>
      </c>
      <c r="F140" s="22">
        <v>2.0245000000000002</v>
      </c>
      <c r="G140" s="22">
        <v>1.5386</v>
      </c>
      <c r="H140" s="22">
        <v>1.2093</v>
      </c>
      <c r="I140" s="22">
        <v>0.92390000000000005</v>
      </c>
      <c r="J140" s="22">
        <v>1.0525</v>
      </c>
      <c r="K140" s="22">
        <v>1.4058999999999999</v>
      </c>
      <c r="M140" s="14">
        <f t="shared" si="253"/>
        <v>0</v>
      </c>
      <c r="N140" s="14">
        <f t="shared" si="254"/>
        <v>1.487006693761006E-2</v>
      </c>
      <c r="O140" s="14">
        <f t="shared" si="255"/>
        <v>4.9485087601979227E-3</v>
      </c>
      <c r="P140" s="14">
        <f t="shared" si="256"/>
        <v>2.4639560607216504E-2</v>
      </c>
      <c r="Q140" s="14">
        <f t="shared" si="257"/>
        <v>2.1185372005044334E-2</v>
      </c>
      <c r="R140" s="14">
        <f t="shared" si="258"/>
        <v>2.246145667198296E-2</v>
      </c>
      <c r="S140" s="14">
        <f t="shared" si="259"/>
        <v>2.0075917334458016E-2</v>
      </c>
      <c r="T140" s="14">
        <f t="shared" si="260"/>
        <v>3.2481593763544758E-4</v>
      </c>
      <c r="U140" s="14">
        <f t="shared" si="261"/>
        <v>1.533860698437195E-2</v>
      </c>
      <c r="V140" s="14">
        <f t="shared" si="262"/>
        <v>1.8527756003705598E-3</v>
      </c>
    </row>
    <row r="141" spans="1:30" x14ac:dyDescent="0.25">
      <c r="A141" s="13">
        <v>45502</v>
      </c>
      <c r="B141" s="20">
        <v>3390.7420000000002</v>
      </c>
      <c r="C141" s="120">
        <v>1793.788</v>
      </c>
      <c r="D141" s="22">
        <v>1.5001</v>
      </c>
      <c r="E141" s="22">
        <v>1.3546</v>
      </c>
      <c r="F141" s="22">
        <v>2.0211999999999999</v>
      </c>
      <c r="G141" s="22">
        <v>1.5392999999999999</v>
      </c>
      <c r="H141" s="22">
        <v>1.2143999999999999</v>
      </c>
      <c r="I141" s="22">
        <v>0.92449999999999999</v>
      </c>
      <c r="J141" s="22">
        <v>1.0547</v>
      </c>
      <c r="K141" s="22">
        <v>1.4227000000000001</v>
      </c>
      <c r="M141" s="14">
        <f t="shared" si="253"/>
        <v>-5.4413332781507728E-3</v>
      </c>
      <c r="N141" s="14">
        <f t="shared" si="254"/>
        <v>-1.7502043760118102E-3</v>
      </c>
      <c r="O141" s="14">
        <f t="shared" si="255"/>
        <v>-1.7966462603140609E-3</v>
      </c>
      <c r="P141" s="14">
        <f t="shared" si="256"/>
        <v>8.4871947587850105E-3</v>
      </c>
      <c r="Q141" s="14">
        <f t="shared" si="257"/>
        <v>-1.6300321066932133E-3</v>
      </c>
      <c r="R141" s="14">
        <f t="shared" si="258"/>
        <v>4.5495905368508893E-4</v>
      </c>
      <c r="S141" s="14">
        <f t="shared" si="259"/>
        <v>4.2173158025302637E-3</v>
      </c>
      <c r="T141" s="14">
        <f t="shared" si="260"/>
        <v>6.4942093300124348E-4</v>
      </c>
      <c r="U141" s="14">
        <f t="shared" si="261"/>
        <v>2.0902612826603217E-3</v>
      </c>
      <c r="V141" s="14">
        <f t="shared" si="262"/>
        <v>1.1949640799487904E-2</v>
      </c>
      <c r="Y141" s="52"/>
      <c r="Z141" s="52"/>
      <c r="AA141" s="52"/>
      <c r="AB141" s="52"/>
      <c r="AC141" s="52"/>
      <c r="AD141" s="52"/>
    </row>
    <row r="142" spans="1:30" x14ac:dyDescent="0.25">
      <c r="A142" s="13">
        <v>45503</v>
      </c>
      <c r="B142" s="20">
        <v>3369.3820999999998</v>
      </c>
      <c r="C142" s="120">
        <v>1792.7829999999999</v>
      </c>
      <c r="D142" s="22">
        <v>1.482</v>
      </c>
      <c r="E142" s="22">
        <v>1.3754</v>
      </c>
      <c r="F142" s="22">
        <v>2.0326</v>
      </c>
      <c r="G142" s="22">
        <v>1.548</v>
      </c>
      <c r="H142" s="22">
        <v>1.2168000000000001</v>
      </c>
      <c r="I142" s="22">
        <v>0.92349999999999999</v>
      </c>
      <c r="J142" s="22">
        <v>1.0549999999999999</v>
      </c>
      <c r="K142" s="22">
        <v>1.4173</v>
      </c>
      <c r="M142" s="14">
        <f t="shared" si="253"/>
        <v>-6.2994766337280961E-3</v>
      </c>
      <c r="N142" s="14">
        <f t="shared" si="254"/>
        <v>-5.6026687657628749E-4</v>
      </c>
      <c r="O142" s="14">
        <f t="shared" si="255"/>
        <v>-1.2065862275848271E-2</v>
      </c>
      <c r="P142" s="14">
        <f t="shared" si="256"/>
        <v>1.5355086372360827E-2</v>
      </c>
      <c r="Q142" s="14">
        <f t="shared" si="257"/>
        <v>5.6402137344151448E-3</v>
      </c>
      <c r="R142" s="14">
        <f t="shared" si="258"/>
        <v>5.6519197037614433E-3</v>
      </c>
      <c r="S142" s="14">
        <f t="shared" si="259"/>
        <v>1.9762845849804478E-3</v>
      </c>
      <c r="T142" s="14">
        <f t="shared" si="260"/>
        <v>-1.0816657652785722E-3</v>
      </c>
      <c r="U142" s="14">
        <f t="shared" si="261"/>
        <v>2.8444107329095303E-4</v>
      </c>
      <c r="V142" s="14">
        <f t="shared" si="262"/>
        <v>-3.7955999156533693E-3</v>
      </c>
      <c r="Y142" s="52"/>
      <c r="Z142" s="52"/>
      <c r="AA142" s="52"/>
      <c r="AB142" s="52"/>
      <c r="AC142" s="52"/>
      <c r="AD142" s="52"/>
    </row>
    <row r="143" spans="1:30" x14ac:dyDescent="0.25">
      <c r="A143" s="13">
        <v>45504</v>
      </c>
      <c r="B143" s="20">
        <v>3442.0844000000002</v>
      </c>
      <c r="C143" s="120">
        <v>1819.3520000000001</v>
      </c>
      <c r="D143" s="22">
        <v>1.5044999999999999</v>
      </c>
      <c r="E143" s="22">
        <v>1.4189000000000001</v>
      </c>
      <c r="F143" s="22">
        <v>2.0701000000000001</v>
      </c>
      <c r="G143" s="22">
        <v>1.5758000000000001</v>
      </c>
      <c r="H143" s="22">
        <v>1.2427999999999999</v>
      </c>
      <c r="I143" s="22">
        <v>0.93820000000000003</v>
      </c>
      <c r="J143" s="22">
        <v>1.0727</v>
      </c>
      <c r="K143" s="22">
        <v>1.4222999999999999</v>
      </c>
      <c r="M143" s="14">
        <f t="shared" si="253"/>
        <v>2.1577339061663592E-2</v>
      </c>
      <c r="N143" s="14">
        <f t="shared" si="254"/>
        <v>1.481997542368485E-2</v>
      </c>
      <c r="O143" s="14">
        <f t="shared" si="255"/>
        <v>1.5182186234817818E-2</v>
      </c>
      <c r="P143" s="14">
        <f t="shared" si="256"/>
        <v>3.1627163007125203E-2</v>
      </c>
      <c r="Q143" s="14">
        <f t="shared" si="257"/>
        <v>1.8449276788349955E-2</v>
      </c>
      <c r="R143" s="14">
        <f t="shared" si="258"/>
        <v>1.7958656330749445E-2</v>
      </c>
      <c r="S143" s="14">
        <f t="shared" si="259"/>
        <v>2.1367521367521292E-2</v>
      </c>
      <c r="T143" s="14">
        <f t="shared" si="260"/>
        <v>1.5917704385490117E-2</v>
      </c>
      <c r="U143" s="14">
        <f t="shared" si="261"/>
        <v>1.6777251184834086E-2</v>
      </c>
      <c r="V143" s="14">
        <f t="shared" si="262"/>
        <v>3.5278346151130791E-3</v>
      </c>
      <c r="Y143" s="52"/>
      <c r="Z143" s="52"/>
      <c r="AA143" s="52"/>
      <c r="AB143" s="52"/>
      <c r="AC143" s="52"/>
      <c r="AD143" s="52"/>
    </row>
    <row r="144" spans="1:30" x14ac:dyDescent="0.25">
      <c r="A144" s="13">
        <v>45505</v>
      </c>
      <c r="B144" s="20">
        <v>3419.2665999999999</v>
      </c>
      <c r="C144" s="120">
        <v>1821.4259999999999</v>
      </c>
      <c r="D144" s="22">
        <v>1.504</v>
      </c>
      <c r="E144" s="22">
        <v>1.4227000000000001</v>
      </c>
      <c r="F144" s="22">
        <v>2.0790000000000002</v>
      </c>
      <c r="G144" s="22">
        <v>1.5790999999999999</v>
      </c>
      <c r="H144" s="22">
        <v>1.2471000000000001</v>
      </c>
      <c r="I144" s="22">
        <v>0.94210000000000005</v>
      </c>
      <c r="J144" s="22">
        <v>1.0778000000000001</v>
      </c>
      <c r="K144" s="22">
        <v>1.4327000000000001</v>
      </c>
      <c r="M144" s="14">
        <f t="shared" si="253"/>
        <v>-6.6290646446671708E-3</v>
      </c>
      <c r="N144" s="14">
        <f t="shared" si="254"/>
        <v>1.1399663176778763E-3</v>
      </c>
      <c r="O144" s="14">
        <f t="shared" si="255"/>
        <v>-3.3233632436024951E-4</v>
      </c>
      <c r="P144" s="14">
        <f t="shared" si="256"/>
        <v>2.6781309465078174E-3</v>
      </c>
      <c r="Q144" s="14">
        <f t="shared" si="257"/>
        <v>4.2993092121155208E-3</v>
      </c>
      <c r="R144" s="14">
        <f t="shared" si="258"/>
        <v>2.0941743876126129E-3</v>
      </c>
      <c r="S144" s="14">
        <f t="shared" si="259"/>
        <v>3.4599291921468822E-3</v>
      </c>
      <c r="T144" s="14">
        <f t="shared" si="260"/>
        <v>4.1568961841824681E-3</v>
      </c>
      <c r="U144" s="14">
        <f t="shared" si="261"/>
        <v>4.7543581616482644E-3</v>
      </c>
      <c r="V144" s="14">
        <f t="shared" si="262"/>
        <v>7.312100119524878E-3</v>
      </c>
      <c r="Y144" s="52"/>
      <c r="Z144" s="52"/>
      <c r="AA144" s="52"/>
      <c r="AB144" s="52"/>
      <c r="AC144" s="52"/>
      <c r="AD144" s="52"/>
    </row>
    <row r="145" spans="1:30" x14ac:dyDescent="0.25">
      <c r="A145" s="13">
        <v>45506</v>
      </c>
      <c r="B145" s="20">
        <f>VLOOKUP(300,'1'!$J:$K,2,FALSE)</f>
        <v>3988.8308000000002</v>
      </c>
      <c r="C145" s="120">
        <v>1811.2809999999999</v>
      </c>
      <c r="D145" s="22">
        <v>1.4809000000000001</v>
      </c>
      <c r="E145" s="22">
        <v>1.4100999999999999</v>
      </c>
      <c r="F145" s="22">
        <v>2.0600999999999998</v>
      </c>
      <c r="G145" s="22">
        <v>1.5634999999999999</v>
      </c>
      <c r="H145" s="22">
        <v>1.2327999999999999</v>
      </c>
      <c r="I145" s="22">
        <v>0.93169999999999997</v>
      </c>
      <c r="J145" s="22">
        <v>1.0710999999999999</v>
      </c>
      <c r="K145" s="22">
        <v>1.419</v>
      </c>
      <c r="M145" s="14">
        <f t="shared" si="253"/>
        <v>0.16657496084101786</v>
      </c>
      <c r="N145" s="14">
        <f t="shared" si="254"/>
        <v>-5.5698117848322903E-3</v>
      </c>
      <c r="O145" s="14">
        <f t="shared" si="255"/>
        <v>-1.5359042553191427E-2</v>
      </c>
      <c r="P145" s="14">
        <f t="shared" si="256"/>
        <v>-8.856399803191195E-3</v>
      </c>
      <c r="Q145" s="14">
        <f t="shared" si="257"/>
        <v>-9.0909090909092605E-3</v>
      </c>
      <c r="R145" s="14">
        <f t="shared" si="258"/>
        <v>-9.8790450256475149E-3</v>
      </c>
      <c r="S145" s="14">
        <f t="shared" si="259"/>
        <v>-1.1466602517841595E-2</v>
      </c>
      <c r="T145" s="14">
        <f t="shared" si="260"/>
        <v>-1.1039167816580098E-2</v>
      </c>
      <c r="U145" s="14">
        <f t="shared" si="261"/>
        <v>-6.2163666728521916E-3</v>
      </c>
      <c r="V145" s="14">
        <f t="shared" si="262"/>
        <v>-9.5623647658268363E-3</v>
      </c>
      <c r="Y145" s="52"/>
      <c r="Z145" s="52"/>
      <c r="AA145" s="52"/>
      <c r="AB145" s="51"/>
      <c r="AC145" s="52"/>
      <c r="AD145" s="52"/>
    </row>
    <row r="146" spans="1:30" x14ac:dyDescent="0.25">
      <c r="A146" s="13">
        <v>45509</v>
      </c>
      <c r="B146" s="20">
        <f>VLOOKUP(300,'1'!$J:$K,2,FALSE)</f>
        <v>3988.8308000000002</v>
      </c>
      <c r="C146" s="120">
        <v>1789.1289999999999</v>
      </c>
      <c r="D146" s="22">
        <v>1.4455</v>
      </c>
      <c r="E146" s="22">
        <v>1.3913</v>
      </c>
      <c r="F146" s="22">
        <v>2.0224000000000002</v>
      </c>
      <c r="G146" s="22">
        <v>1.5315000000000001</v>
      </c>
      <c r="H146" s="22">
        <v>1.2075</v>
      </c>
      <c r="I146" s="22">
        <v>0.91310000000000002</v>
      </c>
      <c r="J146" s="22">
        <v>1.0589</v>
      </c>
      <c r="K146" s="22">
        <v>1.3703000000000001</v>
      </c>
      <c r="M146" s="14">
        <f t="shared" ref="M146:M154" si="263">B146/B145-1</f>
        <v>0</v>
      </c>
      <c r="N146" s="14">
        <f t="shared" ref="N146:N154" si="264">C146/C145-1</f>
        <v>-1.2230018423425193E-2</v>
      </c>
      <c r="O146" s="14">
        <f t="shared" ref="O146:O154" si="265">D146/D145-1</f>
        <v>-2.3904382470119612E-2</v>
      </c>
      <c r="P146" s="14">
        <f t="shared" ref="P146:P154" si="266">E146/E145-1</f>
        <v>-1.3332387773916654E-2</v>
      </c>
      <c r="Q146" s="14">
        <f t="shared" ref="Q146:Q154" si="267">F146/F145-1</f>
        <v>-1.8300082520265826E-2</v>
      </c>
      <c r="R146" s="14">
        <f t="shared" ref="R146:R154" si="268">G146/G145-1</f>
        <v>-2.046690118324257E-2</v>
      </c>
      <c r="S146" s="14">
        <f t="shared" ref="S146:S154" si="269">H146/H145-1</f>
        <v>-2.0522388059701413E-2</v>
      </c>
      <c r="T146" s="14">
        <f t="shared" ref="T146:T154" si="270">I146/I145-1</f>
        <v>-1.996350756681331E-2</v>
      </c>
      <c r="U146" s="14">
        <f t="shared" ref="U146:U154" si="271">J146/J145-1</f>
        <v>-1.1390159648958953E-2</v>
      </c>
      <c r="V146" s="14">
        <f t="shared" ref="V146:V154" si="272">K146/K145-1</f>
        <v>-3.43199436222692E-2</v>
      </c>
    </row>
    <row r="147" spans="1:30" x14ac:dyDescent="0.25">
      <c r="A147" s="13">
        <v>45510</v>
      </c>
      <c r="B147" s="20">
        <v>3342.9789000000001</v>
      </c>
      <c r="C147" s="120">
        <v>1796.894</v>
      </c>
      <c r="D147" s="22">
        <v>1.4408000000000001</v>
      </c>
      <c r="E147" s="22">
        <v>1.4329000000000001</v>
      </c>
      <c r="F147" s="22">
        <v>2.0626000000000002</v>
      </c>
      <c r="G147" s="22">
        <v>1.5522</v>
      </c>
      <c r="H147" s="22">
        <v>1.2197</v>
      </c>
      <c r="I147" s="22">
        <v>0.9204</v>
      </c>
      <c r="J147" s="22">
        <v>1.0629999999999999</v>
      </c>
      <c r="K147" s="22">
        <v>1.369</v>
      </c>
      <c r="M147" s="14">
        <f t="shared" si="263"/>
        <v>-0.1619150905072233</v>
      </c>
      <c r="N147" s="14">
        <f t="shared" si="264"/>
        <v>4.3401006858645452E-3</v>
      </c>
      <c r="O147" s="14">
        <f t="shared" si="265"/>
        <v>-3.2514700795571727E-3</v>
      </c>
      <c r="P147" s="14">
        <f t="shared" si="266"/>
        <v>2.9900093437791986E-2</v>
      </c>
      <c r="Q147" s="14">
        <f t="shared" si="267"/>
        <v>1.9877373417721556E-2</v>
      </c>
      <c r="R147" s="14">
        <f t="shared" si="268"/>
        <v>1.351616062683636E-2</v>
      </c>
      <c r="S147" s="14">
        <f t="shared" si="269"/>
        <v>1.0103519668737126E-2</v>
      </c>
      <c r="T147" s="14">
        <f t="shared" si="270"/>
        <v>7.9947431825648785E-3</v>
      </c>
      <c r="U147" s="14">
        <f t="shared" si="271"/>
        <v>3.8719425819246922E-3</v>
      </c>
      <c r="V147" s="14">
        <f t="shared" si="272"/>
        <v>-9.4869736554048512E-4</v>
      </c>
    </row>
    <row r="148" spans="1:30" x14ac:dyDescent="0.25">
      <c r="A148" s="13">
        <v>45511</v>
      </c>
      <c r="B148" s="20">
        <v>3325.8645000000001</v>
      </c>
      <c r="C148" s="120">
        <v>1801.44</v>
      </c>
      <c r="D148" s="22">
        <v>1.4431</v>
      </c>
      <c r="E148" s="22">
        <v>1.4412</v>
      </c>
      <c r="F148" s="22">
        <v>2.0842000000000001</v>
      </c>
      <c r="G148" s="22">
        <v>1.5658000000000001</v>
      </c>
      <c r="H148" s="22">
        <v>1.2315</v>
      </c>
      <c r="I148" s="18">
        <v>0.92810000000000004</v>
      </c>
      <c r="J148" s="22">
        <v>1.0684</v>
      </c>
      <c r="K148" s="22">
        <v>1.3751</v>
      </c>
      <c r="M148" s="14">
        <f t="shared" si="263"/>
        <v>-5.1195058395372417E-3</v>
      </c>
      <c r="N148" s="14">
        <f t="shared" si="264"/>
        <v>2.5299210749214485E-3</v>
      </c>
      <c r="O148" s="14">
        <f t="shared" si="265"/>
        <v>1.5963353692391991E-3</v>
      </c>
      <c r="P148" s="14">
        <f t="shared" si="266"/>
        <v>5.7924488798939411E-3</v>
      </c>
      <c r="Q148" s="14">
        <f t="shared" si="267"/>
        <v>1.0472219528750104E-2</v>
      </c>
      <c r="R148" s="14">
        <f t="shared" si="268"/>
        <v>8.7617575054761421E-3</v>
      </c>
      <c r="S148" s="14">
        <f t="shared" si="269"/>
        <v>9.6745101254407384E-3</v>
      </c>
      <c r="T148" s="14">
        <f t="shared" si="270"/>
        <v>8.3659278574532703E-3</v>
      </c>
      <c r="U148" s="14">
        <f t="shared" si="271"/>
        <v>5.079962370649227E-3</v>
      </c>
      <c r="V148" s="14">
        <f t="shared" si="272"/>
        <v>4.4558071585099057E-3</v>
      </c>
    </row>
    <row r="149" spans="1:30" x14ac:dyDescent="0.25">
      <c r="A149" s="13">
        <v>45512</v>
      </c>
      <c r="B149" s="20">
        <v>3325.8645000000001</v>
      </c>
      <c r="C149" s="120">
        <v>1797.7829999999999</v>
      </c>
      <c r="D149" s="22">
        <v>1.4399</v>
      </c>
      <c r="E149" s="22">
        <v>1.4450000000000001</v>
      </c>
      <c r="F149" s="22">
        <v>2.0815999999999999</v>
      </c>
      <c r="G149" s="22">
        <v>1.5621</v>
      </c>
      <c r="H149" s="22">
        <v>1.2265999999999999</v>
      </c>
      <c r="I149" s="22">
        <v>0.92530000000000001</v>
      </c>
      <c r="J149" s="22">
        <v>1.0641</v>
      </c>
      <c r="K149" s="22">
        <v>1.3717999999999999</v>
      </c>
      <c r="M149" s="14">
        <f t="shared" si="263"/>
        <v>0</v>
      </c>
      <c r="N149" s="14">
        <f t="shared" si="264"/>
        <v>-2.0300426325606802E-3</v>
      </c>
      <c r="O149" s="14">
        <f t="shared" si="265"/>
        <v>-2.2174485482642226E-3</v>
      </c>
      <c r="P149" s="14">
        <f t="shared" si="266"/>
        <v>2.6366916458506751E-3</v>
      </c>
      <c r="Q149" s="14">
        <f t="shared" si="267"/>
        <v>-1.2474810478841913E-3</v>
      </c>
      <c r="R149" s="14">
        <f t="shared" si="268"/>
        <v>-2.3630093243071082E-3</v>
      </c>
      <c r="S149" s="14">
        <f t="shared" si="269"/>
        <v>-3.9788875355258879E-3</v>
      </c>
      <c r="T149" s="14">
        <f t="shared" si="270"/>
        <v>-3.0169162805732119E-3</v>
      </c>
      <c r="U149" s="14">
        <f t="shared" si="271"/>
        <v>-4.0247098464993858E-3</v>
      </c>
      <c r="V149" s="14">
        <f t="shared" si="272"/>
        <v>-2.3998254672388253E-3</v>
      </c>
    </row>
    <row r="150" spans="1:30" x14ac:dyDescent="0.25">
      <c r="A150" s="13">
        <v>45513</v>
      </c>
      <c r="B150" s="20">
        <v>3331.63</v>
      </c>
      <c r="C150" s="120">
        <v>1796.2550000000001</v>
      </c>
      <c r="D150" s="22">
        <v>1.4418</v>
      </c>
      <c r="E150" s="22">
        <v>1.4401999999999999</v>
      </c>
      <c r="F150" s="22">
        <v>2.0764</v>
      </c>
      <c r="G150" s="22">
        <v>1.5566</v>
      </c>
      <c r="H150" s="22">
        <v>1.2242999999999999</v>
      </c>
      <c r="I150" s="22">
        <v>0.92330000000000001</v>
      </c>
      <c r="J150" s="22">
        <v>1.0632999999999999</v>
      </c>
      <c r="K150" s="22">
        <v>1.3859999999999999</v>
      </c>
      <c r="M150" s="14">
        <f t="shared" si="263"/>
        <v>1.7335342435027545E-3</v>
      </c>
      <c r="N150" s="14">
        <f t="shared" si="264"/>
        <v>-8.4993572639180393E-4</v>
      </c>
      <c r="O150" s="14">
        <f t="shared" si="265"/>
        <v>1.3195360788944566E-3</v>
      </c>
      <c r="P150" s="14">
        <f t="shared" si="266"/>
        <v>-3.3217993079586172E-3</v>
      </c>
      <c r="Q150" s="14">
        <f t="shared" si="267"/>
        <v>-2.4980784012297308E-3</v>
      </c>
      <c r="R150" s="14">
        <f t="shared" si="268"/>
        <v>-3.5209013507457865E-3</v>
      </c>
      <c r="S150" s="14">
        <f t="shared" si="269"/>
        <v>-1.8751019077123399E-3</v>
      </c>
      <c r="T150" s="14">
        <f t="shared" si="270"/>
        <v>-2.1614611477358547E-3</v>
      </c>
      <c r="U150" s="14">
        <f t="shared" si="271"/>
        <v>-7.5180904050387021E-4</v>
      </c>
      <c r="V150" s="14">
        <f t="shared" si="272"/>
        <v>1.0351363172474093E-2</v>
      </c>
    </row>
    <row r="151" spans="1:30" x14ac:dyDescent="0.25">
      <c r="A151" s="13">
        <v>45516</v>
      </c>
      <c r="B151" s="20">
        <v>3325.8645000000001</v>
      </c>
      <c r="C151" s="120">
        <v>1789.537</v>
      </c>
      <c r="D151" s="22">
        <v>1.4383999999999999</v>
      </c>
      <c r="E151" s="22">
        <v>1.4211</v>
      </c>
      <c r="F151" s="22">
        <v>2.1044</v>
      </c>
      <c r="G151" s="22">
        <v>1.5625</v>
      </c>
      <c r="H151" s="22">
        <v>1.2209000000000001</v>
      </c>
      <c r="I151" s="22">
        <v>0.92159999999999997</v>
      </c>
      <c r="J151" s="22">
        <v>1.0602</v>
      </c>
      <c r="K151" s="22">
        <v>1.3972</v>
      </c>
      <c r="M151" s="14">
        <f t="shared" si="263"/>
        <v>-1.73053430302883E-3</v>
      </c>
      <c r="N151" s="14">
        <f t="shared" si="264"/>
        <v>-3.740003507297196E-3</v>
      </c>
      <c r="O151" s="14">
        <f t="shared" si="265"/>
        <v>-2.3581634068525759E-3</v>
      </c>
      <c r="P151" s="14">
        <f t="shared" si="266"/>
        <v>-1.3262046937925209E-2</v>
      </c>
      <c r="Q151" s="14">
        <f t="shared" si="267"/>
        <v>1.3484877672895301E-2</v>
      </c>
      <c r="R151" s="14">
        <f t="shared" si="268"/>
        <v>3.7903122189386629E-3</v>
      </c>
      <c r="S151" s="14">
        <f t="shared" si="269"/>
        <v>-2.7770971167195846E-3</v>
      </c>
      <c r="T151" s="14">
        <f t="shared" si="270"/>
        <v>-1.8412217047547585E-3</v>
      </c>
      <c r="U151" s="14">
        <f t="shared" si="271"/>
        <v>-2.9154518950436081E-3</v>
      </c>
      <c r="V151" s="14">
        <f t="shared" si="272"/>
        <v>8.0808080808081328E-3</v>
      </c>
    </row>
    <row r="152" spans="1:30" x14ac:dyDescent="0.25">
      <c r="A152" s="13">
        <v>45517</v>
      </c>
      <c r="B152" s="20">
        <v>3309.2388999999998</v>
      </c>
      <c r="C152" s="120">
        <v>1790.3420000000001</v>
      </c>
      <c r="D152" s="22">
        <v>1.4466000000000001</v>
      </c>
      <c r="E152" s="22">
        <v>1.4331</v>
      </c>
      <c r="F152" s="22">
        <v>2.1052</v>
      </c>
      <c r="G152" s="22">
        <v>1.5665</v>
      </c>
      <c r="H152" s="22">
        <v>1.2249000000000001</v>
      </c>
      <c r="I152" s="22">
        <v>0.92400000000000004</v>
      </c>
      <c r="J152" s="22">
        <v>1.0607</v>
      </c>
      <c r="K152" s="22">
        <v>1.4086000000000001</v>
      </c>
      <c r="M152" s="14">
        <f t="shared" si="263"/>
        <v>-4.9988807421349479E-3</v>
      </c>
      <c r="N152" s="14">
        <f t="shared" si="264"/>
        <v>4.4983702488421429E-4</v>
      </c>
      <c r="O152" s="14">
        <f t="shared" si="265"/>
        <v>5.7007786429368323E-3</v>
      </c>
      <c r="P152" s="14">
        <f t="shared" si="266"/>
        <v>8.4441629723452927E-3</v>
      </c>
      <c r="Q152" s="14">
        <f t="shared" si="267"/>
        <v>3.8015586390405254E-4</v>
      </c>
      <c r="R152" s="14">
        <f t="shared" si="268"/>
        <v>2.5599999999998957E-3</v>
      </c>
      <c r="S152" s="14">
        <f t="shared" si="269"/>
        <v>3.2762716029159922E-3</v>
      </c>
      <c r="T152" s="14">
        <f t="shared" si="270"/>
        <v>2.6041666666667407E-3</v>
      </c>
      <c r="U152" s="14">
        <f t="shared" si="271"/>
        <v>4.7160913035271257E-4</v>
      </c>
      <c r="V152" s="14">
        <f t="shared" si="272"/>
        <v>8.1591754938448169E-3</v>
      </c>
    </row>
    <row r="153" spans="1:30" x14ac:dyDescent="0.25">
      <c r="A153" s="13">
        <v>45518</v>
      </c>
      <c r="B153" s="20">
        <v>3309.2388999999998</v>
      </c>
      <c r="C153" s="120">
        <v>1782.894</v>
      </c>
      <c r="D153" s="22">
        <v>1.4380999999999999</v>
      </c>
      <c r="E153" s="22">
        <v>1.4287000000000001</v>
      </c>
      <c r="F153" s="22">
        <v>2.1046</v>
      </c>
      <c r="G153" s="22">
        <v>1.5605</v>
      </c>
      <c r="H153" s="22">
        <v>1.2211000000000001</v>
      </c>
      <c r="I153" s="22">
        <v>0.92149999999999999</v>
      </c>
      <c r="J153" s="22">
        <v>1.0607</v>
      </c>
      <c r="K153" s="22">
        <v>1.4145000000000001</v>
      </c>
      <c r="M153" s="14">
        <f t="shared" si="263"/>
        <v>0</v>
      </c>
      <c r="N153" s="14">
        <f t="shared" si="264"/>
        <v>-4.1600990201872134E-3</v>
      </c>
      <c r="O153" s="14">
        <f t="shared" si="265"/>
        <v>-5.8758468132172892E-3</v>
      </c>
      <c r="P153" s="14">
        <f t="shared" si="266"/>
        <v>-3.0702672528085673E-3</v>
      </c>
      <c r="Q153" s="14">
        <f t="shared" si="267"/>
        <v>-2.8500855025648253E-4</v>
      </c>
      <c r="R153" s="14">
        <f t="shared" si="268"/>
        <v>-3.8301947015639826E-3</v>
      </c>
      <c r="S153" s="14">
        <f t="shared" si="269"/>
        <v>-3.1022940648216535E-3</v>
      </c>
      <c r="T153" s="14">
        <f t="shared" si="270"/>
        <v>-2.7056277056277667E-3</v>
      </c>
      <c r="U153" s="14">
        <f t="shared" si="271"/>
        <v>0</v>
      </c>
      <c r="V153" s="14">
        <f t="shared" si="272"/>
        <v>4.188556013062561E-3</v>
      </c>
    </row>
    <row r="154" spans="1:30" x14ac:dyDescent="0.25">
      <c r="A154" s="13">
        <v>45519</v>
      </c>
      <c r="B154" s="20">
        <v>3341.953</v>
      </c>
      <c r="C154" s="120">
        <v>1773.8009999999999</v>
      </c>
      <c r="D154" s="22">
        <v>1.45</v>
      </c>
      <c r="E154" s="22">
        <v>1.4409000000000001</v>
      </c>
      <c r="F154" s="22">
        <v>2.097</v>
      </c>
      <c r="G154" s="22">
        <v>1.5555000000000001</v>
      </c>
      <c r="H154" s="22">
        <v>1.2171000000000001</v>
      </c>
      <c r="I154" s="22">
        <v>0.91820000000000002</v>
      </c>
      <c r="J154" s="22">
        <v>1.0565</v>
      </c>
      <c r="K154" s="22">
        <v>1.4251</v>
      </c>
      <c r="M154" s="14">
        <f t="shared" si="263"/>
        <v>9.885687007970434E-3</v>
      </c>
      <c r="N154" s="14">
        <f t="shared" si="264"/>
        <v>-5.1001349491333059E-3</v>
      </c>
      <c r="O154" s="14">
        <f t="shared" si="265"/>
        <v>8.2748070370628479E-3</v>
      </c>
      <c r="P154" s="14">
        <f t="shared" si="266"/>
        <v>8.5392314691676852E-3</v>
      </c>
      <c r="Q154" s="14">
        <f t="shared" si="267"/>
        <v>-3.6111375083150987E-3</v>
      </c>
      <c r="R154" s="14">
        <f t="shared" si="268"/>
        <v>-3.204101249599467E-3</v>
      </c>
      <c r="S154" s="14">
        <f t="shared" si="269"/>
        <v>-3.2757349930390145E-3</v>
      </c>
      <c r="T154" s="14">
        <f t="shared" si="270"/>
        <v>-3.5811177428105578E-3</v>
      </c>
      <c r="U154" s="14">
        <f t="shared" si="271"/>
        <v>-3.9596492882059131E-3</v>
      </c>
      <c r="V154" s="14">
        <f t="shared" si="272"/>
        <v>7.4938140685754107E-3</v>
      </c>
    </row>
    <row r="155" spans="1:30" x14ac:dyDescent="0.25">
      <c r="A155" s="13">
        <v>45520</v>
      </c>
      <c r="B155" s="20">
        <v>3345.634</v>
      </c>
      <c r="C155" s="120">
        <v>1745.6510000000001</v>
      </c>
      <c r="D155" s="22">
        <v>1.4510000000000001</v>
      </c>
      <c r="E155" s="22">
        <v>1.4193</v>
      </c>
      <c r="F155" s="22">
        <v>2.0569000000000002</v>
      </c>
      <c r="G155" s="22">
        <v>1.532</v>
      </c>
      <c r="H155" s="22">
        <v>1.2005999999999999</v>
      </c>
      <c r="I155" s="22">
        <v>0.90690000000000004</v>
      </c>
      <c r="J155" s="22">
        <v>1.0461</v>
      </c>
      <c r="K155" s="22">
        <v>1.4345000000000001</v>
      </c>
      <c r="M155" s="14">
        <f t="shared" ref="M155" si="273">B155/B154-1</f>
        <v>1.1014517559044812E-3</v>
      </c>
      <c r="N155" s="14">
        <f t="shared" ref="N155" si="274">C155/C154-1</f>
        <v>-1.5869874918325033E-2</v>
      </c>
      <c r="O155" s="14">
        <f t="shared" ref="O155" si="275">D155/D154-1</f>
        <v>6.8965517241381669E-4</v>
      </c>
      <c r="P155" s="14">
        <f t="shared" ref="P155" si="276">E155/E154-1</f>
        <v>-1.499063085571517E-2</v>
      </c>
      <c r="Q155" s="14">
        <f t="shared" ref="Q155" si="277">F155/F154-1</f>
        <v>-1.9122556032427185E-2</v>
      </c>
      <c r="R155" s="14">
        <f t="shared" ref="R155" si="278">G155/G154-1</f>
        <v>-1.5107682417229262E-2</v>
      </c>
      <c r="S155" s="14">
        <f t="shared" ref="S155" si="279">H155/H154-1</f>
        <v>-1.3556815380823428E-2</v>
      </c>
      <c r="T155" s="14">
        <f t="shared" ref="T155" si="280">I155/I154-1</f>
        <v>-1.2306686996297111E-2</v>
      </c>
      <c r="U155" s="14">
        <f t="shared" ref="U155" si="281">J155/J154-1</f>
        <v>-9.8438239469947897E-3</v>
      </c>
      <c r="V155" s="14">
        <f t="shared" ref="V155" si="282">K155/K154-1</f>
        <v>6.5960283488879501E-3</v>
      </c>
    </row>
    <row r="156" spans="1:30" x14ac:dyDescent="0.25">
      <c r="A156" s="13">
        <v>45523</v>
      </c>
      <c r="B156" s="20">
        <v>3356.97</v>
      </c>
      <c r="C156" s="120">
        <v>1752.5989999999999</v>
      </c>
      <c r="D156" s="22">
        <v>1.4656</v>
      </c>
      <c r="E156" s="22">
        <v>1.4155</v>
      </c>
      <c r="F156" s="22">
        <v>2.0699999999999998</v>
      </c>
      <c r="G156" s="22">
        <v>1.5343</v>
      </c>
      <c r="H156" s="22">
        <v>1.2054</v>
      </c>
      <c r="I156" s="22">
        <v>0.91080000000000005</v>
      </c>
      <c r="J156" s="22">
        <v>1.0504</v>
      </c>
      <c r="K156" s="22">
        <v>1.4380999999999999</v>
      </c>
      <c r="M156" s="14">
        <f t="shared" ref="M156:M160" si="283">B156/B155-1</f>
        <v>3.3882965082252525E-3</v>
      </c>
      <c r="N156" s="14">
        <f t="shared" ref="N156:N160" si="284">C156/C155-1</f>
        <v>3.9801770227840816E-3</v>
      </c>
      <c r="O156" s="14">
        <f t="shared" ref="O156:O160" si="285">D156/D155-1</f>
        <v>1.0062026188835338E-2</v>
      </c>
      <c r="P156" s="14">
        <f t="shared" ref="P156:P160" si="286">E156/E155-1</f>
        <v>-2.6773761713521083E-3</v>
      </c>
      <c r="Q156" s="14">
        <f t="shared" ref="Q156:Q160" si="287">F156/F155-1</f>
        <v>6.3688074286545326E-3</v>
      </c>
      <c r="R156" s="14">
        <f t="shared" ref="R156:R160" si="288">G156/G155-1</f>
        <v>1.5013054830286254E-3</v>
      </c>
      <c r="S156" s="14">
        <f t="shared" ref="S156:S160" si="289">H156/H155-1</f>
        <v>3.9980009995004284E-3</v>
      </c>
      <c r="T156" s="14">
        <f t="shared" ref="T156:T160" si="290">I156/I155-1</f>
        <v>4.300363876943436E-3</v>
      </c>
      <c r="U156" s="14">
        <f t="shared" ref="U156:U160" si="291">J156/J155-1</f>
        <v>4.1105056877928092E-3</v>
      </c>
      <c r="V156" s="14">
        <f t="shared" ref="V156:V160" si="292">K156/K155-1</f>
        <v>2.5095852213312675E-3</v>
      </c>
    </row>
    <row r="157" spans="1:30" x14ac:dyDescent="0.25">
      <c r="A157" s="13">
        <v>45524</v>
      </c>
      <c r="B157" s="20">
        <v>3332.7033999999999</v>
      </c>
      <c r="C157" s="120">
        <v>1731.585</v>
      </c>
      <c r="D157" s="22">
        <v>1.4543999999999999</v>
      </c>
      <c r="E157" s="22">
        <v>1.3825000000000001</v>
      </c>
      <c r="F157" s="22">
        <v>2.0318999999999998</v>
      </c>
      <c r="G157" s="22">
        <v>1.506</v>
      </c>
      <c r="H157" s="22">
        <v>1.1855</v>
      </c>
      <c r="I157" s="22">
        <v>0.89890000000000003</v>
      </c>
      <c r="J157" s="22">
        <v>1.0397000000000001</v>
      </c>
      <c r="K157" s="22">
        <v>1.4401999999999999</v>
      </c>
      <c r="M157" s="14">
        <f t="shared" si="283"/>
        <v>-7.2287211384075567E-3</v>
      </c>
      <c r="N157" s="14">
        <f t="shared" si="284"/>
        <v>-1.1990192850731884E-2</v>
      </c>
      <c r="O157" s="14">
        <f t="shared" si="285"/>
        <v>-7.6419213973799582E-3</v>
      </c>
      <c r="P157" s="14">
        <f t="shared" si="286"/>
        <v>-2.3313316849169818E-2</v>
      </c>
      <c r="Q157" s="14">
        <f t="shared" si="287"/>
        <v>-1.8405797101449295E-2</v>
      </c>
      <c r="R157" s="14">
        <f t="shared" si="288"/>
        <v>-1.8444893436746379E-2</v>
      </c>
      <c r="S157" s="14">
        <f t="shared" si="289"/>
        <v>-1.6509042641446814E-2</v>
      </c>
      <c r="T157" s="14">
        <f t="shared" si="290"/>
        <v>-1.3065436978480505E-2</v>
      </c>
      <c r="U157" s="14">
        <f t="shared" si="291"/>
        <v>-1.0186595582635127E-2</v>
      </c>
      <c r="V157" s="14">
        <f t="shared" si="292"/>
        <v>1.4602600653639275E-3</v>
      </c>
    </row>
    <row r="158" spans="1:30" x14ac:dyDescent="0.25">
      <c r="A158" s="13">
        <v>45525</v>
      </c>
      <c r="B158" s="20">
        <v>3321.6350000000002</v>
      </c>
      <c r="C158" s="120">
        <v>1737.749</v>
      </c>
      <c r="D158" s="22">
        <v>1.4525999999999999</v>
      </c>
      <c r="E158" s="22">
        <v>1.3787</v>
      </c>
      <c r="F158" s="22">
        <v>2.0304000000000002</v>
      </c>
      <c r="G158" s="22">
        <v>1.5104</v>
      </c>
      <c r="H158" s="22">
        <v>1.1884999999999999</v>
      </c>
      <c r="I158" s="22">
        <v>0.90100000000000002</v>
      </c>
      <c r="J158" s="22">
        <v>1.0406</v>
      </c>
      <c r="K158" s="22">
        <v>1.4378</v>
      </c>
      <c r="M158" s="14">
        <f t="shared" si="283"/>
        <v>-3.3211476304790821E-3</v>
      </c>
      <c r="N158" s="14">
        <f t="shared" si="284"/>
        <v>3.55974439603024E-3</v>
      </c>
      <c r="O158" s="14">
        <f t="shared" si="285"/>
        <v>-1.2376237623762387E-3</v>
      </c>
      <c r="P158" s="14">
        <f t="shared" si="286"/>
        <v>-2.7486437613020165E-3</v>
      </c>
      <c r="Q158" s="14">
        <f t="shared" si="287"/>
        <v>-7.3822530636336037E-4</v>
      </c>
      <c r="R158" s="14">
        <f t="shared" si="288"/>
        <v>2.9216467463479834E-3</v>
      </c>
      <c r="S158" s="14">
        <f t="shared" si="289"/>
        <v>2.530577815267776E-3</v>
      </c>
      <c r="T158" s="14">
        <f t="shared" si="290"/>
        <v>2.3361886750472571E-3</v>
      </c>
      <c r="U158" s="14">
        <f t="shared" si="291"/>
        <v>8.6563431759145715E-4</v>
      </c>
      <c r="V158" s="14">
        <f t="shared" si="292"/>
        <v>-1.6664352173308972E-3</v>
      </c>
    </row>
    <row r="159" spans="1:30" x14ac:dyDescent="0.25">
      <c r="A159" s="13">
        <v>45526</v>
      </c>
      <c r="B159" s="20">
        <v>3313.1356999999998</v>
      </c>
      <c r="C159" s="120">
        <v>1729.46</v>
      </c>
      <c r="D159" s="22">
        <v>1.4601</v>
      </c>
      <c r="E159" s="22">
        <v>1.3588</v>
      </c>
      <c r="F159" s="22">
        <v>2.0209999999999999</v>
      </c>
      <c r="G159" s="22">
        <v>1.5024999999999999</v>
      </c>
      <c r="H159" s="22">
        <v>1.1815</v>
      </c>
      <c r="I159" s="22">
        <v>0.89659999999999995</v>
      </c>
      <c r="J159" s="22">
        <v>1.0369999999999999</v>
      </c>
      <c r="K159" s="22">
        <v>1.4389000000000001</v>
      </c>
      <c r="M159" s="14">
        <f t="shared" si="283"/>
        <v>-2.5587700033268268E-3</v>
      </c>
      <c r="N159" s="14">
        <f t="shared" si="284"/>
        <v>-4.7699639015761353E-3</v>
      </c>
      <c r="O159" s="14">
        <f t="shared" si="285"/>
        <v>5.1631557207765244E-3</v>
      </c>
      <c r="P159" s="14">
        <f t="shared" si="286"/>
        <v>-1.443388699499526E-2</v>
      </c>
      <c r="Q159" s="14">
        <f t="shared" si="287"/>
        <v>-4.6296296296297612E-3</v>
      </c>
      <c r="R159" s="14">
        <f t="shared" si="288"/>
        <v>-5.2304025423729472E-3</v>
      </c>
      <c r="S159" s="14">
        <f t="shared" si="289"/>
        <v>-5.8897770298694807E-3</v>
      </c>
      <c r="T159" s="14">
        <f t="shared" si="290"/>
        <v>-4.8834628190900231E-3</v>
      </c>
      <c r="U159" s="14">
        <f t="shared" si="291"/>
        <v>-3.4595425715933104E-3</v>
      </c>
      <c r="V159" s="14">
        <f t="shared" si="292"/>
        <v>7.6505772708301834E-4</v>
      </c>
    </row>
    <row r="160" spans="1:30" x14ac:dyDescent="0.25">
      <c r="A160" s="13">
        <v>45527</v>
      </c>
      <c r="B160" s="20">
        <v>3327.19</v>
      </c>
      <c r="C160" s="120">
        <v>1731.8119999999999</v>
      </c>
      <c r="D160" s="22">
        <v>1.4617</v>
      </c>
      <c r="E160" s="22">
        <v>1.3337000000000001</v>
      </c>
      <c r="F160" s="22">
        <v>2.0261999999999998</v>
      </c>
      <c r="G160" s="22">
        <v>1.5052000000000001</v>
      </c>
      <c r="H160" s="22">
        <v>1.1839999999999999</v>
      </c>
      <c r="I160" s="22">
        <v>0.89949999999999997</v>
      </c>
      <c r="J160" s="22">
        <v>1.042</v>
      </c>
      <c r="K160" s="22">
        <v>1.4350000000000001</v>
      </c>
      <c r="M160" s="14">
        <f t="shared" si="283"/>
        <v>4.2419934686044325E-3</v>
      </c>
      <c r="N160" s="14">
        <f t="shared" si="284"/>
        <v>1.3599620690851744E-3</v>
      </c>
      <c r="O160" s="14">
        <f t="shared" si="285"/>
        <v>1.095815355112606E-3</v>
      </c>
      <c r="P160" s="14">
        <f t="shared" si="286"/>
        <v>-1.8472181336473326E-2</v>
      </c>
      <c r="Q160" s="14">
        <f t="shared" si="287"/>
        <v>2.5729836714496468E-3</v>
      </c>
      <c r="R160" s="14">
        <f t="shared" si="288"/>
        <v>1.797004991680673E-3</v>
      </c>
      <c r="S160" s="14">
        <f t="shared" si="289"/>
        <v>2.1159542953872457E-3</v>
      </c>
      <c r="T160" s="14">
        <f t="shared" si="290"/>
        <v>3.2344412223956898E-3</v>
      </c>
      <c r="U160" s="14">
        <f t="shared" si="291"/>
        <v>4.8216007714563247E-3</v>
      </c>
      <c r="V160" s="14">
        <f t="shared" si="292"/>
        <v>-2.7104037806657821E-3</v>
      </c>
    </row>
    <row r="161" spans="1:22" x14ac:dyDescent="0.25">
      <c r="A161" s="13">
        <v>45530</v>
      </c>
      <c r="B161" s="20">
        <v>3324.2231000000002</v>
      </c>
      <c r="C161" s="120">
        <v>1752.213</v>
      </c>
      <c r="D161" s="22">
        <v>1.4532</v>
      </c>
      <c r="E161" s="22">
        <v>1.3688</v>
      </c>
      <c r="F161" s="22">
        <v>2.0457000000000001</v>
      </c>
      <c r="G161" s="22">
        <v>1.5188999999999999</v>
      </c>
      <c r="H161" s="22">
        <v>1.1983999999999999</v>
      </c>
      <c r="I161" s="22">
        <v>0.90920000000000001</v>
      </c>
      <c r="J161" s="22">
        <v>1.0496000000000001</v>
      </c>
      <c r="K161" s="22">
        <v>1.4419999999999999</v>
      </c>
      <c r="M161" s="14">
        <f t="shared" ref="M161:M165" si="293">B161/B160-1</f>
        <v>-8.9171342784744034E-4</v>
      </c>
      <c r="N161" s="14">
        <f t="shared" ref="N161:N165" si="294">C161/C160-1</f>
        <v>1.1780147036745348E-2</v>
      </c>
      <c r="O161" s="14">
        <f t="shared" ref="O161:O165" si="295">D161/D160-1</f>
        <v>-5.8151467469385043E-3</v>
      </c>
      <c r="P161" s="14">
        <f t="shared" ref="P161:P165" si="296">E161/E160-1</f>
        <v>2.6317762615280627E-2</v>
      </c>
      <c r="Q161" s="14">
        <f t="shared" ref="Q161:Q165" si="297">F161/F160-1</f>
        <v>9.623926562037477E-3</v>
      </c>
      <c r="R161" s="14">
        <f t="shared" ref="R161:R165" si="298">G161/G160-1</f>
        <v>9.1017804942863378E-3</v>
      </c>
      <c r="S161" s="14">
        <f t="shared" ref="S161:S165" si="299">H161/H160-1</f>
        <v>1.2162162162162149E-2</v>
      </c>
      <c r="T161" s="14">
        <f t="shared" ref="T161:T165" si="300">I161/I160-1</f>
        <v>1.0783768760422419E-2</v>
      </c>
      <c r="U161" s="14">
        <f t="shared" ref="U161:U165" si="301">J161/J160-1</f>
        <v>7.293666026871426E-3</v>
      </c>
      <c r="V161" s="14">
        <f t="shared" ref="V161:V165" si="302">K161/K160-1</f>
        <v>4.8780487804878092E-3</v>
      </c>
    </row>
    <row r="162" spans="1:22" x14ac:dyDescent="0.25">
      <c r="A162" s="13">
        <v>45531</v>
      </c>
      <c r="B162" s="20">
        <v>3305.3337999999999</v>
      </c>
      <c r="C162" s="120">
        <v>1744.328</v>
      </c>
      <c r="D162" s="22">
        <v>1.4369000000000001</v>
      </c>
      <c r="E162" s="22">
        <v>1.3540000000000001</v>
      </c>
      <c r="F162" s="22">
        <v>2.0150000000000001</v>
      </c>
      <c r="G162" s="22">
        <v>1.4984999999999999</v>
      </c>
      <c r="H162" s="22">
        <v>1.1913</v>
      </c>
      <c r="I162" s="22">
        <v>0.90529999999999999</v>
      </c>
      <c r="J162" s="22">
        <v>1.0446</v>
      </c>
      <c r="K162" s="22">
        <v>1.4442999999999999</v>
      </c>
      <c r="M162" s="14">
        <f t="shared" si="293"/>
        <v>-5.6823201788112065E-3</v>
      </c>
      <c r="N162" s="14">
        <f t="shared" si="294"/>
        <v>-4.5000236843352193E-3</v>
      </c>
      <c r="O162" s="14">
        <f t="shared" si="295"/>
        <v>-1.121662537847512E-2</v>
      </c>
      <c r="P162" s="14">
        <f t="shared" si="296"/>
        <v>-1.0812390414961959E-2</v>
      </c>
      <c r="Q162" s="14">
        <f t="shared" si="297"/>
        <v>-1.500708803832429E-2</v>
      </c>
      <c r="R162" s="14">
        <f t="shared" si="298"/>
        <v>-1.3430772269405478E-2</v>
      </c>
      <c r="S162" s="14">
        <f t="shared" si="299"/>
        <v>-5.9245660881174222E-3</v>
      </c>
      <c r="T162" s="14">
        <f t="shared" si="300"/>
        <v>-4.2894852617686441E-3</v>
      </c>
      <c r="U162" s="14">
        <f t="shared" si="301"/>
        <v>-4.7637195121952303E-3</v>
      </c>
      <c r="V162" s="14">
        <f t="shared" si="302"/>
        <v>1.5950069348127371E-3</v>
      </c>
    </row>
    <row r="163" spans="1:22" x14ac:dyDescent="0.25">
      <c r="A163" s="13">
        <v>45532</v>
      </c>
      <c r="B163" s="20">
        <v>3286.4956000000002</v>
      </c>
      <c r="C163" s="120">
        <v>1747.9739999999999</v>
      </c>
      <c r="D163" s="22">
        <v>1.4282999999999999</v>
      </c>
      <c r="E163" s="22">
        <v>1.3812</v>
      </c>
      <c r="F163" s="22">
        <v>2.0152999999999999</v>
      </c>
      <c r="G163" s="22">
        <v>1.5018</v>
      </c>
      <c r="H163" s="22">
        <v>1.1960999999999999</v>
      </c>
      <c r="I163" s="22">
        <v>0.90759999999999996</v>
      </c>
      <c r="J163" s="22">
        <v>1.0478000000000001</v>
      </c>
      <c r="K163" s="22">
        <v>1.4459</v>
      </c>
      <c r="M163" s="14">
        <f t="shared" si="293"/>
        <v>-5.6993336043699161E-3</v>
      </c>
      <c r="N163" s="14">
        <f t="shared" si="294"/>
        <v>2.0902032186607133E-3</v>
      </c>
      <c r="O163" s="14">
        <f t="shared" si="295"/>
        <v>-5.9851068271975505E-3</v>
      </c>
      <c r="P163" s="14">
        <f t="shared" si="296"/>
        <v>2.008862629246666E-2</v>
      </c>
      <c r="Q163" s="14">
        <f t="shared" si="297"/>
        <v>1.4888337468965673E-4</v>
      </c>
      <c r="R163" s="14">
        <f t="shared" si="298"/>
        <v>2.2022022022023524E-3</v>
      </c>
      <c r="S163" s="14">
        <f t="shared" si="299"/>
        <v>4.0292117854443532E-3</v>
      </c>
      <c r="T163" s="14">
        <f t="shared" si="300"/>
        <v>2.5405942781397961E-3</v>
      </c>
      <c r="U163" s="14">
        <f t="shared" si="301"/>
        <v>3.0633735401111029E-3</v>
      </c>
      <c r="V163" s="14">
        <f t="shared" si="302"/>
        <v>1.1078030880011802E-3</v>
      </c>
    </row>
    <row r="164" spans="1:22" x14ac:dyDescent="0.25">
      <c r="A164" s="13">
        <v>45533</v>
      </c>
      <c r="B164" s="20">
        <f>VLOOKUP(300,'1'!$J:$K,2,FALSE)</f>
        <v>3988.8308000000002</v>
      </c>
      <c r="C164" s="120">
        <v>1766.066</v>
      </c>
      <c r="D164" s="22">
        <v>1.417</v>
      </c>
      <c r="E164" s="22">
        <v>1.3968</v>
      </c>
      <c r="F164" s="22">
        <v>2.0409000000000002</v>
      </c>
      <c r="G164" s="22">
        <v>1.5289999999999999</v>
      </c>
      <c r="H164" s="22">
        <v>1.2164999999999999</v>
      </c>
      <c r="I164" s="22">
        <v>0.91890000000000005</v>
      </c>
      <c r="J164" s="22">
        <v>1.0583</v>
      </c>
      <c r="K164" s="22">
        <v>1.4307000000000001</v>
      </c>
      <c r="M164" s="14">
        <f t="shared" si="293"/>
        <v>0.21370337450018195</v>
      </c>
      <c r="N164" s="14">
        <f t="shared" si="294"/>
        <v>1.0350268367836257E-2</v>
      </c>
      <c r="O164" s="14">
        <f t="shared" si="295"/>
        <v>-7.9115031856051843E-3</v>
      </c>
      <c r="P164" s="14">
        <f t="shared" si="296"/>
        <v>1.1294526498696777E-2</v>
      </c>
      <c r="Q164" s="14">
        <f t="shared" si="297"/>
        <v>1.2702823400982721E-2</v>
      </c>
      <c r="R164" s="14">
        <f t="shared" si="298"/>
        <v>1.8111599414036395E-2</v>
      </c>
      <c r="S164" s="14">
        <f t="shared" si="299"/>
        <v>1.7055430147980832E-2</v>
      </c>
      <c r="T164" s="14">
        <f t="shared" si="300"/>
        <v>1.2450418686646092E-2</v>
      </c>
      <c r="U164" s="14">
        <f t="shared" si="301"/>
        <v>1.0020996373353741E-2</v>
      </c>
      <c r="V164" s="14">
        <f t="shared" si="302"/>
        <v>-1.051248357424428E-2</v>
      </c>
    </row>
    <row r="165" spans="1:22" x14ac:dyDescent="0.25">
      <c r="A165" s="13">
        <v>45534</v>
      </c>
      <c r="B165" s="20">
        <v>3321.4322999999999</v>
      </c>
      <c r="C165" s="120">
        <v>1787.153</v>
      </c>
      <c r="D165" s="22">
        <v>1.4499</v>
      </c>
      <c r="E165" s="22">
        <v>1.43</v>
      </c>
      <c r="F165" s="22">
        <v>2.0796999999999999</v>
      </c>
      <c r="G165" s="22">
        <v>1.5525</v>
      </c>
      <c r="H165" s="22">
        <v>1.2375</v>
      </c>
      <c r="I165" s="22">
        <v>0.93169999999999997</v>
      </c>
      <c r="J165" s="22">
        <v>1.0671999999999999</v>
      </c>
      <c r="K165" s="22">
        <v>1.4283999999999999</v>
      </c>
      <c r="M165" s="14">
        <f t="shared" si="293"/>
        <v>-0.16731682376700463</v>
      </c>
      <c r="N165" s="14">
        <f t="shared" si="294"/>
        <v>1.1940097368954516E-2</v>
      </c>
      <c r="O165" s="14">
        <f t="shared" si="295"/>
        <v>2.3218066337332255E-2</v>
      </c>
      <c r="P165" s="14">
        <f t="shared" si="296"/>
        <v>2.3768613974799457E-2</v>
      </c>
      <c r="Q165" s="14">
        <f t="shared" si="297"/>
        <v>1.9011220539957741E-2</v>
      </c>
      <c r="R165" s="14">
        <f t="shared" si="298"/>
        <v>1.5369522563767113E-2</v>
      </c>
      <c r="S165" s="14">
        <f t="shared" si="299"/>
        <v>1.7262638717632672E-2</v>
      </c>
      <c r="T165" s="14">
        <f t="shared" si="300"/>
        <v>1.3929698552617165E-2</v>
      </c>
      <c r="U165" s="14">
        <f t="shared" si="301"/>
        <v>8.4097136917697934E-3</v>
      </c>
      <c r="V165" s="14">
        <f t="shared" si="302"/>
        <v>-1.6076046690433055E-3</v>
      </c>
    </row>
    <row r="166" spans="1:22" x14ac:dyDescent="0.25">
      <c r="A166" s="13">
        <v>45537</v>
      </c>
      <c r="B166" s="20">
        <v>3265.011</v>
      </c>
      <c r="C166" s="120">
        <v>1772.1590000000001</v>
      </c>
      <c r="D166" s="22">
        <v>1.4278</v>
      </c>
      <c r="E166" s="22">
        <v>1.4155</v>
      </c>
      <c r="F166" s="22">
        <v>2.0554000000000001</v>
      </c>
      <c r="G166" s="22">
        <v>1.5338000000000001</v>
      </c>
      <c r="H166" s="22">
        <v>1.2206999999999999</v>
      </c>
      <c r="I166" s="22">
        <v>0.92069999999999996</v>
      </c>
      <c r="J166" s="22">
        <v>1.0589999999999999</v>
      </c>
      <c r="K166" s="22">
        <v>1.4321999999999999</v>
      </c>
      <c r="M166" s="14">
        <f t="shared" ref="M166:M180" si="303">B166/B165-1</f>
        <v>-1.6987038995194936E-2</v>
      </c>
      <c r="N166" s="14">
        <f t="shared" ref="N166:N180" si="304">C166/C165-1</f>
        <v>-8.3898804411260963E-3</v>
      </c>
      <c r="O166" s="14">
        <f t="shared" ref="O166:O180" si="305">D166/D165-1</f>
        <v>-1.5242430512449112E-2</v>
      </c>
      <c r="P166" s="14">
        <f t="shared" ref="P166:P180" si="306">E166/E165-1</f>
        <v>-1.0139860139860124E-2</v>
      </c>
      <c r="Q166" s="14">
        <f t="shared" ref="Q166:Q180" si="307">F166/F165-1</f>
        <v>-1.1684377554454839E-2</v>
      </c>
      <c r="R166" s="14">
        <f t="shared" ref="R166:R180" si="308">G166/G165-1</f>
        <v>-1.2045088566827622E-2</v>
      </c>
      <c r="S166" s="14">
        <f t="shared" ref="S166:S180" si="309">H166/H165-1</f>
        <v>-1.3575757575757685E-2</v>
      </c>
      <c r="T166" s="14">
        <f t="shared" ref="T166:T180" si="310">I166/I165-1</f>
        <v>-1.1806375442739103E-2</v>
      </c>
      <c r="U166" s="14">
        <f t="shared" ref="U166:U180" si="311">J166/J165-1</f>
        <v>-7.6836581709145424E-3</v>
      </c>
      <c r="V166" s="14">
        <f t="shared" ref="V166:V180" si="312">K166/K165-1</f>
        <v>2.6603192383085617E-3</v>
      </c>
    </row>
    <row r="167" spans="1:22" x14ac:dyDescent="0.25">
      <c r="A167" s="13">
        <v>45538</v>
      </c>
      <c r="B167" s="20">
        <v>3273.43</v>
      </c>
      <c r="C167" s="120">
        <v>1776.82</v>
      </c>
      <c r="D167" s="22">
        <v>1.4288000000000001</v>
      </c>
      <c r="E167" s="22">
        <v>1.4237</v>
      </c>
      <c r="F167" s="22">
        <v>2.0590000000000002</v>
      </c>
      <c r="G167" s="22">
        <v>1.5377000000000001</v>
      </c>
      <c r="H167" s="22">
        <v>1.2242</v>
      </c>
      <c r="I167" s="22">
        <v>0.92379999999999995</v>
      </c>
      <c r="J167" s="22">
        <v>1.0641</v>
      </c>
      <c r="K167" s="22">
        <v>1.4279999999999999</v>
      </c>
      <c r="M167" s="14">
        <f t="shared" si="303"/>
        <v>2.5785518027350296E-3</v>
      </c>
      <c r="N167" s="14">
        <f t="shared" si="304"/>
        <v>2.6301251749982768E-3</v>
      </c>
      <c r="O167" s="14">
        <f t="shared" si="305"/>
        <v>7.0037820423030084E-4</v>
      </c>
      <c r="P167" s="14">
        <f t="shared" si="306"/>
        <v>5.7930060049451448E-3</v>
      </c>
      <c r="Q167" s="14">
        <f t="shared" si="307"/>
        <v>1.7514838960785983E-3</v>
      </c>
      <c r="R167" s="14">
        <f t="shared" si="308"/>
        <v>2.5427043943146987E-3</v>
      </c>
      <c r="S167" s="14">
        <f t="shared" si="309"/>
        <v>2.8672073400508591E-3</v>
      </c>
      <c r="T167" s="14">
        <f t="shared" si="310"/>
        <v>3.3670033670034627E-3</v>
      </c>
      <c r="U167" s="14">
        <f t="shared" si="311"/>
        <v>4.8158640226629856E-3</v>
      </c>
      <c r="V167" s="14">
        <f t="shared" si="312"/>
        <v>-2.9325513196480912E-3</v>
      </c>
    </row>
    <row r="168" spans="1:22" x14ac:dyDescent="0.25">
      <c r="A168" s="13">
        <v>45539</v>
      </c>
      <c r="B168" s="20">
        <v>3252.1649000000002</v>
      </c>
      <c r="C168" s="120">
        <v>1779.5920000000001</v>
      </c>
      <c r="D168" s="22">
        <v>1.4127000000000001</v>
      </c>
      <c r="E168" s="22">
        <v>1.4045000000000001</v>
      </c>
      <c r="F168" s="22">
        <v>2.0588000000000002</v>
      </c>
      <c r="G168" s="22">
        <v>1.5357000000000001</v>
      </c>
      <c r="H168" s="22">
        <v>1.2232000000000001</v>
      </c>
      <c r="I168" s="22">
        <v>0.92310000000000003</v>
      </c>
      <c r="J168" s="22">
        <v>1.0645</v>
      </c>
      <c r="K168" s="22">
        <v>1.4038999999999999</v>
      </c>
      <c r="M168" s="14">
        <f t="shared" si="303"/>
        <v>-6.4962745499368424E-3</v>
      </c>
      <c r="N168" s="14">
        <f t="shared" si="304"/>
        <v>1.5600904987562725E-3</v>
      </c>
      <c r="O168" s="14">
        <f t="shared" si="305"/>
        <v>-1.1268197088465826E-2</v>
      </c>
      <c r="P168" s="14">
        <f t="shared" si="306"/>
        <v>-1.3485987216407924E-2</v>
      </c>
      <c r="Q168" s="14">
        <f t="shared" si="307"/>
        <v>-9.713453132587091E-5</v>
      </c>
      <c r="R168" s="14">
        <f t="shared" si="308"/>
        <v>-1.3006438186902169E-3</v>
      </c>
      <c r="S168" s="14">
        <f t="shared" si="309"/>
        <v>-8.1685999019753819E-4</v>
      </c>
      <c r="T168" s="14">
        <f t="shared" si="310"/>
        <v>-7.5773977051296626E-4</v>
      </c>
      <c r="U168" s="14">
        <f t="shared" si="311"/>
        <v>3.7590452025182408E-4</v>
      </c>
      <c r="V168" s="14">
        <f t="shared" si="312"/>
        <v>-1.6876750700280163E-2</v>
      </c>
    </row>
    <row r="169" spans="1:22" x14ac:dyDescent="0.25">
      <c r="A169" s="13">
        <v>45540</v>
      </c>
      <c r="B169" s="20">
        <v>3257.7577999999999</v>
      </c>
      <c r="C169" s="120">
        <v>1794.825</v>
      </c>
      <c r="D169" s="22">
        <v>1.4098999999999999</v>
      </c>
      <c r="E169" s="22">
        <v>1.4240999999999999</v>
      </c>
      <c r="F169" s="22">
        <v>2.0806</v>
      </c>
      <c r="G169" s="22">
        <v>1.5489999999999999</v>
      </c>
      <c r="H169" s="22">
        <v>1.2337</v>
      </c>
      <c r="I169" s="22">
        <v>0.93</v>
      </c>
      <c r="J169" s="22">
        <v>1.0720000000000001</v>
      </c>
      <c r="K169" s="22">
        <v>1.4086000000000001</v>
      </c>
      <c r="M169" s="14">
        <f t="shared" si="303"/>
        <v>1.7197467446989911E-3</v>
      </c>
      <c r="N169" s="14">
        <f t="shared" si="304"/>
        <v>8.5598271963460704E-3</v>
      </c>
      <c r="O169" s="14">
        <f t="shared" si="305"/>
        <v>-1.9820202449212232E-3</v>
      </c>
      <c r="P169" s="14">
        <f t="shared" si="306"/>
        <v>1.3955144179423229E-2</v>
      </c>
      <c r="Q169" s="14">
        <f t="shared" si="307"/>
        <v>1.0588692442199177E-2</v>
      </c>
      <c r="R169" s="14">
        <f t="shared" si="308"/>
        <v>8.6605456794945912E-3</v>
      </c>
      <c r="S169" s="14">
        <f t="shared" si="309"/>
        <v>8.5840418574230082E-3</v>
      </c>
      <c r="T169" s="14">
        <f t="shared" si="310"/>
        <v>7.4748131296717979E-3</v>
      </c>
      <c r="U169" s="14">
        <f t="shared" si="311"/>
        <v>7.0455612963833403E-3</v>
      </c>
      <c r="V169" s="14">
        <f t="shared" si="312"/>
        <v>3.3478167960681038E-3</v>
      </c>
    </row>
    <row r="170" spans="1:22" x14ac:dyDescent="0.25">
      <c r="A170" s="13">
        <v>45541</v>
      </c>
      <c r="B170" s="20">
        <v>3231.3456999999999</v>
      </c>
      <c r="C170" s="120">
        <v>1785.366</v>
      </c>
      <c r="D170" s="22">
        <v>1.3964000000000001</v>
      </c>
      <c r="E170" s="22">
        <v>1.3954</v>
      </c>
      <c r="F170" s="22">
        <v>2.0602999999999998</v>
      </c>
      <c r="G170" s="22">
        <v>1.5294000000000001</v>
      </c>
      <c r="H170" s="22">
        <v>1.2223999999999999</v>
      </c>
      <c r="I170" s="22">
        <v>0.92179999999999995</v>
      </c>
      <c r="J170" s="22">
        <v>1.0615000000000001</v>
      </c>
      <c r="K170" s="22">
        <v>1.4038999999999999</v>
      </c>
      <c r="M170" s="14">
        <f t="shared" si="303"/>
        <v>-8.1074473983302475E-3</v>
      </c>
      <c r="N170" s="14">
        <f t="shared" si="304"/>
        <v>-5.2701516860975683E-3</v>
      </c>
      <c r="O170" s="14">
        <f t="shared" si="305"/>
        <v>-9.5751471735583404E-3</v>
      </c>
      <c r="P170" s="14">
        <f t="shared" si="306"/>
        <v>-2.0153079137700924E-2</v>
      </c>
      <c r="Q170" s="14">
        <f t="shared" si="307"/>
        <v>-9.7568009228108377E-3</v>
      </c>
      <c r="R170" s="14">
        <f t="shared" si="308"/>
        <v>-1.26533247256293E-2</v>
      </c>
      <c r="S170" s="14">
        <f t="shared" si="309"/>
        <v>-9.15943908567729E-3</v>
      </c>
      <c r="T170" s="14">
        <f t="shared" si="310"/>
        <v>-8.8172043010753542E-3</v>
      </c>
      <c r="U170" s="14">
        <f t="shared" si="311"/>
        <v>-9.794776119402937E-3</v>
      </c>
      <c r="V170" s="14">
        <f t="shared" si="312"/>
        <v>-3.3366463154906878E-3</v>
      </c>
    </row>
    <row r="171" spans="1:22" x14ac:dyDescent="0.25">
      <c r="A171" s="13">
        <v>45544</v>
      </c>
      <c r="B171" s="20">
        <v>3192.9515999999999</v>
      </c>
      <c r="C171" s="120">
        <v>1778.8320000000001</v>
      </c>
      <c r="D171" s="22">
        <v>1.3803000000000001</v>
      </c>
      <c r="E171" s="22">
        <v>1.3998999999999999</v>
      </c>
      <c r="F171" s="22">
        <v>2.0525000000000002</v>
      </c>
      <c r="G171" s="22">
        <v>1.5249999999999999</v>
      </c>
      <c r="H171" s="22">
        <v>1.2149000000000001</v>
      </c>
      <c r="I171" s="22">
        <v>0.91620000000000001</v>
      </c>
      <c r="J171" s="22">
        <v>1.0587</v>
      </c>
      <c r="K171" s="22">
        <v>1.3897999999999999</v>
      </c>
      <c r="M171" s="14">
        <f t="shared" si="303"/>
        <v>-1.1881768020054251E-2</v>
      </c>
      <c r="N171" s="14">
        <f t="shared" si="304"/>
        <v>-3.6597537983807937E-3</v>
      </c>
      <c r="O171" s="14">
        <f t="shared" si="305"/>
        <v>-1.1529647665425413E-2</v>
      </c>
      <c r="P171" s="14">
        <f t="shared" si="306"/>
        <v>3.2248817543356623E-3</v>
      </c>
      <c r="Q171" s="14">
        <f t="shared" si="307"/>
        <v>-3.7858564286752383E-3</v>
      </c>
      <c r="R171" s="14">
        <f t="shared" si="308"/>
        <v>-2.8769452072709978E-3</v>
      </c>
      <c r="S171" s="14">
        <f t="shared" si="309"/>
        <v>-6.1354712041883364E-3</v>
      </c>
      <c r="T171" s="14">
        <f t="shared" si="310"/>
        <v>-6.0750705142113004E-3</v>
      </c>
      <c r="U171" s="14">
        <f t="shared" si="311"/>
        <v>-2.6377767310411526E-3</v>
      </c>
      <c r="V171" s="14">
        <f t="shared" si="312"/>
        <v>-1.0043450388204311E-2</v>
      </c>
    </row>
    <row r="172" spans="1:22" x14ac:dyDescent="0.25">
      <c r="A172" s="13">
        <v>45545</v>
      </c>
      <c r="B172" s="20">
        <v>3195.76</v>
      </c>
      <c r="C172" s="120">
        <v>1769.3689999999999</v>
      </c>
      <c r="D172" s="22">
        <v>1.3839999999999999</v>
      </c>
      <c r="E172" s="22">
        <v>1.4165000000000001</v>
      </c>
      <c r="F172" s="22">
        <v>2.036</v>
      </c>
      <c r="G172" s="22">
        <v>1.5165</v>
      </c>
      <c r="H172" s="22">
        <v>1.2171000000000001</v>
      </c>
      <c r="I172" s="22">
        <v>0.91769999999999996</v>
      </c>
      <c r="J172" s="22">
        <v>1.0547</v>
      </c>
      <c r="K172" s="22">
        <v>1.391</v>
      </c>
      <c r="M172" s="14">
        <f t="shared" si="303"/>
        <v>8.7956234601249683E-4</v>
      </c>
      <c r="N172" s="14">
        <f t="shared" si="304"/>
        <v>-5.3197828687588933E-3</v>
      </c>
      <c r="O172" s="14">
        <f t="shared" si="305"/>
        <v>2.6805766862274538E-3</v>
      </c>
      <c r="P172" s="14">
        <f t="shared" si="306"/>
        <v>1.1857989856418394E-2</v>
      </c>
      <c r="Q172" s="14">
        <f t="shared" si="307"/>
        <v>-8.0389768574909981E-3</v>
      </c>
      <c r="R172" s="14">
        <f t="shared" si="308"/>
        <v>-5.5737704918032982E-3</v>
      </c>
      <c r="S172" s="14">
        <f t="shared" si="309"/>
        <v>1.8108486295167481E-3</v>
      </c>
      <c r="T172" s="14">
        <f t="shared" si="310"/>
        <v>1.6371971185329404E-3</v>
      </c>
      <c r="U172" s="14">
        <f t="shared" si="311"/>
        <v>-3.7782185699443138E-3</v>
      </c>
      <c r="V172" s="14">
        <f t="shared" si="312"/>
        <v>8.6343358756657551E-4</v>
      </c>
    </row>
    <row r="173" spans="1:22" x14ac:dyDescent="0.25">
      <c r="A173" s="13">
        <v>45546</v>
      </c>
      <c r="B173" s="20">
        <v>3186.1298999999999</v>
      </c>
      <c r="C173" s="120">
        <v>1764.6980000000001</v>
      </c>
      <c r="D173" s="22">
        <v>1.3712</v>
      </c>
      <c r="E173" s="22">
        <v>1.4028</v>
      </c>
      <c r="F173" s="22">
        <v>2.0276999999999998</v>
      </c>
      <c r="G173" s="22">
        <v>1.5085</v>
      </c>
      <c r="H173" s="22">
        <v>1.2101</v>
      </c>
      <c r="I173" s="22">
        <v>0.9108419777393747</v>
      </c>
      <c r="J173" s="22">
        <v>1.0508</v>
      </c>
      <c r="K173" s="22">
        <v>1.3845000000000001</v>
      </c>
      <c r="M173" s="14">
        <f t="shared" si="303"/>
        <v>-3.0133990036800284E-3</v>
      </c>
      <c r="N173" s="14">
        <f t="shared" si="304"/>
        <v>-2.6399241763588321E-3</v>
      </c>
      <c r="O173" s="14">
        <f t="shared" si="305"/>
        <v>-9.2485549132947931E-3</v>
      </c>
      <c r="P173" s="14">
        <f t="shared" si="306"/>
        <v>-9.6717260854218834E-3</v>
      </c>
      <c r="Q173" s="14">
        <f t="shared" si="307"/>
        <v>-4.0766208251474811E-3</v>
      </c>
      <c r="R173" s="14">
        <f t="shared" si="308"/>
        <v>-5.2753049785690953E-3</v>
      </c>
      <c r="S173" s="14">
        <f t="shared" si="309"/>
        <v>-5.7513762221675924E-3</v>
      </c>
      <c r="T173" s="14">
        <f t="shared" si="310"/>
        <v>-7.4730546590664471E-3</v>
      </c>
      <c r="U173" s="14">
        <f t="shared" si="311"/>
        <v>-3.6977339527828335E-3</v>
      </c>
      <c r="V173" s="14">
        <f t="shared" si="312"/>
        <v>-4.6728971962616273E-3</v>
      </c>
    </row>
    <row r="174" spans="1:22" x14ac:dyDescent="0.25">
      <c r="A174" s="13">
        <v>45547</v>
      </c>
      <c r="B174" s="20">
        <v>3172.4747000000002</v>
      </c>
      <c r="C174" s="120">
        <v>1761.0450000000001</v>
      </c>
      <c r="D174" s="22">
        <v>1.375</v>
      </c>
      <c r="E174" s="22">
        <v>1.4015</v>
      </c>
      <c r="F174" s="22">
        <v>2.0076999999999998</v>
      </c>
      <c r="G174" s="22">
        <v>1.5009999999999999</v>
      </c>
      <c r="H174" s="22">
        <v>1.208</v>
      </c>
      <c r="I174" s="22">
        <v>0.90760663572875455</v>
      </c>
      <c r="J174" s="22">
        <v>1.0483</v>
      </c>
      <c r="K174" s="22">
        <v>1.3937999999999999</v>
      </c>
      <c r="M174" s="14">
        <f t="shared" si="303"/>
        <v>-4.2858265132252882E-3</v>
      </c>
      <c r="N174" s="14">
        <f t="shared" si="304"/>
        <v>-2.0700425795234789E-3</v>
      </c>
      <c r="O174" s="14">
        <f t="shared" si="305"/>
        <v>2.7712952158693849E-3</v>
      </c>
      <c r="P174" s="14">
        <f t="shared" si="306"/>
        <v>-9.2671799258625676E-4</v>
      </c>
      <c r="Q174" s="14">
        <f t="shared" si="307"/>
        <v>-9.8633920205158931E-3</v>
      </c>
      <c r="R174" s="14">
        <f t="shared" si="308"/>
        <v>-4.9718263175340116E-3</v>
      </c>
      <c r="S174" s="14">
        <f t="shared" si="309"/>
        <v>-1.7353937691100274E-3</v>
      </c>
      <c r="T174" s="14">
        <f t="shared" si="310"/>
        <v>-3.5520343700561341E-3</v>
      </c>
      <c r="U174" s="14">
        <f t="shared" si="311"/>
        <v>-2.3791397030833439E-3</v>
      </c>
      <c r="V174" s="14">
        <f t="shared" si="312"/>
        <v>6.7172264355361833E-3</v>
      </c>
    </row>
    <row r="175" spans="1:22" x14ac:dyDescent="0.25">
      <c r="A175" s="13">
        <v>45548</v>
      </c>
      <c r="B175" s="20">
        <v>3159.2469999999998</v>
      </c>
      <c r="C175" s="120">
        <v>1748.7529999999999</v>
      </c>
      <c r="D175" s="22">
        <v>1.3773</v>
      </c>
      <c r="E175" s="22">
        <v>1.3875999999999999</v>
      </c>
      <c r="F175" s="22">
        <v>1.9762</v>
      </c>
      <c r="G175" s="22">
        <v>1.4822</v>
      </c>
      <c r="H175" s="22">
        <v>1.198</v>
      </c>
      <c r="I175" s="22">
        <v>0.90039999999999998</v>
      </c>
      <c r="J175" s="22">
        <v>1.0437000000000001</v>
      </c>
      <c r="K175" s="22">
        <v>1.4020999999999999</v>
      </c>
      <c r="M175" s="14">
        <f t="shared" si="303"/>
        <v>-4.1695210366847757E-3</v>
      </c>
      <c r="N175" s="14">
        <f t="shared" si="304"/>
        <v>-6.9799465658175741E-3</v>
      </c>
      <c r="O175" s="14">
        <f t="shared" si="305"/>
        <v>1.6727272727272702E-3</v>
      </c>
      <c r="P175" s="14">
        <f t="shared" si="306"/>
        <v>-9.9179450588655627E-3</v>
      </c>
      <c r="Q175" s="14">
        <f t="shared" si="307"/>
        <v>-1.5689595059022676E-2</v>
      </c>
      <c r="R175" s="14">
        <f t="shared" si="308"/>
        <v>-1.2524983344436968E-2</v>
      </c>
      <c r="S175" s="14">
        <f t="shared" si="309"/>
        <v>-8.2781456953642252E-3</v>
      </c>
      <c r="T175" s="14">
        <f t="shared" si="310"/>
        <v>-7.9402633751879392E-3</v>
      </c>
      <c r="U175" s="14">
        <f t="shared" si="311"/>
        <v>-4.3880568539539366E-3</v>
      </c>
      <c r="V175" s="14">
        <f t="shared" si="312"/>
        <v>5.954943320418904E-3</v>
      </c>
    </row>
    <row r="176" spans="1:22" x14ac:dyDescent="0.25">
      <c r="A176" s="13">
        <v>45553</v>
      </c>
      <c r="B176" s="20">
        <v>3171.0102000000002</v>
      </c>
      <c r="C176" s="120">
        <v>1740.0619999999999</v>
      </c>
      <c r="D176" s="22">
        <v>1.385</v>
      </c>
      <c r="E176" s="22">
        <v>1.3676999999999999</v>
      </c>
      <c r="F176" s="22">
        <v>1.9723999999999999</v>
      </c>
      <c r="G176" s="22">
        <v>1.476</v>
      </c>
      <c r="H176" s="22">
        <v>1.1879999999999999</v>
      </c>
      <c r="I176" s="22">
        <v>0.89429999999999998</v>
      </c>
      <c r="J176" s="22">
        <v>1.0346</v>
      </c>
      <c r="K176" s="22">
        <v>1.4084000000000001</v>
      </c>
      <c r="M176" s="14">
        <f t="shared" si="303"/>
        <v>3.7234189033019671E-3</v>
      </c>
      <c r="N176" s="14">
        <f t="shared" si="304"/>
        <v>-4.9698270710615278E-3</v>
      </c>
      <c r="O176" s="14">
        <f t="shared" si="305"/>
        <v>5.5906483699992293E-3</v>
      </c>
      <c r="P176" s="14">
        <f t="shared" si="306"/>
        <v>-1.4341308734505676E-2</v>
      </c>
      <c r="Q176" s="14">
        <f t="shared" si="307"/>
        <v>-1.9228822993624384E-3</v>
      </c>
      <c r="R176" s="14">
        <f t="shared" si="308"/>
        <v>-4.1829712589394052E-3</v>
      </c>
      <c r="S176" s="14">
        <f t="shared" si="309"/>
        <v>-8.3472454090149917E-3</v>
      </c>
      <c r="T176" s="14">
        <f t="shared" si="310"/>
        <v>-6.774766770324292E-3</v>
      </c>
      <c r="U176" s="14">
        <f t="shared" si="311"/>
        <v>-8.7189805499665596E-3</v>
      </c>
      <c r="V176" s="14">
        <f t="shared" si="312"/>
        <v>4.4932601098353064E-3</v>
      </c>
    </row>
    <row r="177" spans="1:29" x14ac:dyDescent="0.25">
      <c r="A177" s="13">
        <v>45554</v>
      </c>
      <c r="B177" s="20">
        <v>3196.0356999999999</v>
      </c>
      <c r="C177" s="120">
        <v>1753.895</v>
      </c>
      <c r="D177" s="22">
        <v>1.3955</v>
      </c>
      <c r="E177" s="22">
        <v>1.42</v>
      </c>
      <c r="F177" s="22">
        <v>1.9968999999999999</v>
      </c>
      <c r="G177" s="22">
        <v>1.4999</v>
      </c>
      <c r="H177" s="22">
        <v>1.2034</v>
      </c>
      <c r="I177" s="22">
        <v>0.90390000000000004</v>
      </c>
      <c r="J177" s="22">
        <v>1.0442</v>
      </c>
      <c r="K177" s="22">
        <v>1.4141999999999999</v>
      </c>
      <c r="M177" s="14">
        <f t="shared" si="303"/>
        <v>7.8919645228512358E-3</v>
      </c>
      <c r="N177" s="14">
        <f t="shared" si="304"/>
        <v>7.9497167342312824E-3</v>
      </c>
      <c r="O177" s="14">
        <f t="shared" si="305"/>
        <v>7.5812274368229904E-3</v>
      </c>
      <c r="P177" s="14">
        <f t="shared" si="306"/>
        <v>3.8239379980989918E-2</v>
      </c>
      <c r="Q177" s="14">
        <f t="shared" si="307"/>
        <v>1.2421415534374258E-2</v>
      </c>
      <c r="R177" s="14">
        <f t="shared" si="308"/>
        <v>1.6192411924119243E-2</v>
      </c>
      <c r="S177" s="14">
        <f t="shared" si="309"/>
        <v>1.2962962962963065E-2</v>
      </c>
      <c r="T177" s="14">
        <f t="shared" si="310"/>
        <v>1.0734652801073441E-2</v>
      </c>
      <c r="U177" s="14">
        <f t="shared" si="311"/>
        <v>9.2789483858497501E-3</v>
      </c>
      <c r="V177" s="14">
        <f t="shared" si="312"/>
        <v>4.1181482533370062E-3</v>
      </c>
    </row>
    <row r="178" spans="1:29" x14ac:dyDescent="0.25">
      <c r="A178" s="13">
        <v>45555</v>
      </c>
      <c r="B178" s="20">
        <v>3201.0497</v>
      </c>
      <c r="C178" s="120">
        <v>1745.4590000000001</v>
      </c>
      <c r="D178" s="22">
        <v>1.4032</v>
      </c>
      <c r="E178" s="22">
        <v>1.4108000000000001</v>
      </c>
      <c r="F178" s="22">
        <v>1.9782</v>
      </c>
      <c r="G178" s="22">
        <v>1.4822</v>
      </c>
      <c r="H178" s="22">
        <v>1.1923999999999999</v>
      </c>
      <c r="I178" s="22">
        <v>0.89670000000000005</v>
      </c>
      <c r="J178" s="22">
        <v>1.0391999999999999</v>
      </c>
      <c r="K178" s="22">
        <v>1.4201999999999999</v>
      </c>
      <c r="M178" s="14">
        <f t="shared" si="303"/>
        <v>1.5688185210196437E-3</v>
      </c>
      <c r="N178" s="14">
        <f t="shared" si="304"/>
        <v>-4.8098660410115235E-3</v>
      </c>
      <c r="O178" s="14">
        <f t="shared" si="305"/>
        <v>5.517735578645766E-3</v>
      </c>
      <c r="P178" s="14">
        <f t="shared" si="306"/>
        <v>-6.4788732394365223E-3</v>
      </c>
      <c r="Q178" s="14">
        <f t="shared" si="307"/>
        <v>-9.3645149982473086E-3</v>
      </c>
      <c r="R178" s="14">
        <f t="shared" si="308"/>
        <v>-1.1800786719114664E-2</v>
      </c>
      <c r="S178" s="14">
        <f t="shared" si="309"/>
        <v>-9.1407678244973534E-3</v>
      </c>
      <c r="T178" s="14">
        <f t="shared" si="310"/>
        <v>-7.9654829074012889E-3</v>
      </c>
      <c r="U178" s="14">
        <f t="shared" si="311"/>
        <v>-4.788354721317889E-3</v>
      </c>
      <c r="V178" s="14">
        <f t="shared" si="312"/>
        <v>4.2426813746287984E-3</v>
      </c>
    </row>
    <row r="179" spans="1:29" x14ac:dyDescent="0.25">
      <c r="A179" s="13">
        <v>45558</v>
      </c>
      <c r="B179" s="20">
        <v>3212.7638999999999</v>
      </c>
      <c r="C179" s="120">
        <v>1744.2370000000001</v>
      </c>
      <c r="D179" s="22">
        <v>1.4098999999999999</v>
      </c>
      <c r="E179" s="22">
        <v>1.4132</v>
      </c>
      <c r="F179" s="22">
        <v>1.9723999999999999</v>
      </c>
      <c r="G179" s="22">
        <v>1.4817</v>
      </c>
      <c r="H179" s="22">
        <v>1.1923999999999999</v>
      </c>
      <c r="I179" s="22">
        <v>0.89800000000000002</v>
      </c>
      <c r="J179" s="22">
        <v>1.0405</v>
      </c>
      <c r="K179" s="22">
        <v>1.4302999999999999</v>
      </c>
      <c r="M179" s="14">
        <f t="shared" si="303"/>
        <v>3.6594870738808627E-3</v>
      </c>
      <c r="N179" s="14">
        <f t="shared" si="304"/>
        <v>-7.0010237994699853E-4</v>
      </c>
      <c r="O179" s="14">
        <f t="shared" si="305"/>
        <v>4.7748004561003476E-3</v>
      </c>
      <c r="P179" s="14">
        <f t="shared" si="306"/>
        <v>1.7011624610150378E-3</v>
      </c>
      <c r="Q179" s="14">
        <f t="shared" si="307"/>
        <v>-2.9319583459711529E-3</v>
      </c>
      <c r="R179" s="14">
        <f t="shared" si="308"/>
        <v>-3.3733639184996278E-4</v>
      </c>
      <c r="S179" s="14">
        <f t="shared" si="309"/>
        <v>0</v>
      </c>
      <c r="T179" s="14">
        <f t="shared" si="310"/>
        <v>1.4497602319616387E-3</v>
      </c>
      <c r="U179" s="14">
        <f t="shared" si="311"/>
        <v>1.2509622786760488E-3</v>
      </c>
      <c r="V179" s="14">
        <f t="shared" si="312"/>
        <v>7.1116744120547359E-3</v>
      </c>
    </row>
    <row r="180" spans="1:29" x14ac:dyDescent="0.25">
      <c r="A180" s="13">
        <v>45559</v>
      </c>
      <c r="B180" s="20">
        <v>3351.9090000000001</v>
      </c>
      <c r="C180" s="120">
        <v>1783.029</v>
      </c>
      <c r="D180" s="22">
        <v>1.4641999999999999</v>
      </c>
      <c r="E180" s="22">
        <v>1.4558</v>
      </c>
      <c r="F180" s="22">
        <v>2.0312000000000001</v>
      </c>
      <c r="G180" s="22">
        <v>1.5327</v>
      </c>
      <c r="H180" s="22">
        <v>1.2279</v>
      </c>
      <c r="I180" s="22">
        <v>0.92500000000000004</v>
      </c>
      <c r="J180" s="22">
        <v>1.0624</v>
      </c>
      <c r="K180" s="22">
        <v>1.4447000000000001</v>
      </c>
      <c r="M180" s="14">
        <f t="shared" si="303"/>
        <v>4.3310091974078757E-2</v>
      </c>
      <c r="N180" s="14">
        <f t="shared" si="304"/>
        <v>2.2240096959300848E-2</v>
      </c>
      <c r="O180" s="14">
        <f t="shared" si="305"/>
        <v>3.8513369742535053E-2</v>
      </c>
      <c r="P180" s="14">
        <f t="shared" si="306"/>
        <v>3.0144353240871835E-2</v>
      </c>
      <c r="Q180" s="14">
        <f t="shared" si="307"/>
        <v>2.9811397282498486E-2</v>
      </c>
      <c r="R180" s="14">
        <f t="shared" si="308"/>
        <v>3.4419923061348445E-2</v>
      </c>
      <c r="S180" s="14">
        <f t="shared" si="309"/>
        <v>2.9771888627977194E-2</v>
      </c>
      <c r="T180" s="14">
        <f t="shared" si="310"/>
        <v>3.0066815144766279E-2</v>
      </c>
      <c r="U180" s="14">
        <f t="shared" si="311"/>
        <v>2.1047573282075849E-2</v>
      </c>
      <c r="V180" s="14">
        <f t="shared" si="312"/>
        <v>1.0067817940292434E-2</v>
      </c>
    </row>
    <row r="181" spans="1:29" x14ac:dyDescent="0.25">
      <c r="A181" s="13">
        <v>45560</v>
      </c>
      <c r="B181" s="20">
        <v>3401.5329999999999</v>
      </c>
      <c r="C181" s="120">
        <v>1792.354</v>
      </c>
      <c r="D181" s="22">
        <v>1.4843</v>
      </c>
      <c r="E181" s="22">
        <v>1.4798</v>
      </c>
      <c r="F181" s="22">
        <v>2.0506000000000002</v>
      </c>
      <c r="G181" s="22">
        <v>1.5450999999999999</v>
      </c>
      <c r="H181" s="22">
        <v>1.2345999999999999</v>
      </c>
      <c r="I181" s="22">
        <v>0.93220942826173692</v>
      </c>
      <c r="J181" s="22">
        <v>1.0656000000000001</v>
      </c>
      <c r="K181" s="22">
        <v>1.4517</v>
      </c>
      <c r="M181" s="14">
        <f t="shared" ref="M181:M185" si="313">B181/B180-1</f>
        <v>1.4804697860234306E-2</v>
      </c>
      <c r="N181" s="14">
        <f t="shared" ref="N181:N185" si="314">C181/C180-1</f>
        <v>5.2298644609818368E-3</v>
      </c>
      <c r="O181" s="14">
        <f t="shared" ref="O181:O185" si="315">D181/D180-1</f>
        <v>1.3727632837044146E-2</v>
      </c>
      <c r="P181" s="14">
        <f t="shared" ref="P181:P185" si="316">E181/E180-1</f>
        <v>1.6485781013875656E-2</v>
      </c>
      <c r="Q181" s="14">
        <f t="shared" ref="Q181:Q185" si="317">F181/F180-1</f>
        <v>9.5510043324142924E-3</v>
      </c>
      <c r="R181" s="14">
        <f t="shared" ref="R181:R185" si="318">G181/G180-1</f>
        <v>8.0902981666339802E-3</v>
      </c>
      <c r="S181" s="14">
        <f t="shared" ref="S181:S185" si="319">H181/H180-1</f>
        <v>5.4564703966120121E-3</v>
      </c>
      <c r="T181" s="14">
        <f t="shared" ref="T181:T185" si="320">I181/I180-1</f>
        <v>7.7939764991750149E-3</v>
      </c>
      <c r="U181" s="14">
        <f t="shared" ref="U181:U185" si="321">J181/J180-1</f>
        <v>3.0120481927711218E-3</v>
      </c>
      <c r="V181" s="14">
        <f t="shared" ref="V181:V185" si="322">K181/K180-1</f>
        <v>4.8452966013705634E-3</v>
      </c>
      <c r="Z181" s="161"/>
    </row>
    <row r="182" spans="1:29" x14ac:dyDescent="0.25">
      <c r="A182" s="13">
        <v>45561</v>
      </c>
      <c r="B182" s="20">
        <v>3545.3204000000001</v>
      </c>
      <c r="C182" s="120">
        <v>1820.655</v>
      </c>
      <c r="D182" s="22">
        <v>1.5246</v>
      </c>
      <c r="E182" s="22">
        <v>1.5162</v>
      </c>
      <c r="F182" s="22">
        <v>2.1038000000000001</v>
      </c>
      <c r="G182" s="22">
        <v>1.5858000000000001</v>
      </c>
      <c r="H182" s="22">
        <v>1.2605</v>
      </c>
      <c r="I182" s="22">
        <v>0.95122013496846525</v>
      </c>
      <c r="J182" s="22">
        <v>1.0789</v>
      </c>
      <c r="K182" s="22">
        <v>1.4670000000000001</v>
      </c>
      <c r="M182" s="14">
        <f t="shared" si="313"/>
        <v>4.2271352357892811E-2</v>
      </c>
      <c r="N182" s="14">
        <f t="shared" si="314"/>
        <v>1.5789849549809887E-2</v>
      </c>
      <c r="O182" s="14">
        <f t="shared" si="315"/>
        <v>2.715084551640512E-2</v>
      </c>
      <c r="P182" s="14">
        <f t="shared" si="316"/>
        <v>2.4597918637653704E-2</v>
      </c>
      <c r="Q182" s="14">
        <f t="shared" si="317"/>
        <v>2.594362625572999E-2</v>
      </c>
      <c r="R182" s="14">
        <f t="shared" si="318"/>
        <v>2.6341337130282971E-2</v>
      </c>
      <c r="S182" s="14">
        <f t="shared" si="319"/>
        <v>2.0978454560181437E-2</v>
      </c>
      <c r="T182" s="14">
        <f t="shared" si="320"/>
        <v>2.0393171459526016E-2</v>
      </c>
      <c r="U182" s="14">
        <f t="shared" si="321"/>
        <v>1.2481231231231016E-2</v>
      </c>
      <c r="V182" s="14">
        <f t="shared" si="322"/>
        <v>1.0539367637941721E-2</v>
      </c>
      <c r="Z182" s="161"/>
    </row>
    <row r="183" spans="1:29" x14ac:dyDescent="0.25">
      <c r="A183" s="13">
        <v>45562</v>
      </c>
      <c r="B183" s="20">
        <v>3703.6849000000002</v>
      </c>
      <c r="C183" s="120">
        <v>1852.28</v>
      </c>
      <c r="D183" s="22">
        <v>1.5923</v>
      </c>
      <c r="E183" s="22">
        <v>1.5688</v>
      </c>
      <c r="F183" s="22">
        <v>2.1553</v>
      </c>
      <c r="G183" s="22">
        <v>1.6231</v>
      </c>
      <c r="H183" s="22">
        <v>1.2916000000000001</v>
      </c>
      <c r="I183" s="22">
        <v>0.97830821368539489</v>
      </c>
      <c r="J183" s="22">
        <v>1.0972999999999999</v>
      </c>
      <c r="K183" s="22">
        <v>1.4559</v>
      </c>
      <c r="M183" s="14">
        <f t="shared" si="313"/>
        <v>4.4668600332991026E-2</v>
      </c>
      <c r="N183" s="14">
        <f t="shared" si="314"/>
        <v>1.7370122291153534E-2</v>
      </c>
      <c r="O183" s="14">
        <f t="shared" si="315"/>
        <v>4.4405089859635316E-2</v>
      </c>
      <c r="P183" s="14">
        <f t="shared" si="316"/>
        <v>3.4691993140746558E-2</v>
      </c>
      <c r="Q183" s="14">
        <f t="shared" si="317"/>
        <v>2.4479513261716823E-2</v>
      </c>
      <c r="R183" s="14">
        <f t="shared" si="318"/>
        <v>2.3521251103543861E-2</v>
      </c>
      <c r="S183" s="14">
        <f t="shared" si="319"/>
        <v>2.4672748909163156E-2</v>
      </c>
      <c r="T183" s="14">
        <f t="shared" si="320"/>
        <v>2.8477192314508404E-2</v>
      </c>
      <c r="U183" s="14">
        <f t="shared" si="321"/>
        <v>1.7054407266660521E-2</v>
      </c>
      <c r="V183" s="14">
        <f t="shared" si="322"/>
        <v>-7.5664621676891919E-3</v>
      </c>
      <c r="Z183" s="14"/>
    </row>
    <row r="184" spans="1:29" x14ac:dyDescent="0.25">
      <c r="A184" s="13">
        <v>45565</v>
      </c>
      <c r="B184" s="20">
        <v>4017.8544999999999</v>
      </c>
      <c r="C184" s="120">
        <v>1909.46</v>
      </c>
      <c r="D184" s="22">
        <v>1.7184999999999999</v>
      </c>
      <c r="E184" s="22">
        <v>1.7</v>
      </c>
      <c r="F184" s="22">
        <v>2.2515000000000001</v>
      </c>
      <c r="G184" s="22">
        <v>1.706</v>
      </c>
      <c r="H184" s="22">
        <v>1.3498000000000001</v>
      </c>
      <c r="I184" s="22">
        <v>1.0246999999999999</v>
      </c>
      <c r="J184" s="22">
        <v>1.1257999999999999</v>
      </c>
      <c r="K184" s="22">
        <v>1.4814000000000001</v>
      </c>
      <c r="M184" s="14">
        <f t="shared" si="313"/>
        <v>8.482622266273232E-2</v>
      </c>
      <c r="N184" s="14">
        <f t="shared" si="314"/>
        <v>3.0870062841471091E-2</v>
      </c>
      <c r="O184" s="14">
        <f t="shared" si="315"/>
        <v>7.9256421528606236E-2</v>
      </c>
      <c r="P184" s="14">
        <f t="shared" si="316"/>
        <v>8.3630800611932621E-2</v>
      </c>
      <c r="Q184" s="14">
        <f t="shared" si="317"/>
        <v>4.4634157657866602E-2</v>
      </c>
      <c r="R184" s="14">
        <f t="shared" si="318"/>
        <v>5.1075103197584903E-2</v>
      </c>
      <c r="S184" s="14">
        <f t="shared" si="319"/>
        <v>4.5060390213688573E-2</v>
      </c>
      <c r="T184" s="14">
        <f t="shared" si="320"/>
        <v>4.7420419930690461E-2</v>
      </c>
      <c r="U184" s="14">
        <f t="shared" si="321"/>
        <v>2.5972842431422505E-2</v>
      </c>
      <c r="V184" s="14">
        <f t="shared" si="322"/>
        <v>1.7514939212858183E-2</v>
      </c>
    </row>
    <row r="185" spans="1:29" x14ac:dyDescent="0.25">
      <c r="A185" s="13">
        <v>45573</v>
      </c>
      <c r="B185" s="20">
        <v>4256.0962</v>
      </c>
      <c r="C185" s="120">
        <v>1976.482</v>
      </c>
      <c r="D185" s="22">
        <v>1.8170999999999999</v>
      </c>
      <c r="E185" s="22">
        <v>1.7814000000000001</v>
      </c>
      <c r="F185" s="22">
        <v>2.3654000000000002</v>
      </c>
      <c r="G185" s="22">
        <v>1.8152999999999999</v>
      </c>
      <c r="H185" s="22">
        <v>1.4287000000000001</v>
      </c>
      <c r="I185" s="22">
        <v>1.0931</v>
      </c>
      <c r="J185" s="22">
        <v>1.1732</v>
      </c>
      <c r="K185" s="22">
        <v>1.4847999999999999</v>
      </c>
      <c r="M185" s="14">
        <f t="shared" si="313"/>
        <v>5.9295751003427322E-2</v>
      </c>
      <c r="N185" s="14">
        <f t="shared" si="314"/>
        <v>3.509997590941949E-2</v>
      </c>
      <c r="O185" s="14">
        <f t="shared" si="315"/>
        <v>5.7375618271748641E-2</v>
      </c>
      <c r="P185" s="14">
        <f t="shared" si="316"/>
        <v>4.7882352941176487E-2</v>
      </c>
      <c r="Q185" s="14">
        <f t="shared" si="317"/>
        <v>5.0588496557850471E-2</v>
      </c>
      <c r="R185" s="14">
        <f t="shared" si="318"/>
        <v>6.4067995310668202E-2</v>
      </c>
      <c r="S185" s="14">
        <f t="shared" si="319"/>
        <v>5.845310416357985E-2</v>
      </c>
      <c r="T185" s="14">
        <f t="shared" si="320"/>
        <v>6.6751244266614718E-2</v>
      </c>
      <c r="U185" s="14">
        <f t="shared" si="321"/>
        <v>4.2103393142654211E-2</v>
      </c>
      <c r="V185" s="14">
        <f t="shared" si="322"/>
        <v>2.2951262319426124E-3</v>
      </c>
    </row>
    <row r="186" spans="1:29" x14ac:dyDescent="0.25">
      <c r="A186" s="13">
        <v>45574</v>
      </c>
      <c r="B186" s="20">
        <v>3955.9839000000002</v>
      </c>
      <c r="C186" s="120">
        <v>1891.5129999999999</v>
      </c>
      <c r="D186" s="22">
        <v>1.6911</v>
      </c>
      <c r="E186" s="22">
        <v>1.6302000000000001</v>
      </c>
      <c r="F186" s="22">
        <v>2.2160000000000002</v>
      </c>
      <c r="G186" s="22">
        <v>1.6951000000000001</v>
      </c>
      <c r="H186" s="22">
        <v>1.3387</v>
      </c>
      <c r="I186" s="22">
        <v>1.0281</v>
      </c>
      <c r="J186" s="22">
        <v>1.111</v>
      </c>
      <c r="K186" s="22">
        <v>1.4478</v>
      </c>
      <c r="M186" s="14">
        <f t="shared" ref="M186:M188" si="323">B186/B185-1</f>
        <v>-7.0513514238705333E-2</v>
      </c>
      <c r="N186" s="14">
        <f t="shared" ref="N186:N188" si="324">C186/C185-1</f>
        <v>-4.2990019640958055E-2</v>
      </c>
      <c r="O186" s="14">
        <f t="shared" ref="O186:O188" si="325">D186/D185-1</f>
        <v>-6.9341258048538856E-2</v>
      </c>
      <c r="P186" s="14">
        <f t="shared" ref="P186:P188" si="326">E186/E185-1</f>
        <v>-8.4877062984169749E-2</v>
      </c>
      <c r="Q186" s="14">
        <f t="shared" ref="Q186:Q188" si="327">F186/F185-1</f>
        <v>-6.3160564809334518E-2</v>
      </c>
      <c r="R186" s="14">
        <f t="shared" ref="R186:R188" si="328">G186/G185-1</f>
        <v>-6.6214950696854458E-2</v>
      </c>
      <c r="S186" s="14">
        <f t="shared" ref="S186:S188" si="329">H186/H185-1</f>
        <v>-6.299433051025416E-2</v>
      </c>
      <c r="T186" s="14">
        <f t="shared" ref="T186:T188" si="330">I186/I185-1</f>
        <v>-5.9463909980788543E-2</v>
      </c>
      <c r="U186" s="14">
        <f t="shared" ref="U186:U188" si="331">J186/J185-1</f>
        <v>-5.3017388339584026E-2</v>
      </c>
      <c r="V186" s="14">
        <f t="shared" ref="V186:V188" si="332">K186/K185-1</f>
        <v>-2.4919181034482762E-2</v>
      </c>
    </row>
    <row r="187" spans="1:29" x14ac:dyDescent="0.25">
      <c r="A187" s="13">
        <v>45575</v>
      </c>
      <c r="B187" s="20">
        <v>3997.7878999999998</v>
      </c>
      <c r="C187" s="120">
        <v>1893.877</v>
      </c>
      <c r="D187" s="22">
        <v>1.7203999999999999</v>
      </c>
      <c r="E187" s="22">
        <v>1.6618999999999999</v>
      </c>
      <c r="F187" s="22">
        <v>2.2761</v>
      </c>
      <c r="G187" s="22">
        <v>1.7101</v>
      </c>
      <c r="H187" s="22">
        <v>1.345</v>
      </c>
      <c r="I187" s="22">
        <v>1.0337000000000001</v>
      </c>
      <c r="J187" s="22">
        <v>1.1201000000000001</v>
      </c>
      <c r="K187" s="22">
        <v>1.4798</v>
      </c>
      <c r="M187" s="14">
        <f t="shared" si="323"/>
        <v>1.0567282642378606E-2</v>
      </c>
      <c r="N187" s="14">
        <f t="shared" si="324"/>
        <v>1.2497931550035091E-3</v>
      </c>
      <c r="O187" s="14">
        <f t="shared" si="325"/>
        <v>1.7326000827863508E-2</v>
      </c>
      <c r="P187" s="14">
        <f t="shared" si="326"/>
        <v>1.9445466813887702E-2</v>
      </c>
      <c r="Q187" s="14">
        <f t="shared" si="327"/>
        <v>2.7120938628158786E-2</v>
      </c>
      <c r="R187" s="14">
        <f t="shared" si="328"/>
        <v>8.8490354551353789E-3</v>
      </c>
      <c r="S187" s="14">
        <f t="shared" si="329"/>
        <v>4.706058116082712E-3</v>
      </c>
      <c r="T187" s="14">
        <f t="shared" si="330"/>
        <v>5.4469409590507389E-3</v>
      </c>
      <c r="U187" s="14">
        <f t="shared" si="331"/>
        <v>8.1908190819082183E-3</v>
      </c>
      <c r="V187" s="14">
        <f t="shared" si="332"/>
        <v>2.2102500345351661E-2</v>
      </c>
    </row>
    <row r="188" spans="1:29" x14ac:dyDescent="0.25">
      <c r="A188" s="13">
        <v>45576</v>
      </c>
      <c r="B188" s="20">
        <v>3887.1669999999999</v>
      </c>
      <c r="C188" s="120">
        <v>1861.8330000000001</v>
      </c>
      <c r="D188" s="22">
        <v>1.6680999999999999</v>
      </c>
      <c r="E188" s="22">
        <v>1.5995999999999999</v>
      </c>
      <c r="F188" s="22">
        <v>2.2319</v>
      </c>
      <c r="G188" s="22">
        <v>1.663</v>
      </c>
      <c r="H188" s="22">
        <v>1.3091999999999999</v>
      </c>
      <c r="I188" s="22">
        <v>1.0087999999999999</v>
      </c>
      <c r="J188" s="22">
        <v>1.0999000000000001</v>
      </c>
      <c r="K188" s="22">
        <v>1.4794</v>
      </c>
      <c r="M188" s="14">
        <f t="shared" si="323"/>
        <v>-2.7670527493467101E-2</v>
      </c>
      <c r="N188" s="14">
        <f t="shared" si="324"/>
        <v>-1.6919789405542063E-2</v>
      </c>
      <c r="O188" s="14">
        <f t="shared" si="325"/>
        <v>-3.0399906998372472E-2</v>
      </c>
      <c r="P188" s="14">
        <f t="shared" si="326"/>
        <v>-3.7487213430410948E-2</v>
      </c>
      <c r="Q188" s="14">
        <f t="shared" si="327"/>
        <v>-1.9419181934009933E-2</v>
      </c>
      <c r="R188" s="14">
        <f t="shared" si="328"/>
        <v>-2.7542248991286988E-2</v>
      </c>
      <c r="S188" s="14">
        <f t="shared" si="329"/>
        <v>-2.6617100371747249E-2</v>
      </c>
      <c r="T188" s="14">
        <f t="shared" si="330"/>
        <v>-2.4088226758247178E-2</v>
      </c>
      <c r="U188" s="14">
        <f t="shared" si="331"/>
        <v>-1.8034104097848447E-2</v>
      </c>
      <c r="V188" s="14">
        <f t="shared" si="332"/>
        <v>-2.7030679821593573E-4</v>
      </c>
    </row>
    <row r="189" spans="1:29" x14ac:dyDescent="0.25">
      <c r="A189" s="13">
        <v>45579</v>
      </c>
      <c r="B189" s="20">
        <v>3961.3424</v>
      </c>
      <c r="C189" s="120">
        <v>1896.5930000000001</v>
      </c>
      <c r="D189" s="22">
        <v>1.7051000000000001</v>
      </c>
      <c r="E189" s="22">
        <v>1.6413</v>
      </c>
      <c r="F189" s="22">
        <v>2.3010000000000002</v>
      </c>
      <c r="G189" s="22">
        <v>1.7144999999999999</v>
      </c>
      <c r="H189" s="22">
        <v>1.3459000000000001</v>
      </c>
      <c r="I189" s="22">
        <v>1.0407999999999999</v>
      </c>
      <c r="J189" s="22">
        <v>1.1257999999999999</v>
      </c>
      <c r="K189" s="22">
        <v>1.5036</v>
      </c>
      <c r="M189" s="14">
        <f t="shared" ref="M189:M193" si="333">B189/B188-1</f>
        <v>1.9082123304710041E-2</v>
      </c>
      <c r="N189" s="14">
        <f t="shared" ref="N189:N193" si="334">C189/C188-1</f>
        <v>1.8669773282566249E-2</v>
      </c>
      <c r="O189" s="14">
        <f t="shared" ref="O189:O193" si="335">D189/D188-1</f>
        <v>2.2180924405011737E-2</v>
      </c>
      <c r="P189" s="14">
        <f t="shared" ref="P189:P193" si="336">E189/E188-1</f>
        <v>2.6069017254313653E-2</v>
      </c>
      <c r="Q189" s="14">
        <f t="shared" ref="Q189:Q193" si="337">F189/F188-1</f>
        <v>3.0960168466329208E-2</v>
      </c>
      <c r="R189" s="14">
        <f t="shared" ref="R189:R193" si="338">G189/G188-1</f>
        <v>3.0968129885748485E-2</v>
      </c>
      <c r="S189" s="14">
        <f t="shared" ref="S189:S193" si="339">H189/H188-1</f>
        <v>2.8032386190039782E-2</v>
      </c>
      <c r="T189" s="14">
        <f t="shared" ref="T189:T193" si="340">I189/I188-1</f>
        <v>3.1720856463124614E-2</v>
      </c>
      <c r="U189" s="14">
        <f t="shared" ref="U189:U193" si="341">J189/J188-1</f>
        <v>2.3547595235930308E-2</v>
      </c>
      <c r="V189" s="14">
        <f t="shared" ref="V189:V193" si="342">K189/K188-1</f>
        <v>1.6357982966067386E-2</v>
      </c>
    </row>
    <row r="190" spans="1:29" x14ac:dyDescent="0.25">
      <c r="A190" s="13">
        <v>45580</v>
      </c>
      <c r="B190" s="20">
        <v>3855.9949000000001</v>
      </c>
      <c r="C190" s="120">
        <v>1895.36</v>
      </c>
      <c r="D190" s="22">
        <v>1.6677</v>
      </c>
      <c r="E190" s="22">
        <v>1.6296999999999999</v>
      </c>
      <c r="F190" s="22">
        <v>2.2757999999999998</v>
      </c>
      <c r="G190" s="22">
        <v>1.6957</v>
      </c>
      <c r="H190" s="22">
        <v>1.3366</v>
      </c>
      <c r="I190" s="22">
        <v>1.0338000000000001</v>
      </c>
      <c r="J190" s="22">
        <v>1.1204000000000001</v>
      </c>
      <c r="K190" s="22">
        <v>1.508</v>
      </c>
      <c r="M190" s="14">
        <f t="shared" si="333"/>
        <v>-2.6593888980664726E-2</v>
      </c>
      <c r="N190" s="14">
        <f t="shared" si="334"/>
        <v>-6.5011312390172993E-4</v>
      </c>
      <c r="O190" s="14">
        <f t="shared" si="335"/>
        <v>-2.193419740777669E-2</v>
      </c>
      <c r="P190" s="14">
        <f t="shared" si="336"/>
        <v>-7.0675683909097176E-3</v>
      </c>
      <c r="Q190" s="14">
        <f t="shared" si="337"/>
        <v>-1.0951760104302655E-2</v>
      </c>
      <c r="R190" s="14">
        <f t="shared" si="338"/>
        <v>-1.0965296004666003E-2</v>
      </c>
      <c r="S190" s="14">
        <f t="shared" si="339"/>
        <v>-6.9098744334646911E-3</v>
      </c>
      <c r="T190" s="14">
        <f t="shared" si="340"/>
        <v>-6.7255956956187024E-3</v>
      </c>
      <c r="U190" s="14">
        <f t="shared" si="341"/>
        <v>-4.7965890922009313E-3</v>
      </c>
      <c r="V190" s="14">
        <f t="shared" si="342"/>
        <v>2.9263101888798992E-3</v>
      </c>
      <c r="AC190" s="14"/>
    </row>
    <row r="191" spans="1:29" x14ac:dyDescent="0.25">
      <c r="A191" s="13">
        <v>45581</v>
      </c>
      <c r="B191" s="20">
        <v>3925.2339999999999</v>
      </c>
      <c r="C191" s="120">
        <v>1903.529</v>
      </c>
      <c r="D191" s="22">
        <v>1.6578999999999999</v>
      </c>
      <c r="E191" s="22">
        <v>1.65</v>
      </c>
      <c r="F191" s="22">
        <v>2.3132999999999999</v>
      </c>
      <c r="G191" s="22">
        <v>1.7093</v>
      </c>
      <c r="H191" s="22">
        <v>1.3466</v>
      </c>
      <c r="I191" s="22">
        <v>1.0430999999999999</v>
      </c>
      <c r="J191" s="22">
        <v>1.1257999999999999</v>
      </c>
      <c r="K191" s="22">
        <v>1.5181</v>
      </c>
      <c r="M191" s="14">
        <f t="shared" si="333"/>
        <v>1.7956221881932466E-2</v>
      </c>
      <c r="N191" s="14">
        <f t="shared" si="334"/>
        <v>4.3099991558332995E-3</v>
      </c>
      <c r="O191" s="14">
        <f t="shared" si="335"/>
        <v>-5.8763566588715399E-3</v>
      </c>
      <c r="P191" s="14">
        <f t="shared" si="336"/>
        <v>1.2456280296987199E-2</v>
      </c>
      <c r="Q191" s="14">
        <f t="shared" si="337"/>
        <v>1.6477722119694116E-2</v>
      </c>
      <c r="R191" s="14">
        <f t="shared" si="338"/>
        <v>8.0202866073009194E-3</v>
      </c>
      <c r="S191" s="14">
        <f t="shared" si="339"/>
        <v>7.481669908723676E-3</v>
      </c>
      <c r="T191" s="14">
        <f t="shared" si="340"/>
        <v>8.9959373186301317E-3</v>
      </c>
      <c r="U191" s="14">
        <f t="shared" si="341"/>
        <v>4.8197072474114311E-3</v>
      </c>
      <c r="V191" s="14">
        <f t="shared" si="342"/>
        <v>6.6976127320954593E-3</v>
      </c>
    </row>
    <row r="192" spans="1:29" x14ac:dyDescent="0.25">
      <c r="A192" s="13">
        <v>45582</v>
      </c>
      <c r="B192" s="20">
        <v>3788.22</v>
      </c>
      <c r="C192" s="120">
        <v>1904.424</v>
      </c>
      <c r="D192" s="22">
        <v>1.633</v>
      </c>
      <c r="E192" s="22">
        <v>1.6331</v>
      </c>
      <c r="F192" s="22">
        <v>2.3039000000000001</v>
      </c>
      <c r="G192" s="22">
        <v>1.7070000000000001</v>
      </c>
      <c r="H192" s="22">
        <v>1.3458000000000001</v>
      </c>
      <c r="I192" s="22">
        <v>1.0421</v>
      </c>
      <c r="J192" s="22">
        <v>1.1254</v>
      </c>
      <c r="K192" s="22">
        <v>1.52</v>
      </c>
      <c r="M192" s="14">
        <f t="shared" si="333"/>
        <v>-3.4905944460890792E-2</v>
      </c>
      <c r="N192" s="14">
        <f t="shared" si="334"/>
        <v>4.7017933532922385E-4</v>
      </c>
      <c r="O192" s="14">
        <f t="shared" si="335"/>
        <v>-1.5018999939682698E-2</v>
      </c>
      <c r="P192" s="14">
        <f t="shared" si="336"/>
        <v>-1.0242424242424164E-2</v>
      </c>
      <c r="Q192" s="14">
        <f t="shared" si="337"/>
        <v>-4.0634591276530463E-3</v>
      </c>
      <c r="R192" s="14">
        <f t="shared" si="338"/>
        <v>-1.3455800620136849E-3</v>
      </c>
      <c r="S192" s="14">
        <f t="shared" si="339"/>
        <v>-5.9408881627798227E-4</v>
      </c>
      <c r="T192" s="14">
        <f t="shared" si="340"/>
        <v>-9.5868085514316803E-4</v>
      </c>
      <c r="U192" s="14">
        <f t="shared" si="341"/>
        <v>-3.5530289571861218E-4</v>
      </c>
      <c r="V192" s="14">
        <f t="shared" si="342"/>
        <v>1.2515644555695093E-3</v>
      </c>
    </row>
    <row r="193" spans="1:22" x14ac:dyDescent="0.25">
      <c r="A193" s="13">
        <v>45583</v>
      </c>
      <c r="B193" s="20">
        <v>3925.2339999999999</v>
      </c>
      <c r="C193" s="120">
        <v>1930.01</v>
      </c>
      <c r="D193" s="22">
        <v>1.6946000000000001</v>
      </c>
      <c r="E193" s="22">
        <v>1.6628000000000001</v>
      </c>
      <c r="F193" s="22">
        <v>2.3794</v>
      </c>
      <c r="G193" s="22">
        <v>1.7608999999999999</v>
      </c>
      <c r="H193" s="22">
        <v>1.3833</v>
      </c>
      <c r="I193" s="22">
        <v>1.0716000000000001</v>
      </c>
      <c r="J193" s="22">
        <v>1.1383000000000001</v>
      </c>
      <c r="K193" s="22">
        <v>1.5216000000000001</v>
      </c>
      <c r="M193" s="14">
        <f t="shared" si="333"/>
        <v>3.6168437947109666E-2</v>
      </c>
      <c r="N193" s="14">
        <f t="shared" si="334"/>
        <v>1.3435033374920691E-2</v>
      </c>
      <c r="O193" s="14">
        <f t="shared" si="335"/>
        <v>3.7721984078383342E-2</v>
      </c>
      <c r="P193" s="14">
        <f t="shared" si="336"/>
        <v>1.8186271508174645E-2</v>
      </c>
      <c r="Q193" s="14">
        <f t="shared" si="337"/>
        <v>3.2770519553799948E-2</v>
      </c>
      <c r="R193" s="14">
        <f t="shared" si="338"/>
        <v>3.1575864089045114E-2</v>
      </c>
      <c r="S193" s="14">
        <f t="shared" si="339"/>
        <v>2.7864467231386358E-2</v>
      </c>
      <c r="T193" s="14">
        <f t="shared" si="340"/>
        <v>2.830822377890807E-2</v>
      </c>
      <c r="U193" s="14">
        <f t="shared" si="341"/>
        <v>1.1462591078727602E-2</v>
      </c>
      <c r="V193" s="14">
        <f t="shared" si="342"/>
        <v>1.0526315789474161E-3</v>
      </c>
    </row>
    <row r="194" spans="1:22" x14ac:dyDescent="0.25">
      <c r="A194" s="13">
        <v>45586</v>
      </c>
      <c r="B194" s="20">
        <v>3935.1974</v>
      </c>
      <c r="C194" s="120">
        <v>1952.386</v>
      </c>
      <c r="D194" s="22">
        <v>1.7025999999999999</v>
      </c>
      <c r="E194" s="22">
        <v>1.6816</v>
      </c>
      <c r="F194" s="22">
        <v>2.4377</v>
      </c>
      <c r="G194" s="22">
        <v>1.7916000000000001</v>
      </c>
      <c r="H194" s="22">
        <v>1.4056</v>
      </c>
      <c r="I194" s="22">
        <v>1.0899000000000001</v>
      </c>
      <c r="J194" s="22">
        <v>1.1489</v>
      </c>
      <c r="K194" s="22">
        <v>1.5217000000000001</v>
      </c>
      <c r="M194" s="14">
        <f t="shared" ref="M194:M198" si="343">B194/B193-1</f>
        <v>2.5382945322496298E-3</v>
      </c>
      <c r="N194" s="14">
        <f t="shared" ref="N194:N198" si="344">C194/C193-1</f>
        <v>1.1593722312319699E-2</v>
      </c>
      <c r="O194" s="14">
        <f t="shared" ref="O194:O198" si="345">D194/D193-1</f>
        <v>4.7208780833234432E-3</v>
      </c>
      <c r="P194" s="14">
        <f t="shared" ref="P194:P198" si="346">E194/E193-1</f>
        <v>1.1306230454654731E-2</v>
      </c>
      <c r="Q194" s="14">
        <f t="shared" ref="Q194:Q198" si="347">F194/F193-1</f>
        <v>2.4501975287887667E-2</v>
      </c>
      <c r="R194" s="14">
        <f t="shared" ref="R194:R198" si="348">G194/G193-1</f>
        <v>1.7434266568232326E-2</v>
      </c>
      <c r="S194" s="14">
        <f t="shared" ref="S194:S198" si="349">H194/H193-1</f>
        <v>1.6120870382418939E-2</v>
      </c>
      <c r="T194" s="14">
        <f t="shared" ref="T194:T198" si="350">I194/I193-1</f>
        <v>1.7077267637177984E-2</v>
      </c>
      <c r="U194" s="14">
        <f t="shared" ref="U194:U198" si="351">J194/J193-1</f>
        <v>9.3121321268558876E-3</v>
      </c>
      <c r="V194" s="14">
        <f t="shared" ref="V194:V198" si="352">K194/K193-1</f>
        <v>6.5720294426974135E-5</v>
      </c>
    </row>
    <row r="195" spans="1:22" x14ac:dyDescent="0.25">
      <c r="A195" s="13">
        <v>45587</v>
      </c>
      <c r="B195" s="20">
        <v>3957.78</v>
      </c>
      <c r="C195" s="120">
        <v>1957.7159999999999</v>
      </c>
      <c r="D195" s="22">
        <v>1.7156</v>
      </c>
      <c r="E195" s="22">
        <v>1.7022999999999999</v>
      </c>
      <c r="F195" s="22">
        <v>2.4584000000000001</v>
      </c>
      <c r="G195" s="22">
        <v>1.7912999999999999</v>
      </c>
      <c r="H195" s="22">
        <v>1.4052</v>
      </c>
      <c r="I195" s="22">
        <v>1.0962000000000001</v>
      </c>
      <c r="J195" s="22">
        <v>1.1609</v>
      </c>
      <c r="K195" s="22">
        <v>1.5203</v>
      </c>
      <c r="M195" s="14">
        <f t="shared" si="343"/>
        <v>5.7386193637960492E-3</v>
      </c>
      <c r="N195" s="14">
        <f t="shared" si="344"/>
        <v>2.7299929419695168E-3</v>
      </c>
      <c r="O195" s="14">
        <f t="shared" si="345"/>
        <v>7.635381181722245E-3</v>
      </c>
      <c r="P195" s="14">
        <f t="shared" si="346"/>
        <v>1.2309705042816255E-2</v>
      </c>
      <c r="Q195" s="14">
        <f t="shared" si="347"/>
        <v>8.4916109447430443E-3</v>
      </c>
      <c r="R195" s="14">
        <f t="shared" si="348"/>
        <v>-1.6744809109181524E-4</v>
      </c>
      <c r="S195" s="14">
        <f t="shared" si="349"/>
        <v>-2.8457598178710519E-4</v>
      </c>
      <c r="T195" s="14">
        <f t="shared" si="350"/>
        <v>5.7803468208093012E-3</v>
      </c>
      <c r="U195" s="14">
        <f t="shared" si="351"/>
        <v>1.044477326138038E-2</v>
      </c>
      <c r="V195" s="14">
        <f t="shared" si="352"/>
        <v>-9.200236577512344E-4</v>
      </c>
    </row>
    <row r="196" spans="1:22" x14ac:dyDescent="0.25">
      <c r="A196" s="13">
        <v>45588</v>
      </c>
      <c r="B196" s="20">
        <v>3973.2089000000001</v>
      </c>
      <c r="C196" s="120">
        <v>1966.5650000000001</v>
      </c>
      <c r="D196" s="22">
        <v>1.7112000000000001</v>
      </c>
      <c r="E196" s="22">
        <v>1.7045999999999999</v>
      </c>
      <c r="F196" s="22">
        <v>2.4678</v>
      </c>
      <c r="G196" s="22">
        <v>1.8328</v>
      </c>
      <c r="H196" s="22">
        <v>1.4238999999999999</v>
      </c>
      <c r="I196" s="22">
        <v>1.1092</v>
      </c>
      <c r="J196" s="22">
        <v>1.1904999999999999</v>
      </c>
      <c r="K196" s="22">
        <v>1.5215000000000001</v>
      </c>
      <c r="M196" s="14">
        <f t="shared" si="343"/>
        <v>3.8983723198358078E-3</v>
      </c>
      <c r="N196" s="14">
        <f t="shared" si="344"/>
        <v>4.5200631756598941E-3</v>
      </c>
      <c r="O196" s="14">
        <f t="shared" si="345"/>
        <v>-2.5647003963628068E-3</v>
      </c>
      <c r="P196" s="14">
        <f t="shared" si="346"/>
        <v>1.3511131997885339E-3</v>
      </c>
      <c r="Q196" s="14">
        <f t="shared" si="347"/>
        <v>3.823625122030494E-3</v>
      </c>
      <c r="R196" s="14">
        <f t="shared" si="348"/>
        <v>2.3167531960029075E-2</v>
      </c>
      <c r="S196" s="14">
        <f t="shared" si="349"/>
        <v>1.3307714204383592E-2</v>
      </c>
      <c r="T196" s="14">
        <f t="shared" si="350"/>
        <v>1.1859149790184098E-2</v>
      </c>
      <c r="U196" s="14">
        <f t="shared" si="351"/>
        <v>2.5497458868119383E-2</v>
      </c>
      <c r="V196" s="14">
        <f t="shared" si="352"/>
        <v>7.8931789778335926E-4</v>
      </c>
    </row>
    <row r="197" spans="1:22" x14ac:dyDescent="0.25">
      <c r="A197" s="13">
        <v>45589</v>
      </c>
      <c r="B197" s="20">
        <v>3928.8334</v>
      </c>
      <c r="C197" s="120">
        <v>1950.95</v>
      </c>
      <c r="D197" s="22">
        <v>1.6992</v>
      </c>
      <c r="E197" s="22">
        <v>1.7130000000000001</v>
      </c>
      <c r="F197" s="22">
        <v>2.4260000000000002</v>
      </c>
      <c r="G197" s="22">
        <v>1.8080000000000001</v>
      </c>
      <c r="H197" s="22">
        <v>1.4166000000000001</v>
      </c>
      <c r="I197" s="22">
        <v>1.1025</v>
      </c>
      <c r="J197" s="22">
        <v>1.1888000000000001</v>
      </c>
      <c r="K197" s="22">
        <v>1.5114000000000001</v>
      </c>
      <c r="M197" s="14">
        <f t="shared" si="343"/>
        <v>-1.1168680307748202E-2</v>
      </c>
      <c r="N197" s="14">
        <f t="shared" si="344"/>
        <v>-7.9402409785590544E-3</v>
      </c>
      <c r="O197" s="14">
        <f t="shared" si="345"/>
        <v>-7.0126227208976433E-3</v>
      </c>
      <c r="P197" s="14">
        <f t="shared" si="346"/>
        <v>4.9278423090461931E-3</v>
      </c>
      <c r="Q197" s="14">
        <f t="shared" si="347"/>
        <v>-1.6938163546478591E-2</v>
      </c>
      <c r="R197" s="14">
        <f t="shared" si="348"/>
        <v>-1.3531209079004736E-2</v>
      </c>
      <c r="S197" s="14">
        <f t="shared" si="349"/>
        <v>-5.1267645199802869E-3</v>
      </c>
      <c r="T197" s="14">
        <f t="shared" si="350"/>
        <v>-6.0403894698881633E-3</v>
      </c>
      <c r="U197" s="14">
        <f t="shared" si="351"/>
        <v>-1.427971440571052E-3</v>
      </c>
      <c r="V197" s="14">
        <f t="shared" si="352"/>
        <v>-6.6381860006572424E-3</v>
      </c>
    </row>
    <row r="198" spans="1:22" x14ac:dyDescent="0.25">
      <c r="A198" s="13">
        <v>45590</v>
      </c>
      <c r="B198" s="20">
        <v>3956.4209999999998</v>
      </c>
      <c r="C198" s="120">
        <v>1973.0350000000001</v>
      </c>
      <c r="D198" s="22">
        <v>1.724</v>
      </c>
      <c r="E198" s="22">
        <v>1.7723</v>
      </c>
      <c r="F198" s="22">
        <v>2.4535999999999998</v>
      </c>
      <c r="G198" s="22">
        <v>1.8342000000000001</v>
      </c>
      <c r="H198" s="22">
        <v>1.4375</v>
      </c>
      <c r="I198" s="22">
        <v>1.1186</v>
      </c>
      <c r="J198" s="22">
        <v>1.2039</v>
      </c>
      <c r="K198" s="22">
        <v>1.5107999999999999</v>
      </c>
      <c r="M198" s="14">
        <f t="shared" si="343"/>
        <v>7.021829940663693E-3</v>
      </c>
      <c r="N198" s="14">
        <f t="shared" si="344"/>
        <v>1.1320126092416505E-2</v>
      </c>
      <c r="O198" s="14">
        <f t="shared" si="345"/>
        <v>1.4595103578154411E-2</v>
      </c>
      <c r="P198" s="14">
        <f t="shared" si="346"/>
        <v>3.4617629889083457E-2</v>
      </c>
      <c r="Q198" s="14">
        <f t="shared" si="347"/>
        <v>1.1376751854905054E-2</v>
      </c>
      <c r="R198" s="14">
        <f t="shared" si="348"/>
        <v>1.449115044247784E-2</v>
      </c>
      <c r="S198" s="14">
        <f t="shared" si="349"/>
        <v>1.4753635465198256E-2</v>
      </c>
      <c r="T198" s="14">
        <f t="shared" si="350"/>
        <v>1.4603174603174507E-2</v>
      </c>
      <c r="U198" s="14">
        <f t="shared" si="351"/>
        <v>1.2701884253028206E-2</v>
      </c>
      <c r="V198" s="14">
        <f t="shared" si="352"/>
        <v>-3.969829297341132E-4</v>
      </c>
    </row>
    <row r="199" spans="1:22" x14ac:dyDescent="0.25">
      <c r="A199" s="13">
        <v>45593</v>
      </c>
      <c r="B199" s="20">
        <v>3964.1569</v>
      </c>
      <c r="C199" s="120">
        <v>1989.3320000000001</v>
      </c>
      <c r="D199" s="22">
        <v>1.7287999999999999</v>
      </c>
      <c r="E199" s="22">
        <v>1.8623000000000001</v>
      </c>
      <c r="F199" s="22">
        <v>2.4578000000000002</v>
      </c>
      <c r="G199" s="22">
        <v>1.8535999999999999</v>
      </c>
      <c r="H199" s="22">
        <v>1.4444999999999999</v>
      </c>
      <c r="I199" s="22">
        <v>1.1237999999999999</v>
      </c>
      <c r="J199" s="22">
        <v>1.2074</v>
      </c>
      <c r="K199" s="22">
        <v>1.5185999999999999</v>
      </c>
      <c r="M199" s="14">
        <f t="shared" ref="M199:M203" si="353">B199/B198-1</f>
        <v>1.9552772568944832E-3</v>
      </c>
      <c r="N199" s="14">
        <f t="shared" ref="N199:N203" si="354">C199/C198-1</f>
        <v>8.2598636111370638E-3</v>
      </c>
      <c r="O199" s="14">
        <f t="shared" ref="O199:O203" si="355">D199/D198-1</f>
        <v>2.7842227378189754E-3</v>
      </c>
      <c r="P199" s="14">
        <f t="shared" ref="P199:P203" si="356">E199/E198-1</f>
        <v>5.0781470405687479E-2</v>
      </c>
      <c r="Q199" s="14">
        <f t="shared" ref="Q199:Q203" si="357">F199/F198-1</f>
        <v>1.7117704597329197E-3</v>
      </c>
      <c r="R199" s="14">
        <f t="shared" ref="R199:R203" si="358">G199/G198-1</f>
        <v>1.0576818231381457E-2</v>
      </c>
      <c r="S199" s="14">
        <f t="shared" ref="S199:S203" si="359">H199/H198-1</f>
        <v>4.8695652173911252E-3</v>
      </c>
      <c r="T199" s="14">
        <f t="shared" ref="T199:T203" si="360">I199/I198-1</f>
        <v>4.6486679778292572E-3</v>
      </c>
      <c r="U199" s="14">
        <f t="shared" ref="U199:U203" si="361">J199/J198-1</f>
        <v>2.9072182074922903E-3</v>
      </c>
      <c r="V199" s="14">
        <f t="shared" ref="V199:V203" si="362">K199/K198-1</f>
        <v>5.1628276409849683E-3</v>
      </c>
    </row>
    <row r="200" spans="1:22" x14ac:dyDescent="0.25">
      <c r="A200" s="13">
        <v>45594</v>
      </c>
      <c r="B200" s="20">
        <v>3924.6489999999999</v>
      </c>
      <c r="C200" s="120">
        <v>1962.7739999999999</v>
      </c>
      <c r="D200" s="22">
        <v>1.7002999999999999</v>
      </c>
      <c r="E200" s="22">
        <v>1.8233999999999999</v>
      </c>
      <c r="F200" s="22">
        <v>2.4121000000000001</v>
      </c>
      <c r="G200" s="22">
        <v>1.8137000000000001</v>
      </c>
      <c r="H200" s="22">
        <v>1.4127000000000001</v>
      </c>
      <c r="I200" s="22">
        <v>1.0994999999999999</v>
      </c>
      <c r="J200" s="22">
        <v>1.1843999999999999</v>
      </c>
      <c r="K200" s="22">
        <v>1.5144</v>
      </c>
      <c r="M200" s="14">
        <f t="shared" si="353"/>
        <v>-9.9662805980258451E-3</v>
      </c>
      <c r="N200" s="14">
        <f t="shared" si="354"/>
        <v>-1.3350210020248165E-2</v>
      </c>
      <c r="O200" s="14">
        <f t="shared" si="355"/>
        <v>-1.6485423415085632E-2</v>
      </c>
      <c r="P200" s="14">
        <f t="shared" si="356"/>
        <v>-2.0888149062986749E-2</v>
      </c>
      <c r="Q200" s="14">
        <f t="shared" si="357"/>
        <v>-1.8593864431605489E-2</v>
      </c>
      <c r="R200" s="14">
        <f t="shared" si="358"/>
        <v>-2.1525679758308103E-2</v>
      </c>
      <c r="S200" s="14">
        <f t="shared" si="359"/>
        <v>-2.2014537902388276E-2</v>
      </c>
      <c r="T200" s="14">
        <f t="shared" si="360"/>
        <v>-2.1623064602242392E-2</v>
      </c>
      <c r="U200" s="14">
        <f t="shared" si="361"/>
        <v>-1.904919662083826E-2</v>
      </c>
      <c r="V200" s="14">
        <f t="shared" si="362"/>
        <v>-2.7657052548399896E-3</v>
      </c>
    </row>
    <row r="201" spans="1:22" x14ac:dyDescent="0.25">
      <c r="A201" s="13">
        <v>45595</v>
      </c>
      <c r="B201" s="20">
        <v>4104.0469999999996</v>
      </c>
      <c r="C201" s="120">
        <v>1956.297</v>
      </c>
      <c r="D201" s="22">
        <v>1.6856</v>
      </c>
      <c r="E201" s="22">
        <v>1.8218000000000001</v>
      </c>
      <c r="F201" s="22">
        <v>2.3929</v>
      </c>
      <c r="G201" s="22">
        <v>1.8048</v>
      </c>
      <c r="H201" s="22">
        <v>1.4037999999999999</v>
      </c>
      <c r="I201" s="22">
        <v>1.0966</v>
      </c>
      <c r="J201" s="22">
        <v>1.1817</v>
      </c>
      <c r="K201" s="22">
        <v>1.5216000000000001</v>
      </c>
      <c r="M201" s="14">
        <f t="shared" si="353"/>
        <v>4.5710584564377488E-2</v>
      </c>
      <c r="N201" s="14">
        <f t="shared" si="354"/>
        <v>-3.2999214377201769E-3</v>
      </c>
      <c r="O201" s="14">
        <f t="shared" si="355"/>
        <v>-8.6455331412103043E-3</v>
      </c>
      <c r="P201" s="14">
        <f t="shared" si="356"/>
        <v>-8.7748162772827154E-4</v>
      </c>
      <c r="Q201" s="14">
        <f t="shared" si="357"/>
        <v>-7.9598689938228384E-3</v>
      </c>
      <c r="R201" s="14">
        <f t="shared" si="358"/>
        <v>-4.9070959916194257E-3</v>
      </c>
      <c r="S201" s="14">
        <f t="shared" si="359"/>
        <v>-6.2999929213564121E-3</v>
      </c>
      <c r="T201" s="14">
        <f t="shared" si="360"/>
        <v>-2.637562528421955E-3</v>
      </c>
      <c r="U201" s="14">
        <f t="shared" si="361"/>
        <v>-2.2796352583586144E-3</v>
      </c>
      <c r="V201" s="14">
        <f t="shared" si="362"/>
        <v>4.7543581616482644E-3</v>
      </c>
    </row>
    <row r="202" spans="1:22" x14ac:dyDescent="0.25">
      <c r="A202" s="13">
        <v>45596</v>
      </c>
      <c r="B202" s="20">
        <v>3956.42</v>
      </c>
      <c r="C202" s="120">
        <v>1967.037</v>
      </c>
      <c r="D202" s="22">
        <v>1.6695</v>
      </c>
      <c r="E202" s="22">
        <v>1.8596999999999999</v>
      </c>
      <c r="F202" s="22">
        <v>2.4268999999999998</v>
      </c>
      <c r="G202" s="22">
        <v>1.825</v>
      </c>
      <c r="H202" s="22">
        <v>1.4149</v>
      </c>
      <c r="I202" s="22">
        <v>1.1082000000000001</v>
      </c>
      <c r="J202" s="22">
        <v>1.1876</v>
      </c>
      <c r="K202" s="22">
        <v>1.5108999999999999</v>
      </c>
      <c r="M202" s="14">
        <f t="shared" si="353"/>
        <v>-3.5971079278575346E-2</v>
      </c>
      <c r="N202" s="14">
        <f t="shared" si="354"/>
        <v>5.4899639471921446E-3</v>
      </c>
      <c r="O202" s="14">
        <f t="shared" si="355"/>
        <v>-9.5514950166113444E-3</v>
      </c>
      <c r="P202" s="14">
        <f t="shared" si="356"/>
        <v>2.080360083433952E-2</v>
      </c>
      <c r="Q202" s="14">
        <f t="shared" si="357"/>
        <v>1.4208700739688274E-2</v>
      </c>
      <c r="R202" s="14">
        <f t="shared" si="358"/>
        <v>1.1192375886524886E-2</v>
      </c>
      <c r="S202" s="14">
        <f t="shared" si="359"/>
        <v>7.907109274825519E-3</v>
      </c>
      <c r="T202" s="14">
        <f t="shared" si="360"/>
        <v>1.057815064745582E-2</v>
      </c>
      <c r="U202" s="14">
        <f t="shared" si="361"/>
        <v>4.9928069730049707E-3</v>
      </c>
      <c r="V202" s="14">
        <f t="shared" si="362"/>
        <v>-7.0320715036804593E-3</v>
      </c>
    </row>
    <row r="203" spans="1:22" x14ac:dyDescent="0.25">
      <c r="A203" s="13">
        <v>45597</v>
      </c>
      <c r="B203" s="20">
        <v>3890.02</v>
      </c>
      <c r="C203" s="120">
        <v>1949.6679999999999</v>
      </c>
      <c r="D203" s="22">
        <v>1.6765000000000001</v>
      </c>
      <c r="E203" s="22">
        <v>1.8029999999999999</v>
      </c>
      <c r="F203" s="22">
        <v>2.3595000000000002</v>
      </c>
      <c r="G203" s="22">
        <v>1.7783</v>
      </c>
      <c r="H203" s="22">
        <v>1.3837999999999999</v>
      </c>
      <c r="I203" s="22">
        <v>1.0839000000000001</v>
      </c>
      <c r="J203" s="22">
        <v>1.1684000000000001</v>
      </c>
      <c r="K203" s="22">
        <v>1.5057</v>
      </c>
      <c r="M203" s="14">
        <f t="shared" si="353"/>
        <v>-1.6782849141395495E-2</v>
      </c>
      <c r="N203" s="14">
        <f t="shared" si="354"/>
        <v>-8.8300321752972089E-3</v>
      </c>
      <c r="O203" s="14">
        <f t="shared" si="355"/>
        <v>4.1928721174004924E-3</v>
      </c>
      <c r="P203" s="14">
        <f t="shared" si="356"/>
        <v>-3.0488788514276499E-2</v>
      </c>
      <c r="Q203" s="14">
        <f t="shared" si="357"/>
        <v>-2.7772054884832365E-2</v>
      </c>
      <c r="R203" s="14">
        <f t="shared" si="358"/>
        <v>-2.5589041095890441E-2</v>
      </c>
      <c r="S203" s="14">
        <f t="shared" si="359"/>
        <v>-2.1980351968337031E-2</v>
      </c>
      <c r="T203" s="14">
        <f t="shared" si="360"/>
        <v>-2.1927449918787256E-2</v>
      </c>
      <c r="U203" s="14">
        <f t="shared" si="361"/>
        <v>-1.6167059616032264E-2</v>
      </c>
      <c r="V203" s="14">
        <f t="shared" si="362"/>
        <v>-3.4416572903566145E-3</v>
      </c>
    </row>
    <row r="204" spans="1:22" x14ac:dyDescent="0.25">
      <c r="A204" s="13">
        <v>45600</v>
      </c>
      <c r="B204" s="20">
        <v>3944.7619</v>
      </c>
      <c r="C204" s="120">
        <v>1966.845</v>
      </c>
      <c r="D204" s="22">
        <v>1.7014</v>
      </c>
      <c r="E204" s="22">
        <v>1.8474999999999999</v>
      </c>
      <c r="F204" s="22">
        <v>2.3959000000000001</v>
      </c>
      <c r="G204" s="22">
        <v>1.8039000000000001</v>
      </c>
      <c r="H204" s="22">
        <v>1.4016</v>
      </c>
      <c r="I204" s="22">
        <v>1.0994999999999999</v>
      </c>
      <c r="J204" s="22">
        <v>1.1802999999999999</v>
      </c>
      <c r="K204" s="22">
        <v>1.5036</v>
      </c>
      <c r="M204" s="14">
        <f t="shared" ref="M204:M208" si="363">B204/B203-1</f>
        <v>1.4072395514675984E-2</v>
      </c>
      <c r="N204" s="14">
        <f t="shared" ref="N204:N208" si="364">C204/C203-1</f>
        <v>8.8102179447988593E-3</v>
      </c>
      <c r="O204" s="14">
        <f t="shared" ref="O204:O208" si="365">D204/D203-1</f>
        <v>1.4852371011034871E-2</v>
      </c>
      <c r="P204" s="14">
        <f t="shared" ref="P204:P208" si="366">E204/E203-1</f>
        <v>2.4681087077093711E-2</v>
      </c>
      <c r="Q204" s="14">
        <f t="shared" ref="Q204:Q208" si="367">F204/F203-1</f>
        <v>1.5426997245179042E-2</v>
      </c>
      <c r="R204" s="14">
        <f t="shared" ref="R204:R208" si="368">G204/G203-1</f>
        <v>1.4395771242197597E-2</v>
      </c>
      <c r="S204" s="14">
        <f t="shared" ref="S204:S208" si="369">H204/H203-1</f>
        <v>1.2863130510189391E-2</v>
      </c>
      <c r="T204" s="14">
        <f t="shared" ref="T204:T208" si="370">I204/I203-1</f>
        <v>1.4392471630223946E-2</v>
      </c>
      <c r="U204" s="14">
        <f t="shared" ref="U204:U208" si="371">J204/J203-1</f>
        <v>1.0184868195823205E-2</v>
      </c>
      <c r="V204" s="14">
        <f t="shared" ref="V204:V208" si="372">K204/K203-1</f>
        <v>-1.3947001394699621E-3</v>
      </c>
    </row>
    <row r="205" spans="1:22" x14ac:dyDescent="0.25">
      <c r="A205" s="13">
        <v>45601</v>
      </c>
      <c r="B205" s="20">
        <v>4044.5725000000002</v>
      </c>
      <c r="C205" s="120">
        <v>1990.309</v>
      </c>
      <c r="D205" s="22">
        <v>1.7450000000000001</v>
      </c>
      <c r="E205" s="22">
        <v>1.8779999999999999</v>
      </c>
      <c r="F205" s="22">
        <v>2.4352</v>
      </c>
      <c r="G205" s="22">
        <v>1.8366</v>
      </c>
      <c r="H205" s="22">
        <v>1.4271</v>
      </c>
      <c r="I205" s="22">
        <v>1.1253</v>
      </c>
      <c r="J205" s="22">
        <v>1.1937</v>
      </c>
      <c r="K205" s="22">
        <v>1.5087999999999999</v>
      </c>
      <c r="M205" s="14">
        <f t="shared" si="363"/>
        <v>2.5302059422141587E-2</v>
      </c>
      <c r="N205" s="14">
        <f t="shared" si="364"/>
        <v>1.1929765690738225E-2</v>
      </c>
      <c r="O205" s="14">
        <f t="shared" si="365"/>
        <v>2.5625955095803565E-2</v>
      </c>
      <c r="P205" s="14">
        <f t="shared" si="366"/>
        <v>1.6508795669823995E-2</v>
      </c>
      <c r="Q205" s="14">
        <f t="shared" si="367"/>
        <v>1.6403021828957698E-2</v>
      </c>
      <c r="R205" s="14">
        <f t="shared" si="368"/>
        <v>1.812739065358393E-2</v>
      </c>
      <c r="S205" s="14">
        <f t="shared" si="369"/>
        <v>1.8193493150685081E-2</v>
      </c>
      <c r="T205" s="14">
        <f t="shared" si="370"/>
        <v>2.3465211459754443E-2</v>
      </c>
      <c r="U205" s="14">
        <f t="shared" si="371"/>
        <v>1.1353045835804432E-2</v>
      </c>
      <c r="V205" s="14">
        <f t="shared" si="372"/>
        <v>3.4583665868581637E-3</v>
      </c>
    </row>
    <row r="206" spans="1:22" x14ac:dyDescent="0.25">
      <c r="A206" s="13">
        <v>45602</v>
      </c>
      <c r="B206" s="20">
        <v>4024.2831000000001</v>
      </c>
      <c r="C206" s="120">
        <v>1994.23</v>
      </c>
      <c r="D206" s="22">
        <v>1.7266999999999999</v>
      </c>
      <c r="E206" s="22">
        <v>1.8978999999999999</v>
      </c>
      <c r="F206" s="22">
        <v>2.4445999999999999</v>
      </c>
      <c r="G206" s="22">
        <v>1.8691</v>
      </c>
      <c r="H206" s="22">
        <v>1.4366000000000001</v>
      </c>
      <c r="I206" s="22">
        <v>1.1328</v>
      </c>
      <c r="J206" s="22">
        <v>1.2049000000000001</v>
      </c>
      <c r="K206" s="22">
        <v>1.5235000000000001</v>
      </c>
      <c r="M206" s="14">
        <f t="shared" si="363"/>
        <v>-5.0164510587954458E-3</v>
      </c>
      <c r="N206" s="14">
        <f t="shared" si="364"/>
        <v>1.9700458572011748E-3</v>
      </c>
      <c r="O206" s="14">
        <f t="shared" si="365"/>
        <v>-1.0487106017192049E-2</v>
      </c>
      <c r="P206" s="14">
        <f t="shared" si="366"/>
        <v>1.0596379126730504E-2</v>
      </c>
      <c r="Q206" s="14">
        <f t="shared" si="367"/>
        <v>3.8600525624177262E-3</v>
      </c>
      <c r="R206" s="14">
        <f t="shared" si="368"/>
        <v>1.769574213220082E-2</v>
      </c>
      <c r="S206" s="14">
        <f t="shared" si="369"/>
        <v>6.6568565622591169E-3</v>
      </c>
      <c r="T206" s="14">
        <f t="shared" si="370"/>
        <v>6.6648893628367123E-3</v>
      </c>
      <c r="U206" s="14">
        <f t="shared" si="371"/>
        <v>9.3825919410237546E-3</v>
      </c>
      <c r="V206" s="14">
        <f t="shared" si="372"/>
        <v>9.7428419936373967E-3</v>
      </c>
    </row>
    <row r="207" spans="1:22" x14ac:dyDescent="0.25">
      <c r="A207" s="13">
        <v>45603</v>
      </c>
      <c r="B207" s="20">
        <v>4145.6952000000001</v>
      </c>
      <c r="C207" s="120">
        <v>2014.89</v>
      </c>
      <c r="D207" s="22">
        <v>1.7546999999999999</v>
      </c>
      <c r="E207" s="22">
        <v>1.9477</v>
      </c>
      <c r="F207" s="22">
        <v>2.4557000000000002</v>
      </c>
      <c r="G207" s="22">
        <v>1.8843000000000001</v>
      </c>
      <c r="H207" s="22">
        <v>1.4452</v>
      </c>
      <c r="I207" s="22">
        <v>1.1398999999999999</v>
      </c>
      <c r="J207" s="22">
        <v>1.2267999999999999</v>
      </c>
      <c r="K207" s="22">
        <v>1.5238</v>
      </c>
      <c r="M207" s="14">
        <f t="shared" si="363"/>
        <v>3.0169870504388685E-2</v>
      </c>
      <c r="N207" s="14">
        <f t="shared" si="364"/>
        <v>1.0359888277681195E-2</v>
      </c>
      <c r="O207" s="14">
        <f t="shared" si="365"/>
        <v>1.6215903167892565E-2</v>
      </c>
      <c r="P207" s="14">
        <f t="shared" si="366"/>
        <v>2.6239527899257098E-2</v>
      </c>
      <c r="Q207" s="14">
        <f t="shared" si="367"/>
        <v>4.5406201423547898E-3</v>
      </c>
      <c r="R207" s="14">
        <f t="shared" si="368"/>
        <v>8.1322561660692738E-3</v>
      </c>
      <c r="S207" s="14">
        <f t="shared" si="369"/>
        <v>5.9863566754836395E-3</v>
      </c>
      <c r="T207" s="14">
        <f t="shared" si="370"/>
        <v>6.2676553672316171E-3</v>
      </c>
      <c r="U207" s="14">
        <f t="shared" si="371"/>
        <v>1.8175782222590975E-2</v>
      </c>
      <c r="V207" s="14">
        <f t="shared" si="372"/>
        <v>1.9691499835894355E-4</v>
      </c>
    </row>
    <row r="208" spans="1:22" x14ac:dyDescent="0.25">
      <c r="A208" s="13">
        <v>45604</v>
      </c>
      <c r="B208" s="20">
        <v>4104.0469999999996</v>
      </c>
      <c r="C208" s="120">
        <v>2013.278</v>
      </c>
      <c r="D208" s="22">
        <v>1.7533000000000001</v>
      </c>
      <c r="E208" s="22">
        <v>1.9424999999999999</v>
      </c>
      <c r="F208" s="22">
        <v>2.4483999999999999</v>
      </c>
      <c r="G208" s="22">
        <v>1.8774999999999999</v>
      </c>
      <c r="H208" s="22">
        <v>1.4523999999999999</v>
      </c>
      <c r="I208" s="22">
        <v>1.1406000000000001</v>
      </c>
      <c r="J208" s="22">
        <v>1.2205999999999999</v>
      </c>
      <c r="K208" s="22">
        <v>1.5251999999999999</v>
      </c>
      <c r="M208" s="14">
        <f t="shared" si="363"/>
        <v>-1.0046131707898032E-2</v>
      </c>
      <c r="N208" s="14">
        <f t="shared" si="364"/>
        <v>-8.0004367484087791E-4</v>
      </c>
      <c r="O208" s="14">
        <f t="shared" si="365"/>
        <v>-7.9785718356406576E-4</v>
      </c>
      <c r="P208" s="14">
        <f t="shared" si="366"/>
        <v>-2.6698156800328832E-3</v>
      </c>
      <c r="Q208" s="14">
        <f t="shared" si="367"/>
        <v>-2.97267581544991E-3</v>
      </c>
      <c r="R208" s="14">
        <f t="shared" si="368"/>
        <v>-3.6087671814467592E-3</v>
      </c>
      <c r="S208" s="14">
        <f t="shared" si="369"/>
        <v>4.9820094104622292E-3</v>
      </c>
      <c r="T208" s="14">
        <f t="shared" si="370"/>
        <v>6.1408895517156559E-4</v>
      </c>
      <c r="U208" s="14">
        <f t="shared" si="371"/>
        <v>-5.0537985001629648E-3</v>
      </c>
      <c r="V208" s="14">
        <f t="shared" si="372"/>
        <v>9.1875574222322065E-4</v>
      </c>
    </row>
    <row r="209" spans="1:22" x14ac:dyDescent="0.25">
      <c r="A209" s="13">
        <v>45607</v>
      </c>
      <c r="B209" s="20">
        <v>4131.1311999999998</v>
      </c>
      <c r="C209" s="120">
        <v>2043.759</v>
      </c>
      <c r="D209" s="22">
        <v>1.78</v>
      </c>
      <c r="E209" s="22">
        <v>1.9903999999999999</v>
      </c>
      <c r="F209" s="22">
        <v>2.5087999999999999</v>
      </c>
      <c r="G209" s="22">
        <v>1.919</v>
      </c>
      <c r="H209" s="22">
        <v>1.4858</v>
      </c>
      <c r="I209" s="22">
        <v>1.1633</v>
      </c>
      <c r="J209" s="22">
        <v>1.2413000000000001</v>
      </c>
      <c r="K209" s="22">
        <v>1.528</v>
      </c>
      <c r="M209" s="14">
        <f t="shared" ref="M209:M213" si="373">B209/B208-1</f>
        <v>6.5993883598312042E-3</v>
      </c>
      <c r="N209" s="14">
        <f t="shared" ref="N209:N213" si="374">C209/C208-1</f>
        <v>1.5139985635366893E-2</v>
      </c>
      <c r="O209" s="14">
        <f t="shared" ref="O209:O213" si="375">D209/D208-1</f>
        <v>1.5228426395939021E-2</v>
      </c>
      <c r="P209" s="14">
        <f t="shared" ref="P209:P213" si="376">E209/E208-1</f>
        <v>2.4658944658944693E-2</v>
      </c>
      <c r="Q209" s="14">
        <f t="shared" ref="Q209:Q213" si="377">F209/F208-1</f>
        <v>2.4669171703969983E-2</v>
      </c>
      <c r="R209" s="14">
        <f t="shared" ref="R209:R213" si="378">G209/G208-1</f>
        <v>2.2103861517976053E-2</v>
      </c>
      <c r="S209" s="14">
        <f t="shared" ref="S209:S213" si="379">H209/H208-1</f>
        <v>2.2996419719085726E-2</v>
      </c>
      <c r="T209" s="14">
        <f t="shared" ref="T209:T213" si="380">I209/I208-1</f>
        <v>1.9901806066982219E-2</v>
      </c>
      <c r="U209" s="14">
        <f t="shared" ref="U209:U213" si="381">J209/J208-1</f>
        <v>1.6958872685564508E-2</v>
      </c>
      <c r="V209" s="14">
        <f t="shared" ref="V209:V213" si="382">K209/K208-1</f>
        <v>1.8358248098611085E-3</v>
      </c>
    </row>
    <row r="210" spans="1:22" x14ac:dyDescent="0.25">
      <c r="A210" s="13">
        <v>45608</v>
      </c>
      <c r="B210" s="20">
        <v>4085.7429999999999</v>
      </c>
      <c r="C210" s="120">
        <v>2034.194</v>
      </c>
      <c r="D210" s="22">
        <v>1.7561</v>
      </c>
      <c r="E210" s="22">
        <v>2.0013000000000001</v>
      </c>
      <c r="F210" s="22">
        <v>2.4885999999999999</v>
      </c>
      <c r="G210" s="22">
        <v>1.9013</v>
      </c>
      <c r="H210" s="22">
        <v>1.4711000000000001</v>
      </c>
      <c r="I210" s="22">
        <v>1.1559999999999999</v>
      </c>
      <c r="J210" s="22">
        <v>1.2359</v>
      </c>
      <c r="K210" s="22">
        <v>1.5208999999999999</v>
      </c>
      <c r="M210" s="14">
        <f t="shared" si="373"/>
        <v>-1.0986869649649456E-2</v>
      </c>
      <c r="N210" s="14">
        <f t="shared" si="374"/>
        <v>-4.6801017145368107E-3</v>
      </c>
      <c r="O210" s="14">
        <f t="shared" si="375"/>
        <v>-1.3426966292134801E-2</v>
      </c>
      <c r="P210" s="14">
        <f t="shared" si="376"/>
        <v>5.4762861736334933E-3</v>
      </c>
      <c r="Q210" s="14">
        <f t="shared" si="377"/>
        <v>-8.0516581632652517E-3</v>
      </c>
      <c r="R210" s="14">
        <f t="shared" si="378"/>
        <v>-9.2235539343408224E-3</v>
      </c>
      <c r="S210" s="14">
        <f t="shared" si="379"/>
        <v>-9.8936599811548787E-3</v>
      </c>
      <c r="T210" s="14">
        <f t="shared" si="380"/>
        <v>-6.2752514398694004E-3</v>
      </c>
      <c r="U210" s="14">
        <f t="shared" si="381"/>
        <v>-4.3502779344236631E-3</v>
      </c>
      <c r="V210" s="14">
        <f t="shared" si="382"/>
        <v>-4.646596858638774E-3</v>
      </c>
    </row>
    <row r="211" spans="1:22" x14ac:dyDescent="0.25">
      <c r="A211" s="13">
        <v>45609</v>
      </c>
      <c r="B211" s="20">
        <v>4110.8900999999996</v>
      </c>
      <c r="C211" s="120">
        <v>2033.5229999999999</v>
      </c>
      <c r="D211" s="22">
        <v>1.7706999999999999</v>
      </c>
      <c r="E211" s="22">
        <v>2.0139999999999998</v>
      </c>
      <c r="F211" s="22">
        <v>2.5013999999999998</v>
      </c>
      <c r="G211" s="22">
        <v>1.9049</v>
      </c>
      <c r="H211" s="22">
        <v>1.4693000000000001</v>
      </c>
      <c r="I211" s="22">
        <v>1.157</v>
      </c>
      <c r="J211" s="22">
        <v>1.2401</v>
      </c>
      <c r="K211" s="22">
        <v>1.5185</v>
      </c>
      <c r="M211" s="14">
        <f t="shared" si="373"/>
        <v>6.154841359331531E-3</v>
      </c>
      <c r="N211" s="14">
        <f t="shared" si="374"/>
        <v>-3.2986037713222949E-4</v>
      </c>
      <c r="O211" s="14">
        <f t="shared" si="375"/>
        <v>8.3138773418369727E-3</v>
      </c>
      <c r="P211" s="14">
        <f t="shared" si="376"/>
        <v>6.3458751811320546E-3</v>
      </c>
      <c r="Q211" s="14">
        <f t="shared" si="377"/>
        <v>5.1434541509280951E-3</v>
      </c>
      <c r="R211" s="14">
        <f t="shared" si="378"/>
        <v>1.893441329616552E-3</v>
      </c>
      <c r="S211" s="14">
        <f t="shared" si="379"/>
        <v>-1.2235741961797997E-3</v>
      </c>
      <c r="T211" s="14">
        <f t="shared" si="380"/>
        <v>8.6505190311436664E-4</v>
      </c>
      <c r="U211" s="14">
        <f t="shared" si="381"/>
        <v>3.3983331984788201E-3</v>
      </c>
      <c r="V211" s="14">
        <f t="shared" si="382"/>
        <v>-1.5780130186073826E-3</v>
      </c>
    </row>
    <row r="212" spans="1:22" x14ac:dyDescent="0.25">
      <c r="A212" s="13">
        <v>45610</v>
      </c>
      <c r="B212" s="20">
        <v>4039.6190999999999</v>
      </c>
      <c r="C212" s="120">
        <v>2007.3309999999999</v>
      </c>
      <c r="D212" s="22">
        <v>1.7323</v>
      </c>
      <c r="E212" s="22">
        <v>1.9626999999999999</v>
      </c>
      <c r="F212" s="22">
        <v>2.4874999999999998</v>
      </c>
      <c r="G212" s="22">
        <v>1.8807</v>
      </c>
      <c r="H212" s="22">
        <v>1.4429000000000001</v>
      </c>
      <c r="I212" s="22">
        <v>1.1402000000000001</v>
      </c>
      <c r="J212" s="22">
        <v>1.2223999999999999</v>
      </c>
      <c r="K212" s="22">
        <v>1.5114000000000001</v>
      </c>
      <c r="M212" s="14">
        <f t="shared" si="373"/>
        <v>-1.7337121223454655E-2</v>
      </c>
      <c r="N212" s="14">
        <f t="shared" si="374"/>
        <v>-1.2880110035637715E-2</v>
      </c>
      <c r="O212" s="14">
        <f t="shared" si="375"/>
        <v>-2.1686338736093047E-2</v>
      </c>
      <c r="P212" s="14">
        <f t="shared" si="376"/>
        <v>-2.5471698113207486E-2</v>
      </c>
      <c r="Q212" s="14">
        <f t="shared" si="377"/>
        <v>-5.556888142640104E-3</v>
      </c>
      <c r="R212" s="14">
        <f t="shared" si="378"/>
        <v>-1.2704078954275833E-2</v>
      </c>
      <c r="S212" s="14">
        <f t="shared" si="379"/>
        <v>-1.7967739740012201E-2</v>
      </c>
      <c r="T212" s="14">
        <f t="shared" si="380"/>
        <v>-1.4520311149524567E-2</v>
      </c>
      <c r="U212" s="14">
        <f t="shared" si="381"/>
        <v>-1.4273042496572907E-2</v>
      </c>
      <c r="V212" s="14">
        <f t="shared" si="382"/>
        <v>-4.6756667764240589E-3</v>
      </c>
    </row>
    <row r="213" spans="1:22" x14ac:dyDescent="0.25">
      <c r="A213" s="13">
        <v>45611</v>
      </c>
      <c r="B213" s="20">
        <v>3968.8308000000002</v>
      </c>
      <c r="C213" s="120">
        <v>1992.6369999999999</v>
      </c>
      <c r="D213" s="22">
        <v>1.7045999999999999</v>
      </c>
      <c r="E213" s="22">
        <v>1.9414</v>
      </c>
      <c r="F213" s="22">
        <v>2.4841000000000002</v>
      </c>
      <c r="G213" s="22">
        <v>1.8733</v>
      </c>
      <c r="H213" s="22">
        <v>1.4293</v>
      </c>
      <c r="I213" s="22">
        <v>1.1309</v>
      </c>
      <c r="J213" s="22">
        <v>1.2157</v>
      </c>
      <c r="K213" s="22">
        <v>1.5024</v>
      </c>
      <c r="M213" s="14">
        <f t="shared" si="373"/>
        <v>-1.7523508590203352E-2</v>
      </c>
      <c r="N213" s="14">
        <f t="shared" si="374"/>
        <v>-7.3201679244728757E-3</v>
      </c>
      <c r="O213" s="14">
        <f t="shared" si="375"/>
        <v>-1.5990301910754567E-2</v>
      </c>
      <c r="P213" s="14">
        <f t="shared" si="376"/>
        <v>-1.0852397207927744E-2</v>
      </c>
      <c r="Q213" s="14">
        <f t="shared" si="377"/>
        <v>-1.3668341708541476E-3</v>
      </c>
      <c r="R213" s="14">
        <f t="shared" si="378"/>
        <v>-3.9347051629712304E-3</v>
      </c>
      <c r="S213" s="14">
        <f t="shared" si="379"/>
        <v>-9.4254626100215289E-3</v>
      </c>
      <c r="T213" s="14">
        <f t="shared" si="380"/>
        <v>-8.1564637782846061E-3</v>
      </c>
      <c r="U213" s="14">
        <f t="shared" si="381"/>
        <v>-5.4810209424083212E-3</v>
      </c>
      <c r="V213" s="14">
        <f t="shared" si="382"/>
        <v>-5.9547439460103657E-3</v>
      </c>
    </row>
    <row r="214" spans="1:22" x14ac:dyDescent="0.25">
      <c r="A214" s="13">
        <v>45614</v>
      </c>
      <c r="B214" s="20">
        <v>3950.3806</v>
      </c>
      <c r="C214" s="120">
        <v>1970.4190000000001</v>
      </c>
      <c r="D214" s="22">
        <v>1.6854</v>
      </c>
      <c r="E214" s="22">
        <v>1.9120999999999999</v>
      </c>
      <c r="F214" s="22">
        <v>2.4459</v>
      </c>
      <c r="G214" s="22">
        <v>1.84</v>
      </c>
      <c r="H214" s="22">
        <v>1.4077999999999999</v>
      </c>
      <c r="I214" s="22">
        <v>1.1134999999999999</v>
      </c>
      <c r="J214" s="22">
        <v>1.2017</v>
      </c>
      <c r="K214" s="22">
        <v>1.5207999999999999</v>
      </c>
      <c r="M214" s="14">
        <f t="shared" ref="M214:M218" si="383">B214/B213-1</f>
        <v>-4.6487746466793434E-3</v>
      </c>
      <c r="N214" s="14">
        <f t="shared" ref="N214:N218" si="384">C214/C213-1</f>
        <v>-1.1150048905043897E-2</v>
      </c>
      <c r="O214" s="14">
        <f t="shared" ref="O214:O218" si="385">D214/D213-1</f>
        <v>-1.1263639563533934E-2</v>
      </c>
      <c r="P214" s="14">
        <f t="shared" ref="P214:P218" si="386">E214/E213-1</f>
        <v>-1.5092201504069314E-2</v>
      </c>
      <c r="Q214" s="14">
        <f t="shared" ref="Q214:Q218" si="387">F214/F213-1</f>
        <v>-1.537780282597323E-2</v>
      </c>
      <c r="R214" s="14">
        <f t="shared" ref="R214:R218" si="388">G214/G213-1</f>
        <v>-1.7776117012758164E-2</v>
      </c>
      <c r="S214" s="14">
        <f t="shared" ref="S214:S218" si="389">H214/H213-1</f>
        <v>-1.5042328412509631E-2</v>
      </c>
      <c r="T214" s="14">
        <f t="shared" ref="T214:T218" si="390">I214/I213-1</f>
        <v>-1.5385975771509464E-2</v>
      </c>
      <c r="U214" s="14">
        <f t="shared" ref="U214:U218" si="391">J214/J213-1</f>
        <v>-1.1515999012914335E-2</v>
      </c>
      <c r="V214" s="14">
        <f t="shared" ref="V214:V218" si="392">K214/K213-1</f>
        <v>1.2247071352502692E-2</v>
      </c>
    </row>
    <row r="215" spans="1:22" x14ac:dyDescent="0.25">
      <c r="A215" s="13">
        <v>45615</v>
      </c>
      <c r="B215" s="20">
        <v>3976.8912</v>
      </c>
      <c r="C215" s="120">
        <v>1991.778</v>
      </c>
      <c r="D215" s="22">
        <v>1.7014</v>
      </c>
      <c r="E215" s="22">
        <v>1.9420999999999999</v>
      </c>
      <c r="F215" s="22">
        <v>2.4754</v>
      </c>
      <c r="G215" s="22">
        <v>1.8707</v>
      </c>
      <c r="H215" s="22">
        <v>1.4232</v>
      </c>
      <c r="I215" s="22">
        <v>1.127</v>
      </c>
      <c r="J215" s="22">
        <v>1.2114</v>
      </c>
      <c r="K215" s="22">
        <v>1.5310999999999999</v>
      </c>
      <c r="M215" s="14">
        <f t="shared" si="383"/>
        <v>6.7108976790741792E-3</v>
      </c>
      <c r="N215" s="14">
        <f t="shared" si="384"/>
        <v>1.0839826453155288E-2</v>
      </c>
      <c r="O215" s="14">
        <f t="shared" si="385"/>
        <v>9.4932953601518655E-3</v>
      </c>
      <c r="P215" s="14">
        <f t="shared" si="386"/>
        <v>1.5689555985565651E-2</v>
      </c>
      <c r="Q215" s="14">
        <f t="shared" si="387"/>
        <v>1.2061000040884728E-2</v>
      </c>
      <c r="R215" s="14">
        <f t="shared" si="388"/>
        <v>1.6684782608695548E-2</v>
      </c>
      <c r="S215" s="14">
        <f t="shared" si="389"/>
        <v>1.0939053842875524E-2</v>
      </c>
      <c r="T215" s="14">
        <f t="shared" si="390"/>
        <v>1.2123933542882881E-2</v>
      </c>
      <c r="U215" s="14">
        <f t="shared" si="391"/>
        <v>8.0718981442955418E-3</v>
      </c>
      <c r="V215" s="14">
        <f t="shared" si="392"/>
        <v>6.7727511835875553E-3</v>
      </c>
    </row>
    <row r="216" spans="1:22" x14ac:dyDescent="0.25">
      <c r="A216" s="13">
        <v>45616</v>
      </c>
      <c r="B216" s="20">
        <v>3985.77</v>
      </c>
      <c r="C216" s="120">
        <v>2013.9069999999999</v>
      </c>
      <c r="D216" s="22">
        <v>1.7324999999999999</v>
      </c>
      <c r="E216" s="22">
        <v>2.0036</v>
      </c>
      <c r="F216" s="22">
        <v>2.5152999999999999</v>
      </c>
      <c r="G216" s="22">
        <v>1.8917999999999999</v>
      </c>
      <c r="H216" s="22">
        <v>1.4470000000000001</v>
      </c>
      <c r="I216" s="22">
        <v>1.149</v>
      </c>
      <c r="J216" s="22">
        <v>1.2311000000000001</v>
      </c>
      <c r="K216" s="22">
        <v>1.5334000000000001</v>
      </c>
      <c r="M216" s="14">
        <f t="shared" si="383"/>
        <v>2.2325981661253103E-3</v>
      </c>
      <c r="N216" s="14">
        <f t="shared" si="384"/>
        <v>1.1110173925005684E-2</v>
      </c>
      <c r="O216" s="14">
        <f t="shared" si="385"/>
        <v>1.8279064299988157E-2</v>
      </c>
      <c r="P216" s="14">
        <f t="shared" si="386"/>
        <v>3.1666752484424077E-2</v>
      </c>
      <c r="Q216" s="14">
        <f t="shared" si="387"/>
        <v>1.6118607093802861E-2</v>
      </c>
      <c r="R216" s="14">
        <f t="shared" si="388"/>
        <v>1.1279200299353143E-2</v>
      </c>
      <c r="S216" s="14">
        <f t="shared" si="389"/>
        <v>1.672287802136041E-2</v>
      </c>
      <c r="T216" s="14">
        <f t="shared" si="390"/>
        <v>1.9520851818988438E-2</v>
      </c>
      <c r="U216" s="14">
        <f t="shared" si="391"/>
        <v>1.6262175994716799E-2</v>
      </c>
      <c r="V216" s="14">
        <f t="shared" si="392"/>
        <v>1.5021879694339102E-3</v>
      </c>
    </row>
    <row r="217" spans="1:22" x14ac:dyDescent="0.25">
      <c r="A217" s="13">
        <v>45617</v>
      </c>
      <c r="B217" s="20">
        <v>3989.2979</v>
      </c>
      <c r="C217" s="120">
        <v>2014.5509999999999</v>
      </c>
      <c r="D217" s="22">
        <v>1.7402</v>
      </c>
      <c r="E217" s="22">
        <v>2.0346000000000002</v>
      </c>
      <c r="F217" s="22">
        <v>2.5059</v>
      </c>
      <c r="G217" s="22">
        <v>1.8897999999999999</v>
      </c>
      <c r="H217" s="22">
        <v>1.4455</v>
      </c>
      <c r="I217" s="22">
        <v>1.149</v>
      </c>
      <c r="J217" s="22">
        <v>1.2326999999999999</v>
      </c>
      <c r="K217" s="22">
        <v>1.5385</v>
      </c>
      <c r="M217" s="14">
        <f t="shared" si="383"/>
        <v>8.851238280180862E-4</v>
      </c>
      <c r="N217" s="14">
        <f t="shared" si="384"/>
        <v>3.1977643456237992E-4</v>
      </c>
      <c r="O217" s="14">
        <f t="shared" si="385"/>
        <v>4.4444444444444731E-3</v>
      </c>
      <c r="P217" s="14">
        <f t="shared" si="386"/>
        <v>1.5472150129766549E-2</v>
      </c>
      <c r="Q217" s="14">
        <f t="shared" si="387"/>
        <v>-3.7371287719157875E-3</v>
      </c>
      <c r="R217" s="14">
        <f t="shared" si="388"/>
        <v>-1.0571942065757955E-3</v>
      </c>
      <c r="S217" s="14">
        <f t="shared" si="389"/>
        <v>-1.0366275051831852E-3</v>
      </c>
      <c r="T217" s="14">
        <f t="shared" si="390"/>
        <v>0</v>
      </c>
      <c r="U217" s="14">
        <f t="shared" si="391"/>
        <v>1.2996507188691719E-3</v>
      </c>
      <c r="V217" s="14">
        <f t="shared" si="392"/>
        <v>3.3259423503324559E-3</v>
      </c>
    </row>
    <row r="218" spans="1:22" x14ac:dyDescent="0.25">
      <c r="A218" s="13">
        <v>45618</v>
      </c>
      <c r="B218" s="20">
        <v>3865.6988999999999</v>
      </c>
      <c r="C218" s="120">
        <v>1990.558</v>
      </c>
      <c r="D218" s="22">
        <v>1.6912</v>
      </c>
      <c r="E218" s="22">
        <v>1.9846999999999999</v>
      </c>
      <c r="F218" s="22">
        <v>2.4506000000000001</v>
      </c>
      <c r="G218" s="22">
        <v>1.8545</v>
      </c>
      <c r="H218" s="22">
        <v>1.4202999999999999</v>
      </c>
      <c r="I218" s="22">
        <v>1.1278999999999999</v>
      </c>
      <c r="J218" s="22">
        <v>1.2155</v>
      </c>
      <c r="K218" s="22">
        <v>1.53</v>
      </c>
      <c r="M218" s="14">
        <f t="shared" si="383"/>
        <v>-3.0982644840837792E-2</v>
      </c>
      <c r="N218" s="14">
        <f t="shared" si="384"/>
        <v>-1.1909849887146051E-2</v>
      </c>
      <c r="O218" s="14">
        <f t="shared" si="385"/>
        <v>-2.8157683024939595E-2</v>
      </c>
      <c r="P218" s="14">
        <f t="shared" si="386"/>
        <v>-2.4525705298338862E-2</v>
      </c>
      <c r="Q218" s="14">
        <f t="shared" si="387"/>
        <v>-2.2067919709485628E-2</v>
      </c>
      <c r="R218" s="14">
        <f t="shared" si="388"/>
        <v>-1.8679225314848114E-2</v>
      </c>
      <c r="S218" s="14">
        <f t="shared" si="389"/>
        <v>-1.7433414043583562E-2</v>
      </c>
      <c r="T218" s="14">
        <f t="shared" si="390"/>
        <v>-1.8363794604003614E-2</v>
      </c>
      <c r="U218" s="14">
        <f t="shared" si="391"/>
        <v>-1.3953111057029233E-2</v>
      </c>
      <c r="V218" s="14">
        <f t="shared" si="392"/>
        <v>-5.5248618784530246E-3</v>
      </c>
    </row>
    <row r="219" spans="1:22" x14ac:dyDescent="0.25">
      <c r="A219" s="13">
        <v>45621</v>
      </c>
      <c r="B219" s="20">
        <v>3848.0909000000001</v>
      </c>
      <c r="C219" s="120">
        <v>1996.1120000000001</v>
      </c>
      <c r="D219" s="22">
        <v>1.7053</v>
      </c>
      <c r="E219" s="22">
        <v>2.0638000000000001</v>
      </c>
      <c r="F219" s="22">
        <v>2.4630000000000001</v>
      </c>
      <c r="G219" s="22">
        <v>1.8855999999999999</v>
      </c>
      <c r="H219" s="22">
        <v>1.4337</v>
      </c>
      <c r="I219" s="22">
        <v>1.1379999999999999</v>
      </c>
      <c r="J219" s="22">
        <v>1.2248000000000001</v>
      </c>
      <c r="K219" s="22">
        <v>1.5431999999999999</v>
      </c>
      <c r="M219" s="14">
        <f t="shared" ref="M219:M223" si="393">B219/B218-1</f>
        <v>-4.5549331325313025E-3</v>
      </c>
      <c r="N219" s="14">
        <f t="shared" ref="N219:N223" si="394">C219/C218-1</f>
        <v>2.790172403918989E-3</v>
      </c>
      <c r="O219" s="14">
        <f t="shared" ref="O219:O223" si="395">D219/D218-1</f>
        <v>8.3372753074739681E-3</v>
      </c>
      <c r="P219" s="14">
        <f t="shared" ref="P219:P223" si="396">E219/E218-1</f>
        <v>3.9854889907794622E-2</v>
      </c>
      <c r="Q219" s="14">
        <f t="shared" ref="Q219:Q223" si="397">F219/F218-1</f>
        <v>5.059985309719961E-3</v>
      </c>
      <c r="R219" s="14">
        <f t="shared" ref="R219:R223" si="398">G219/G218-1</f>
        <v>1.677001887301155E-2</v>
      </c>
      <c r="S219" s="14">
        <f t="shared" ref="S219:S223" si="399">H219/H218-1</f>
        <v>9.4346264873619301E-3</v>
      </c>
      <c r="T219" s="14">
        <f t="shared" ref="T219:T223" si="400">I219/I218-1</f>
        <v>8.9546945651211018E-3</v>
      </c>
      <c r="U219" s="14">
        <f t="shared" ref="U219:U223" si="401">J219/J218-1</f>
        <v>7.651172357054703E-3</v>
      </c>
      <c r="V219" s="14">
        <f t="shared" ref="V219:V223" si="402">K219/K218-1</f>
        <v>8.6274509803920818E-3</v>
      </c>
    </row>
    <row r="220" spans="1:22" x14ac:dyDescent="0.25">
      <c r="A220" s="13">
        <v>45622</v>
      </c>
      <c r="B220" s="20">
        <v>3840.1846999999998</v>
      </c>
      <c r="C220" s="120">
        <v>1988.1669999999999</v>
      </c>
      <c r="D220" s="22">
        <v>1.6911</v>
      </c>
      <c r="E220" s="22">
        <v>2.0710000000000002</v>
      </c>
      <c r="F220" s="22">
        <v>2.4426999999999999</v>
      </c>
      <c r="G220" s="22">
        <v>1.8829</v>
      </c>
      <c r="H220" s="22">
        <v>1.4333</v>
      </c>
      <c r="I220" s="22">
        <v>1.1362000000000001</v>
      </c>
      <c r="J220" s="22">
        <v>1.2242</v>
      </c>
      <c r="K220" s="22">
        <v>1.5387</v>
      </c>
      <c r="M220" s="14">
        <f t="shared" si="393"/>
        <v>-2.054577245043876E-3</v>
      </c>
      <c r="N220" s="14">
        <f t="shared" si="394"/>
        <v>-3.9802375818591695E-3</v>
      </c>
      <c r="O220" s="14">
        <f t="shared" si="395"/>
        <v>-8.3269805899255367E-3</v>
      </c>
      <c r="P220" s="14">
        <f t="shared" si="396"/>
        <v>3.4887101463321191E-3</v>
      </c>
      <c r="Q220" s="14">
        <f t="shared" si="397"/>
        <v>-8.2419813235892203E-3</v>
      </c>
      <c r="R220" s="14">
        <f t="shared" si="398"/>
        <v>-1.4319049639371917E-3</v>
      </c>
      <c r="S220" s="14">
        <f t="shared" si="399"/>
        <v>-2.7899839575917795E-4</v>
      </c>
      <c r="T220" s="14">
        <f t="shared" si="400"/>
        <v>-1.5817223198592023E-3</v>
      </c>
      <c r="U220" s="14">
        <f t="shared" si="401"/>
        <v>-4.8987589810589593E-4</v>
      </c>
      <c r="V220" s="14">
        <f t="shared" si="402"/>
        <v>-2.9160186625194484E-3</v>
      </c>
    </row>
    <row r="221" spans="1:22" x14ac:dyDescent="0.25">
      <c r="A221" s="13">
        <v>45623</v>
      </c>
      <c r="B221" s="20">
        <v>3907.0446999999999</v>
      </c>
      <c r="C221" s="120">
        <v>2005.683</v>
      </c>
      <c r="D221" s="22">
        <v>1.7285999999999999</v>
      </c>
      <c r="E221" s="22">
        <v>2.0724</v>
      </c>
      <c r="F221" s="22">
        <v>2.4727999999999999</v>
      </c>
      <c r="G221" s="22">
        <v>1.9366000000000001</v>
      </c>
      <c r="H221" s="22">
        <v>1.4581999999999999</v>
      </c>
      <c r="I221" s="22">
        <v>1.1552</v>
      </c>
      <c r="J221" s="22">
        <v>1.2324999999999999</v>
      </c>
      <c r="K221" s="22">
        <v>1.5486</v>
      </c>
      <c r="M221" s="14">
        <f t="shared" si="393"/>
        <v>1.741062090060419E-2</v>
      </c>
      <c r="N221" s="14">
        <f t="shared" si="394"/>
        <v>8.8101251051848628E-3</v>
      </c>
      <c r="O221" s="14">
        <f t="shared" si="395"/>
        <v>2.2174915735320155E-2</v>
      </c>
      <c r="P221" s="14">
        <f t="shared" si="396"/>
        <v>6.7600193143402265E-4</v>
      </c>
      <c r="Q221" s="14">
        <f t="shared" si="397"/>
        <v>1.2322430097842618E-2</v>
      </c>
      <c r="R221" s="14">
        <f t="shared" si="398"/>
        <v>2.8519836422539635E-2</v>
      </c>
      <c r="S221" s="14">
        <f t="shared" si="399"/>
        <v>1.7372497034814804E-2</v>
      </c>
      <c r="T221" s="14">
        <f t="shared" si="400"/>
        <v>1.6722408026755842E-2</v>
      </c>
      <c r="U221" s="14">
        <f t="shared" si="401"/>
        <v>6.7799379186406217E-3</v>
      </c>
      <c r="V221" s="14">
        <f t="shared" si="402"/>
        <v>6.4340027295768376E-3</v>
      </c>
    </row>
    <row r="222" spans="1:22" x14ac:dyDescent="0.25">
      <c r="A222" s="13">
        <v>45624</v>
      </c>
      <c r="B222" s="20">
        <v>3872.5504999999998</v>
      </c>
      <c r="C222" s="120">
        <v>2011.941</v>
      </c>
      <c r="D222" s="22">
        <v>1.7283999999999999</v>
      </c>
      <c r="E222" s="22">
        <v>2.1233</v>
      </c>
      <c r="F222" s="22">
        <v>2.4899</v>
      </c>
      <c r="G222" s="22">
        <v>1.9615</v>
      </c>
      <c r="H222" s="22">
        <v>1.4698</v>
      </c>
      <c r="I222" s="22">
        <v>1.1571</v>
      </c>
      <c r="J222" s="22">
        <v>1.2384999999999999</v>
      </c>
      <c r="K222" s="22">
        <v>1.5445</v>
      </c>
      <c r="M222" s="14">
        <f t="shared" si="393"/>
        <v>-8.8287190571431085E-3</v>
      </c>
      <c r="N222" s="14">
        <f t="shared" si="394"/>
        <v>3.1201341388444881E-3</v>
      </c>
      <c r="O222" s="14">
        <f t="shared" si="395"/>
        <v>-1.1570056693277486E-4</v>
      </c>
      <c r="P222" s="14">
        <f t="shared" si="396"/>
        <v>2.456089558000385E-2</v>
      </c>
      <c r="Q222" s="14">
        <f t="shared" si="397"/>
        <v>6.9152377871239956E-3</v>
      </c>
      <c r="R222" s="14">
        <f t="shared" si="398"/>
        <v>1.2857585459051801E-2</v>
      </c>
      <c r="S222" s="14">
        <f t="shared" si="399"/>
        <v>7.9550130297627586E-3</v>
      </c>
      <c r="T222" s="14">
        <f t="shared" si="400"/>
        <v>1.6447368421053099E-3</v>
      </c>
      <c r="U222" s="14">
        <f t="shared" si="401"/>
        <v>4.8681541582149546E-3</v>
      </c>
      <c r="V222" s="14">
        <f t="shared" si="402"/>
        <v>-2.647552628180283E-3</v>
      </c>
    </row>
    <row r="223" spans="1:22" x14ac:dyDescent="0.25">
      <c r="A223" s="13">
        <v>45625</v>
      </c>
      <c r="B223" s="20">
        <v>3916.5832</v>
      </c>
      <c r="C223" s="120">
        <v>2029.9680000000001</v>
      </c>
      <c r="D223" s="22">
        <v>1.7553000000000001</v>
      </c>
      <c r="E223" s="22">
        <v>2.1566999999999998</v>
      </c>
      <c r="F223" s="22">
        <v>2.5114999999999998</v>
      </c>
      <c r="G223" s="22">
        <v>1.9706999999999999</v>
      </c>
      <c r="H223" s="22">
        <v>1.4810000000000001</v>
      </c>
      <c r="I223" s="22">
        <v>1.1694</v>
      </c>
      <c r="J223" s="22">
        <v>1.2514000000000001</v>
      </c>
      <c r="K223" s="22">
        <v>1.5511999999999999</v>
      </c>
      <c r="M223" s="14">
        <f t="shared" si="393"/>
        <v>1.1370465020404508E-2</v>
      </c>
      <c r="N223" s="14">
        <f t="shared" si="394"/>
        <v>8.9600042943605018E-3</v>
      </c>
      <c r="O223" s="14">
        <f t="shared" si="395"/>
        <v>1.5563526961351659E-2</v>
      </c>
      <c r="P223" s="14">
        <f t="shared" si="396"/>
        <v>1.573023124381856E-2</v>
      </c>
      <c r="Q223" s="14">
        <f t="shared" si="397"/>
        <v>8.6750471906502646E-3</v>
      </c>
      <c r="R223" s="14">
        <f t="shared" si="398"/>
        <v>4.6902880448635997E-3</v>
      </c>
      <c r="S223" s="14">
        <f t="shared" si="399"/>
        <v>7.6200843652198813E-3</v>
      </c>
      <c r="T223" s="14">
        <f t="shared" si="400"/>
        <v>1.0630023334197602E-2</v>
      </c>
      <c r="U223" s="14">
        <f t="shared" si="401"/>
        <v>1.041582559547849E-2</v>
      </c>
      <c r="V223" s="14">
        <f t="shared" si="402"/>
        <v>4.3379734541921788E-3</v>
      </c>
    </row>
    <row r="224" spans="1:22" x14ac:dyDescent="0.25">
      <c r="A224" s="13">
        <v>45628</v>
      </c>
      <c r="B224" s="20">
        <v>3947.6320000000001</v>
      </c>
      <c r="C224" s="120">
        <v>2048.7860000000001</v>
      </c>
      <c r="D224" s="22">
        <v>1.7638</v>
      </c>
      <c r="E224" s="22">
        <v>2.1867999999999999</v>
      </c>
      <c r="F224" s="22">
        <v>2.5594000000000001</v>
      </c>
      <c r="G224" s="22">
        <v>2.0112000000000001</v>
      </c>
      <c r="H224" s="22">
        <v>1.5043</v>
      </c>
      <c r="I224" s="22">
        <v>1.1861999999999999</v>
      </c>
      <c r="J224" s="22">
        <v>1.2726</v>
      </c>
      <c r="K224" s="22">
        <v>1.5513999999999999</v>
      </c>
      <c r="M224" s="14">
        <f t="shared" ref="M224:M228" si="403">B224/B223-1</f>
        <v>7.9275221320460609E-3</v>
      </c>
      <c r="N224" s="14">
        <f t="shared" ref="N224:N228" si="404">C224/C223-1</f>
        <v>9.270096868521982E-3</v>
      </c>
      <c r="O224" s="14">
        <f t="shared" ref="O224:O228" si="405">D224/D223-1</f>
        <v>4.8424770694468489E-3</v>
      </c>
      <c r="P224" s="14">
        <f t="shared" ref="P224:P228" si="406">E224/E223-1</f>
        <v>1.3956507627393755E-2</v>
      </c>
      <c r="Q224" s="14">
        <f t="shared" ref="Q224:Q228" si="407">F224/F223-1</f>
        <v>1.90722675691819E-2</v>
      </c>
      <c r="R224" s="14">
        <f t="shared" ref="R224:R228" si="408">G224/G223-1</f>
        <v>2.0551073222712768E-2</v>
      </c>
      <c r="S224" s="14">
        <f t="shared" ref="S224:S228" si="409">H224/H223-1</f>
        <v>1.573261309925722E-2</v>
      </c>
      <c r="T224" s="14">
        <f t="shared" ref="T224:T228" si="410">I224/I223-1</f>
        <v>1.4366341713699216E-2</v>
      </c>
      <c r="U224" s="14">
        <f t="shared" ref="U224:U228" si="411">J224/J223-1</f>
        <v>1.6941026050822927E-2</v>
      </c>
      <c r="V224" s="14">
        <f t="shared" ref="V224:V228" si="412">K224/K223-1</f>
        <v>1.2893243940181875E-4</v>
      </c>
    </row>
    <row r="225" spans="1:33" x14ac:dyDescent="0.25">
      <c r="A225" s="13">
        <v>45629</v>
      </c>
      <c r="B225" s="20">
        <v>3951.8912</v>
      </c>
      <c r="C225" s="120">
        <v>2051.2040000000002</v>
      </c>
      <c r="D225" s="22">
        <v>1.7593000000000001</v>
      </c>
      <c r="E225" s="22">
        <v>2.1859999999999999</v>
      </c>
      <c r="F225" s="22">
        <v>2.5329000000000002</v>
      </c>
      <c r="G225" s="22">
        <v>2.0135999999999998</v>
      </c>
      <c r="H225" s="22">
        <v>1.5036</v>
      </c>
      <c r="I225" s="22">
        <v>1.1849000000000001</v>
      </c>
      <c r="J225" s="22">
        <v>1.2723</v>
      </c>
      <c r="K225" s="22">
        <v>1.5669</v>
      </c>
      <c r="M225" s="14">
        <f t="shared" si="403"/>
        <v>1.0789252898952828E-3</v>
      </c>
      <c r="N225" s="14">
        <f t="shared" si="404"/>
        <v>1.1802111103844659E-3</v>
      </c>
      <c r="O225" s="14">
        <f t="shared" si="405"/>
        <v>-2.5513096722984407E-3</v>
      </c>
      <c r="P225" s="14">
        <f t="shared" si="406"/>
        <v>-3.6583135174683701E-4</v>
      </c>
      <c r="Q225" s="14">
        <f t="shared" si="407"/>
        <v>-1.0353989216222548E-2</v>
      </c>
      <c r="R225" s="14">
        <f t="shared" si="408"/>
        <v>1.1933174224343368E-3</v>
      </c>
      <c r="S225" s="14">
        <f t="shared" si="409"/>
        <v>-4.6533271288962119E-4</v>
      </c>
      <c r="T225" s="14">
        <f t="shared" si="410"/>
        <v>-1.0959366042824215E-3</v>
      </c>
      <c r="U225" s="14">
        <f t="shared" si="411"/>
        <v>-2.3573785950026238E-4</v>
      </c>
      <c r="V225" s="14">
        <f t="shared" si="412"/>
        <v>9.9909758927421155E-3</v>
      </c>
    </row>
    <row r="226" spans="1:33" x14ac:dyDescent="0.25">
      <c r="A226" s="13">
        <v>45630</v>
      </c>
      <c r="B226" s="20">
        <v>3930.5567999999998</v>
      </c>
      <c r="C226" s="120">
        <v>2037.538</v>
      </c>
      <c r="D226" s="22">
        <v>1.7322</v>
      </c>
      <c r="E226" s="22">
        <v>2.1536</v>
      </c>
      <c r="F226" s="22">
        <v>2.5011999999999999</v>
      </c>
      <c r="G226" s="22">
        <v>1.9943</v>
      </c>
      <c r="H226" s="22">
        <v>1.4919</v>
      </c>
      <c r="I226" s="22">
        <v>1.1717</v>
      </c>
      <c r="J226" s="22">
        <v>1.2624</v>
      </c>
      <c r="K226" s="22">
        <v>1.5674999999999999</v>
      </c>
      <c r="M226" s="14">
        <f t="shared" si="403"/>
        <v>-5.3985291902773902E-3</v>
      </c>
      <c r="N226" s="14">
        <f t="shared" si="404"/>
        <v>-6.6624285054046606E-3</v>
      </c>
      <c r="O226" s="14">
        <f t="shared" si="405"/>
        <v>-1.5403853805490919E-2</v>
      </c>
      <c r="P226" s="14">
        <f t="shared" si="406"/>
        <v>-1.4821591948764867E-2</v>
      </c>
      <c r="Q226" s="14">
        <f t="shared" si="407"/>
        <v>-1.25152986695094E-2</v>
      </c>
      <c r="R226" s="14">
        <f t="shared" si="408"/>
        <v>-9.584823202224757E-3</v>
      </c>
      <c r="S226" s="14">
        <f t="shared" si="409"/>
        <v>-7.7813248204310348E-3</v>
      </c>
      <c r="T226" s="14">
        <f t="shared" si="410"/>
        <v>-1.1140180605958339E-2</v>
      </c>
      <c r="U226" s="14">
        <f t="shared" si="411"/>
        <v>-7.781183683093662E-3</v>
      </c>
      <c r="V226" s="14">
        <f t="shared" si="412"/>
        <v>3.8292169251374908E-4</v>
      </c>
    </row>
    <row r="227" spans="1:33" x14ac:dyDescent="0.25">
      <c r="A227" s="13">
        <v>45631</v>
      </c>
      <c r="B227" s="20">
        <v>3921.5880999999999</v>
      </c>
      <c r="C227" s="120">
        <v>2050.4479999999999</v>
      </c>
      <c r="D227" s="22">
        <v>1.7344532861774242</v>
      </c>
      <c r="E227" s="22">
        <v>2.1883315265595744</v>
      </c>
      <c r="F227" s="22">
        <v>2.5253038453875272</v>
      </c>
      <c r="G227" s="22">
        <v>2.0001987478883039</v>
      </c>
      <c r="H227" s="22">
        <v>1.5028315946348734</v>
      </c>
      <c r="I227" s="22">
        <v>1.1829000000000001</v>
      </c>
      <c r="J227" s="22">
        <v>1.2680842607313196</v>
      </c>
      <c r="K227" s="22">
        <v>1.5714285714285714</v>
      </c>
      <c r="M227" s="14">
        <f t="shared" si="403"/>
        <v>-2.2817886768612405E-3</v>
      </c>
      <c r="N227" s="14">
        <f t="shared" si="404"/>
        <v>6.3360781492172169E-3</v>
      </c>
      <c r="O227" s="14">
        <f t="shared" si="405"/>
        <v>1.3008233330009666E-3</v>
      </c>
      <c r="P227" s="14">
        <f t="shared" si="406"/>
        <v>1.6127194724913752E-2</v>
      </c>
      <c r="Q227" s="14">
        <f t="shared" si="407"/>
        <v>9.636912437041234E-3</v>
      </c>
      <c r="R227" s="14">
        <f t="shared" si="408"/>
        <v>2.9578036846531486E-3</v>
      </c>
      <c r="S227" s="14">
        <f t="shared" si="409"/>
        <v>7.3272971612530213E-3</v>
      </c>
      <c r="T227" s="14">
        <f t="shared" si="410"/>
        <v>9.5587607749425541E-3</v>
      </c>
      <c r="U227" s="14">
        <f t="shared" si="411"/>
        <v>4.5027413904623614E-3</v>
      </c>
      <c r="V227" s="14">
        <f t="shared" si="412"/>
        <v>2.5062656641603454E-3</v>
      </c>
    </row>
    <row r="228" spans="1:33" x14ac:dyDescent="0.25">
      <c r="A228" s="13">
        <v>45632</v>
      </c>
      <c r="B228" s="20">
        <v>3973.1405</v>
      </c>
      <c r="C228" s="120">
        <v>2061.7249999999999</v>
      </c>
      <c r="D228" s="18">
        <v>1.7655000000000001</v>
      </c>
      <c r="E228" s="22">
        <v>2.2204999999999999</v>
      </c>
      <c r="F228" s="22">
        <v>2.5348999999999999</v>
      </c>
      <c r="G228" s="22">
        <v>2.0127999999999999</v>
      </c>
      <c r="H228" s="22">
        <v>1.5125999999999999</v>
      </c>
      <c r="I228" s="22">
        <v>1.1874</v>
      </c>
      <c r="J228" s="22">
        <v>1.2762</v>
      </c>
      <c r="K228" s="22">
        <v>1.5741000000000001</v>
      </c>
      <c r="M228" s="14">
        <f t="shared" si="403"/>
        <v>1.3145796724546299E-2</v>
      </c>
      <c r="N228" s="14">
        <f t="shared" si="404"/>
        <v>5.499773707989597E-3</v>
      </c>
      <c r="O228" s="14">
        <f t="shared" si="405"/>
        <v>1.7900000000000027E-2</v>
      </c>
      <c r="P228" s="14">
        <f t="shared" si="406"/>
        <v>1.4699999999999935E-2</v>
      </c>
      <c r="Q228" s="14">
        <f t="shared" si="407"/>
        <v>3.8000000000000256E-3</v>
      </c>
      <c r="R228" s="14">
        <f t="shared" si="408"/>
        <v>6.2999999999999723E-3</v>
      </c>
      <c r="S228" s="14">
        <f t="shared" si="409"/>
        <v>6.4999999999999503E-3</v>
      </c>
      <c r="T228" s="14">
        <f t="shared" si="410"/>
        <v>3.8042099923916162E-3</v>
      </c>
      <c r="U228" s="14">
        <f t="shared" si="411"/>
        <v>6.3999999999999613E-3</v>
      </c>
      <c r="V228" s="14">
        <f t="shared" si="412"/>
        <v>1.7000000000000348E-3</v>
      </c>
    </row>
    <row r="229" spans="1:33" x14ac:dyDescent="0.25">
      <c r="A229" s="13">
        <v>45635</v>
      </c>
      <c r="B229" s="20">
        <v>3966.5708</v>
      </c>
      <c r="C229" s="120">
        <v>2064.7759999999998</v>
      </c>
      <c r="D229" s="22">
        <v>1.7641</v>
      </c>
      <c r="E229" s="22">
        <v>2.2174</v>
      </c>
      <c r="F229" s="22">
        <v>2.5419999999999998</v>
      </c>
      <c r="G229" s="22">
        <v>2.0097999999999998</v>
      </c>
      <c r="H229" s="22">
        <v>1.5116000000000001</v>
      </c>
      <c r="I229" s="22">
        <v>1.1887000000000001</v>
      </c>
      <c r="J229" s="22">
        <v>1.2794000000000001</v>
      </c>
      <c r="K229" s="22">
        <v>1.5785</v>
      </c>
      <c r="M229" s="14">
        <f t="shared" ref="M229" si="413">B229/B228-1</f>
        <v>-1.6535282354097625E-3</v>
      </c>
      <c r="N229" s="14">
        <f t="shared" ref="N229" si="414">C229/C228-1</f>
        <v>1.4798287841490954E-3</v>
      </c>
      <c r="O229" s="14">
        <f t="shared" ref="O229" si="415">D229/D228-1</f>
        <v>-7.9297649391107949E-4</v>
      </c>
      <c r="P229" s="14">
        <f t="shared" ref="P229" si="416">E229/E228-1</f>
        <v>-1.3960819635217003E-3</v>
      </c>
      <c r="Q229" s="14">
        <f t="shared" ref="Q229" si="417">F229/F228-1</f>
        <v>2.800899443764937E-3</v>
      </c>
      <c r="R229" s="14">
        <f t="shared" ref="R229" si="418">G229/G228-1</f>
        <v>-1.4904610492846304E-3</v>
      </c>
      <c r="S229" s="14">
        <f t="shared" ref="S229" si="419">H229/H228-1</f>
        <v>-6.6111331482210378E-4</v>
      </c>
      <c r="T229" s="14">
        <f t="shared" ref="T229" si="420">I229/I228-1</f>
        <v>1.0948290382348791E-3</v>
      </c>
      <c r="U229" s="14">
        <f t="shared" ref="U229" si="421">J229/J228-1</f>
        <v>2.5074439742986954E-3</v>
      </c>
      <c r="V229" s="14">
        <f t="shared" ref="V229" si="422">K229/K228-1</f>
        <v>2.7952480782669209E-3</v>
      </c>
    </row>
    <row r="230" spans="1:33" x14ac:dyDescent="0.25">
      <c r="A230" s="13">
        <v>45636</v>
      </c>
      <c r="B230" s="20">
        <v>3995.6369</v>
      </c>
      <c r="C230" s="120">
        <v>2078.7130000000002</v>
      </c>
      <c r="D230" s="22">
        <v>1.7766999999999999</v>
      </c>
      <c r="E230" s="22">
        <v>2.2058</v>
      </c>
      <c r="F230" s="22">
        <v>2.5505</v>
      </c>
      <c r="G230" s="22">
        <v>2.0156999999999998</v>
      </c>
      <c r="H230" s="22">
        <v>1.5190999999999999</v>
      </c>
      <c r="I230" s="22">
        <v>1.1929000000000001</v>
      </c>
      <c r="J230" s="22">
        <v>1.2824</v>
      </c>
      <c r="K230" s="22">
        <v>1.5757000000000001</v>
      </c>
      <c r="M230" s="14">
        <f t="shared" ref="M230:M233" si="423">B230/B229-1</f>
        <v>7.3277653332193271E-3</v>
      </c>
      <c r="N230" s="14">
        <f t="shared" ref="N230:N233" si="424">C230/C229-1</f>
        <v>6.7498847332594369E-3</v>
      </c>
      <c r="O230" s="14">
        <f t="shared" ref="O230:O233" si="425">D230/D229-1</f>
        <v>7.1424522419363257E-3</v>
      </c>
      <c r="P230" s="14">
        <f t="shared" ref="P230:P233" si="426">E230/E229-1</f>
        <v>-5.2313520339136721E-3</v>
      </c>
      <c r="Q230" s="14">
        <f t="shared" ref="Q230:Q233" si="427">F230/F229-1</f>
        <v>3.3438237608183208E-3</v>
      </c>
      <c r="R230" s="14">
        <f t="shared" ref="R230:R233" si="428">G230/G229-1</f>
        <v>2.9356154841277959E-3</v>
      </c>
      <c r="S230" s="14">
        <f t="shared" ref="S230:S233" si="429">H230/H229-1</f>
        <v>4.9616300608625874E-3</v>
      </c>
      <c r="T230" s="14">
        <f t="shared" ref="T230:T233" si="430">I230/I229-1</f>
        <v>3.5332716412888043E-3</v>
      </c>
      <c r="U230" s="14">
        <f t="shared" ref="U230:U233" si="431">J230/J229-1</f>
        <v>2.3448491480380085E-3</v>
      </c>
      <c r="V230" s="14">
        <f t="shared" ref="V230:V233" si="432">K230/K229-1</f>
        <v>-1.7738359201773246E-3</v>
      </c>
    </row>
    <row r="231" spans="1:33" x14ac:dyDescent="0.25">
      <c r="A231" s="13">
        <v>45637</v>
      </c>
      <c r="B231" s="20">
        <v>3988.8308000000002</v>
      </c>
      <c r="C231" s="120">
        <v>2101.9110000000001</v>
      </c>
      <c r="D231" s="22">
        <v>1.8043</v>
      </c>
      <c r="E231" s="22">
        <v>2.2366000000000001</v>
      </c>
      <c r="F231" s="22">
        <v>2.5975999999999999</v>
      </c>
      <c r="G231" s="22">
        <v>2.0428999999999999</v>
      </c>
      <c r="H231" s="22">
        <v>1.5367999999999999</v>
      </c>
      <c r="I231" s="22">
        <v>1.2078</v>
      </c>
      <c r="J231" s="22">
        <v>1.3037000000000001</v>
      </c>
      <c r="K231" s="18">
        <v>1.5865</v>
      </c>
      <c r="M231" s="14">
        <f t="shared" si="423"/>
        <v>-1.70338300760009E-3</v>
      </c>
      <c r="N231" s="14">
        <f t="shared" si="424"/>
        <v>1.115978973528331E-2</v>
      </c>
      <c r="O231" s="14">
        <f t="shared" si="425"/>
        <v>1.553441774075548E-2</v>
      </c>
      <c r="P231" s="14">
        <f t="shared" si="426"/>
        <v>1.3963187959017187E-2</v>
      </c>
      <c r="Q231" s="14">
        <f t="shared" si="427"/>
        <v>1.8466967261321354E-2</v>
      </c>
      <c r="R231" s="14">
        <f t="shared" si="428"/>
        <v>1.3494071538423524E-2</v>
      </c>
      <c r="S231" s="14">
        <f t="shared" si="429"/>
        <v>1.1651635837008678E-2</v>
      </c>
      <c r="T231" s="14">
        <f t="shared" si="430"/>
        <v>1.2490569201106583E-2</v>
      </c>
      <c r="U231" s="14">
        <f t="shared" si="431"/>
        <v>1.6609482220836025E-2</v>
      </c>
      <c r="V231" s="14">
        <f t="shared" si="432"/>
        <v>6.8540965919907659E-3</v>
      </c>
    </row>
    <row r="232" spans="1:33" x14ac:dyDescent="0.25">
      <c r="A232" s="13">
        <v>45638</v>
      </c>
      <c r="B232" s="20">
        <f>VLOOKUP(300,'1'!$J:$K,2,FALSE)</f>
        <v>3988.8308000000002</v>
      </c>
      <c r="M232" s="14">
        <f t="shared" si="423"/>
        <v>0</v>
      </c>
      <c r="N232" s="14">
        <f t="shared" si="424"/>
        <v>-1</v>
      </c>
      <c r="O232" s="14">
        <f t="shared" si="425"/>
        <v>-1</v>
      </c>
      <c r="P232" s="14">
        <f t="shared" si="426"/>
        <v>-1</v>
      </c>
      <c r="Q232" s="14">
        <f t="shared" si="427"/>
        <v>-1</v>
      </c>
      <c r="R232" s="14">
        <f t="shared" si="428"/>
        <v>-1</v>
      </c>
      <c r="S232" s="14">
        <f t="shared" si="429"/>
        <v>-1</v>
      </c>
      <c r="T232" s="14">
        <f t="shared" si="430"/>
        <v>-1</v>
      </c>
      <c r="U232" s="14">
        <f t="shared" si="431"/>
        <v>-1</v>
      </c>
      <c r="V232" s="14">
        <f t="shared" si="432"/>
        <v>-1</v>
      </c>
    </row>
    <row r="233" spans="1:33" x14ac:dyDescent="0.25">
      <c r="A233" s="13">
        <v>45639</v>
      </c>
      <c r="B233" s="20">
        <f>VLOOKUP(300,'1'!$J:$K,2,FALSE)</f>
        <v>3988.8308000000002</v>
      </c>
      <c r="M233" s="14">
        <f t="shared" si="423"/>
        <v>0</v>
      </c>
      <c r="N233" s="14" t="e">
        <f t="shared" si="424"/>
        <v>#DIV/0!</v>
      </c>
      <c r="O233" s="14" t="e">
        <f t="shared" si="425"/>
        <v>#DIV/0!</v>
      </c>
      <c r="P233" s="14" t="e">
        <f t="shared" si="426"/>
        <v>#DIV/0!</v>
      </c>
      <c r="Q233" s="14" t="e">
        <f t="shared" si="427"/>
        <v>#DIV/0!</v>
      </c>
      <c r="R233" s="14" t="e">
        <f t="shared" si="428"/>
        <v>#DIV/0!</v>
      </c>
      <c r="S233" s="14" t="e">
        <f t="shared" si="429"/>
        <v>#DIV/0!</v>
      </c>
      <c r="T233" s="14" t="e">
        <f t="shared" si="430"/>
        <v>#DIV/0!</v>
      </c>
      <c r="U233" s="14" t="e">
        <f t="shared" si="431"/>
        <v>#DIV/0!</v>
      </c>
      <c r="V233" s="14" t="e">
        <f t="shared" si="432"/>
        <v>#DIV/0!</v>
      </c>
    </row>
    <row r="236" spans="1:33" x14ac:dyDescent="0.25">
      <c r="Y236" s="76"/>
      <c r="Z236" s="76"/>
      <c r="AA236" s="14"/>
      <c r="AB236" s="14"/>
      <c r="AC236" s="76"/>
      <c r="AD236" s="76"/>
      <c r="AE236" s="14"/>
      <c r="AF236" s="14"/>
      <c r="AG236" s="14"/>
    </row>
    <row r="237" spans="1:33" x14ac:dyDescent="0.25">
      <c r="A237" s="13" t="s">
        <v>2745</v>
      </c>
      <c r="B237" s="52">
        <v>5930.91</v>
      </c>
      <c r="C237" s="120">
        <v>2183.556</v>
      </c>
      <c r="D237" s="81">
        <v>2.3715999999999999</v>
      </c>
      <c r="E237" s="81">
        <v>1.7052</v>
      </c>
      <c r="F237" s="81">
        <v>2.8279000000000001</v>
      </c>
      <c r="G237" s="81">
        <v>1.8191999999999999</v>
      </c>
      <c r="H237" s="81">
        <v>1.2670999999999999</v>
      </c>
      <c r="I237" s="81">
        <v>1</v>
      </c>
      <c r="J237" s="81">
        <v>1.1719999999999999</v>
      </c>
      <c r="K237" s="81">
        <v>1.6571</v>
      </c>
      <c r="L237" s="52"/>
      <c r="M237" s="52"/>
      <c r="N237" s="52"/>
      <c r="O237" s="52"/>
      <c r="P237" s="52"/>
      <c r="Q237" s="52"/>
      <c r="R237" s="52"/>
      <c r="S237" s="52"/>
      <c r="T237" s="52"/>
      <c r="U237" s="52"/>
      <c r="V237" s="52"/>
      <c r="Y237" s="76"/>
      <c r="Z237" s="76"/>
      <c r="AA237" s="76"/>
      <c r="AB237" s="76"/>
      <c r="AC237" s="76"/>
      <c r="AD237" s="76"/>
      <c r="AE237" s="14"/>
      <c r="AF237" s="14"/>
      <c r="AG237" s="14"/>
    </row>
    <row r="238" spans="1:33" x14ac:dyDescent="0.25">
      <c r="A238" s="13" t="s">
        <v>2746</v>
      </c>
      <c r="B238" s="20">
        <f>MAX(B3:B230,B237)</f>
        <v>5930.91</v>
      </c>
      <c r="C238" s="20">
        <f t="shared" ref="C238:K238" si="433">MAX(C3:C230,C237)</f>
        <v>2183.556</v>
      </c>
      <c r="D238" s="20">
        <f t="shared" si="433"/>
        <v>2.3715999999999999</v>
      </c>
      <c r="E238" s="20">
        <f t="shared" si="433"/>
        <v>2.2204999999999999</v>
      </c>
      <c r="F238" s="20">
        <f t="shared" si="433"/>
        <v>2.8279000000000001</v>
      </c>
      <c r="G238" s="20">
        <f t="shared" si="433"/>
        <v>2.0156999999999998</v>
      </c>
      <c r="H238" s="20">
        <f t="shared" si="433"/>
        <v>1.5190999999999999</v>
      </c>
      <c r="I238" s="20">
        <f t="shared" si="433"/>
        <v>1.1929000000000001</v>
      </c>
      <c r="J238" s="20">
        <f t="shared" si="433"/>
        <v>1.2824</v>
      </c>
      <c r="K238" s="20">
        <f t="shared" si="433"/>
        <v>1.6571</v>
      </c>
      <c r="L238" s="52"/>
      <c r="M238" s="52"/>
      <c r="N238" s="52"/>
      <c r="O238" s="52"/>
      <c r="P238" s="52"/>
      <c r="Q238" s="52"/>
      <c r="R238" s="52"/>
      <c r="S238" s="52"/>
      <c r="T238" s="52"/>
      <c r="U238" s="52"/>
      <c r="V238" s="52"/>
      <c r="Y238" s="76"/>
      <c r="Z238" s="76"/>
      <c r="AA238" s="76"/>
      <c r="AB238" s="76"/>
      <c r="AC238" s="76"/>
      <c r="AD238" s="76"/>
      <c r="AE238" s="14"/>
      <c r="AF238" s="14"/>
      <c r="AG238" s="14"/>
    </row>
    <row r="239" spans="1:33" ht="16.8" customHeight="1" x14ac:dyDescent="0.25">
      <c r="A239" s="13" t="s">
        <v>2512</v>
      </c>
      <c r="B239" s="14">
        <f>B238/B231-1</f>
        <v>0.48687931310598564</v>
      </c>
      <c r="C239" s="14">
        <f t="shared" ref="C239:K239" si="434">C238/C231-1</f>
        <v>3.8843224094645246E-2</v>
      </c>
      <c r="D239" s="14">
        <f t="shared" si="434"/>
        <v>0.314415562822147</v>
      </c>
      <c r="E239" s="14">
        <f t="shared" si="434"/>
        <v>-7.1984261825986939E-3</v>
      </c>
      <c r="F239" s="14">
        <f t="shared" si="434"/>
        <v>8.8658761934093056E-2</v>
      </c>
      <c r="G239" s="14">
        <f t="shared" si="434"/>
        <v>-1.3314405991482703E-2</v>
      </c>
      <c r="H239" s="14">
        <f t="shared" si="434"/>
        <v>-1.1517438833940741E-2</v>
      </c>
      <c r="I239" s="14">
        <f t="shared" si="434"/>
        <v>-1.233647954959427E-2</v>
      </c>
      <c r="J239" s="14">
        <f t="shared" si="434"/>
        <v>-1.6338114596916586E-2</v>
      </c>
      <c r="K239" s="14">
        <f t="shared" si="434"/>
        <v>4.4500472738733032E-2</v>
      </c>
      <c r="L239" s="14"/>
      <c r="Y239" s="76"/>
      <c r="Z239" s="76"/>
      <c r="AA239" s="76"/>
      <c r="AB239" s="76"/>
      <c r="AC239" s="76"/>
      <c r="AD239" s="76"/>
      <c r="AE239" s="14"/>
      <c r="AF239" s="14"/>
      <c r="AG239" s="14"/>
    </row>
    <row r="241" spans="1:25" x14ac:dyDescent="0.25">
      <c r="A241" s="13">
        <v>44561</v>
      </c>
    </row>
    <row r="242" spans="1:25" x14ac:dyDescent="0.25">
      <c r="A242" s="13">
        <f>(A91-A241)/365.25</f>
        <v>2.3764544832306638</v>
      </c>
    </row>
    <row r="243" spans="1:25" x14ac:dyDescent="0.25">
      <c r="A243" s="14">
        <f>H83^(1/A242)-1</f>
        <v>0.12083676158159573</v>
      </c>
    </row>
    <row r="250" spans="1:25" x14ac:dyDescent="0.25">
      <c r="Y250" s="52"/>
    </row>
    <row r="251" spans="1:25" x14ac:dyDescent="0.25">
      <c r="Y251" s="14"/>
    </row>
    <row r="255" spans="1:25" s="52" customFormat="1" x14ac:dyDescent="0.25">
      <c r="A255" s="13"/>
      <c r="B255"/>
      <c r="C255" s="120"/>
      <c r="D255" s="22"/>
      <c r="E255" s="22"/>
      <c r="F255" s="22"/>
      <c r="G255" s="22"/>
      <c r="H255" s="22"/>
      <c r="I255" s="22"/>
      <c r="J255" s="22"/>
      <c r="K255" s="22"/>
      <c r="L255" s="22"/>
      <c r="M255" s="22"/>
      <c r="N255"/>
      <c r="O255"/>
      <c r="P255"/>
      <c r="Q255"/>
      <c r="R255"/>
      <c r="S255"/>
      <c r="T255"/>
      <c r="U255"/>
      <c r="V255"/>
    </row>
    <row r="256" spans="1:25" s="52" customFormat="1" x14ac:dyDescent="0.25">
      <c r="A256" s="13"/>
      <c r="B256"/>
      <c r="C256" s="120"/>
      <c r="D256" s="22"/>
      <c r="E256" s="22"/>
      <c r="F256" s="22"/>
      <c r="G256" s="22"/>
      <c r="H256" s="22"/>
      <c r="I256" s="22"/>
      <c r="J256" s="22"/>
      <c r="K256" s="22"/>
      <c r="L256" s="22"/>
      <c r="M256" s="22"/>
      <c r="N256"/>
      <c r="O256"/>
      <c r="P256"/>
      <c r="Q256"/>
      <c r="R256"/>
      <c r="S256"/>
      <c r="T256"/>
      <c r="U256"/>
      <c r="V256"/>
    </row>
    <row r="257" spans="25:25" x14ac:dyDescent="0.25">
      <c r="Y257" s="52"/>
    </row>
    <row r="565" spans="1:1" x14ac:dyDescent="0.25">
      <c r="A565" s="13" t="s">
        <v>0</v>
      </c>
    </row>
    <row r="566" spans="1:1" x14ac:dyDescent="0.25">
      <c r="A566" s="13" t="s">
        <v>1</v>
      </c>
    </row>
    <row r="567" spans="1:1" x14ac:dyDescent="0.25">
      <c r="A567" s="13">
        <v>42551</v>
      </c>
    </row>
    <row r="568" spans="1:1" x14ac:dyDescent="0.25">
      <c r="A568" s="13">
        <v>42552</v>
      </c>
    </row>
    <row r="569" spans="1:1" x14ac:dyDescent="0.25">
      <c r="A569" s="13">
        <v>42555</v>
      </c>
    </row>
    <row r="570" spans="1:1" x14ac:dyDescent="0.25">
      <c r="A570" s="13">
        <v>42556</v>
      </c>
    </row>
    <row r="571" spans="1:1" x14ac:dyDescent="0.25">
      <c r="A571" s="13">
        <v>42557</v>
      </c>
    </row>
    <row r="572" spans="1:1" x14ac:dyDescent="0.25">
      <c r="A572" s="13">
        <v>42558</v>
      </c>
    </row>
    <row r="573" spans="1:1" x14ac:dyDescent="0.25">
      <c r="A573" s="13">
        <v>42559</v>
      </c>
    </row>
    <row r="574" spans="1:1" x14ac:dyDescent="0.25">
      <c r="A574" s="13">
        <v>42562</v>
      </c>
    </row>
    <row r="575" spans="1:1" x14ac:dyDescent="0.25">
      <c r="A575" s="13">
        <v>42563</v>
      </c>
    </row>
    <row r="576" spans="1:1" x14ac:dyDescent="0.25">
      <c r="A576" s="13">
        <v>42564</v>
      </c>
    </row>
    <row r="577" spans="1:1" x14ac:dyDescent="0.25">
      <c r="A577" s="13">
        <v>42565</v>
      </c>
    </row>
    <row r="578" spans="1:1" x14ac:dyDescent="0.25">
      <c r="A578" s="13">
        <v>42566</v>
      </c>
    </row>
    <row r="579" spans="1:1" x14ac:dyDescent="0.25">
      <c r="A579" s="13">
        <v>42569</v>
      </c>
    </row>
    <row r="580" spans="1:1" x14ac:dyDescent="0.25">
      <c r="A580" s="13">
        <v>42570</v>
      </c>
    </row>
    <row r="581" spans="1:1" x14ac:dyDescent="0.25">
      <c r="A581" s="13">
        <v>42571</v>
      </c>
    </row>
    <row r="582" spans="1:1" x14ac:dyDescent="0.25">
      <c r="A582" s="13">
        <v>42572</v>
      </c>
    </row>
    <row r="583" spans="1:1" x14ac:dyDescent="0.25">
      <c r="A583" s="13">
        <v>42573</v>
      </c>
    </row>
    <row r="584" spans="1:1" x14ac:dyDescent="0.25">
      <c r="A584" s="13">
        <v>42576</v>
      </c>
    </row>
    <row r="585" spans="1:1" x14ac:dyDescent="0.25">
      <c r="A585" s="13">
        <v>42577</v>
      </c>
    </row>
    <row r="586" spans="1:1" x14ac:dyDescent="0.25">
      <c r="A586" s="13">
        <v>42578</v>
      </c>
    </row>
    <row r="587" spans="1:1" x14ac:dyDescent="0.25">
      <c r="A587" s="13">
        <v>42579</v>
      </c>
    </row>
    <row r="588" spans="1:1" x14ac:dyDescent="0.25">
      <c r="A588" s="13">
        <v>42580</v>
      </c>
    </row>
    <row r="589" spans="1:1" x14ac:dyDescent="0.25">
      <c r="A589" s="13">
        <v>42583</v>
      </c>
    </row>
    <row r="590" spans="1:1" x14ac:dyDescent="0.25">
      <c r="A590" s="13">
        <v>42584</v>
      </c>
    </row>
    <row r="591" spans="1:1" x14ac:dyDescent="0.25">
      <c r="A591" s="13">
        <v>42585</v>
      </c>
    </row>
    <row r="592" spans="1:1" x14ac:dyDescent="0.25">
      <c r="A592" s="13">
        <v>42586</v>
      </c>
    </row>
    <row r="593" spans="1:1" x14ac:dyDescent="0.25">
      <c r="A593" s="13">
        <v>42587</v>
      </c>
    </row>
    <row r="594" spans="1:1" x14ac:dyDescent="0.25">
      <c r="A594" s="13">
        <v>42590</v>
      </c>
    </row>
    <row r="595" spans="1:1" x14ac:dyDescent="0.25">
      <c r="A595" s="13">
        <v>42591</v>
      </c>
    </row>
    <row r="596" spans="1:1" x14ac:dyDescent="0.25">
      <c r="A596" s="13">
        <v>42592</v>
      </c>
    </row>
    <row r="597" spans="1:1" x14ac:dyDescent="0.25">
      <c r="A597" s="13">
        <v>42593</v>
      </c>
    </row>
    <row r="598" spans="1:1" x14ac:dyDescent="0.25">
      <c r="A598" s="13">
        <v>42594</v>
      </c>
    </row>
    <row r="599" spans="1:1" x14ac:dyDescent="0.25">
      <c r="A599" s="13">
        <v>42597</v>
      </c>
    </row>
    <row r="600" spans="1:1" x14ac:dyDescent="0.25">
      <c r="A600" s="13">
        <v>42598</v>
      </c>
    </row>
    <row r="601" spans="1:1" x14ac:dyDescent="0.25">
      <c r="A601" s="13">
        <v>42599</v>
      </c>
    </row>
    <row r="602" spans="1:1" x14ac:dyDescent="0.25">
      <c r="A602" s="13">
        <v>42600</v>
      </c>
    </row>
    <row r="603" spans="1:1" x14ac:dyDescent="0.25">
      <c r="A603" s="13">
        <v>42601</v>
      </c>
    </row>
    <row r="604" spans="1:1" x14ac:dyDescent="0.25">
      <c r="A604" s="13">
        <v>42604</v>
      </c>
    </row>
    <row r="605" spans="1:1" x14ac:dyDescent="0.25">
      <c r="A605" s="13">
        <v>42605</v>
      </c>
    </row>
    <row r="606" spans="1:1" x14ac:dyDescent="0.25">
      <c r="A606" s="13">
        <v>42606</v>
      </c>
    </row>
    <row r="607" spans="1:1" x14ac:dyDescent="0.25">
      <c r="A607" s="13">
        <v>42607</v>
      </c>
    </row>
    <row r="608" spans="1:1" x14ac:dyDescent="0.25">
      <c r="A608" s="13">
        <v>42608</v>
      </c>
    </row>
    <row r="609" spans="1:1" x14ac:dyDescent="0.25">
      <c r="A609" s="13">
        <v>42611</v>
      </c>
    </row>
    <row r="610" spans="1:1" x14ac:dyDescent="0.25">
      <c r="A610" s="13">
        <v>42612</v>
      </c>
    </row>
    <row r="611" spans="1:1" x14ac:dyDescent="0.25">
      <c r="A611" s="13">
        <v>42613</v>
      </c>
    </row>
    <row r="612" spans="1:1" x14ac:dyDescent="0.25">
      <c r="A612" s="13">
        <v>42614</v>
      </c>
    </row>
    <row r="613" spans="1:1" x14ac:dyDescent="0.25">
      <c r="A613" s="13">
        <v>42615</v>
      </c>
    </row>
    <row r="614" spans="1:1" x14ac:dyDescent="0.25">
      <c r="A614" s="13">
        <v>42618</v>
      </c>
    </row>
    <row r="615" spans="1:1" x14ac:dyDescent="0.25">
      <c r="A615" s="13">
        <v>42619</v>
      </c>
    </row>
    <row r="616" spans="1:1" x14ac:dyDescent="0.25">
      <c r="A616" s="13">
        <v>42620</v>
      </c>
    </row>
    <row r="617" spans="1:1" x14ac:dyDescent="0.25">
      <c r="A617" s="13">
        <v>42621</v>
      </c>
    </row>
    <row r="618" spans="1:1" x14ac:dyDescent="0.25">
      <c r="A618" s="13">
        <v>42622</v>
      </c>
    </row>
    <row r="619" spans="1:1" x14ac:dyDescent="0.25">
      <c r="A619" s="13">
        <v>42625</v>
      </c>
    </row>
    <row r="620" spans="1:1" x14ac:dyDescent="0.25">
      <c r="A620" s="13">
        <v>42626</v>
      </c>
    </row>
    <row r="621" spans="1:1" x14ac:dyDescent="0.25">
      <c r="A621" s="13">
        <v>42627</v>
      </c>
    </row>
    <row r="622" spans="1:1" x14ac:dyDescent="0.25">
      <c r="A622" s="13">
        <v>42632</v>
      </c>
    </row>
    <row r="623" spans="1:1" x14ac:dyDescent="0.25">
      <c r="A623" s="13">
        <v>42633</v>
      </c>
    </row>
    <row r="624" spans="1:1" x14ac:dyDescent="0.25">
      <c r="A624" s="13">
        <v>42634</v>
      </c>
    </row>
    <row r="625" spans="1:1" x14ac:dyDescent="0.25">
      <c r="A625" s="13">
        <v>42635</v>
      </c>
    </row>
    <row r="626" spans="1:1" x14ac:dyDescent="0.25">
      <c r="A626" s="13">
        <v>42636</v>
      </c>
    </row>
    <row r="627" spans="1:1" x14ac:dyDescent="0.25">
      <c r="A627" s="13">
        <v>42639</v>
      </c>
    </row>
    <row r="628" spans="1:1" x14ac:dyDescent="0.25">
      <c r="A628" s="13">
        <v>42640</v>
      </c>
    </row>
    <row r="629" spans="1:1" x14ac:dyDescent="0.25">
      <c r="A629" s="13">
        <v>42641</v>
      </c>
    </row>
    <row r="630" spans="1:1" x14ac:dyDescent="0.25">
      <c r="A630" s="13">
        <v>42642</v>
      </c>
    </row>
    <row r="631" spans="1:1" x14ac:dyDescent="0.25">
      <c r="A631" s="13">
        <v>42643</v>
      </c>
    </row>
    <row r="632" spans="1:1" x14ac:dyDescent="0.25">
      <c r="A632" s="13">
        <v>42653</v>
      </c>
    </row>
    <row r="633" spans="1:1" x14ac:dyDescent="0.25">
      <c r="A633" s="13">
        <v>42654</v>
      </c>
    </row>
    <row r="634" spans="1:1" x14ac:dyDescent="0.25">
      <c r="A634" s="13">
        <v>42655</v>
      </c>
    </row>
    <row r="635" spans="1:1" x14ac:dyDescent="0.25">
      <c r="A635" s="13">
        <v>42656</v>
      </c>
    </row>
    <row r="636" spans="1:1" x14ac:dyDescent="0.25">
      <c r="A636" s="13">
        <v>42657</v>
      </c>
    </row>
    <row r="637" spans="1:1" x14ac:dyDescent="0.25">
      <c r="A637" s="13">
        <v>42660</v>
      </c>
    </row>
    <row r="638" spans="1:1" x14ac:dyDescent="0.25">
      <c r="A638" s="13">
        <v>42661</v>
      </c>
    </row>
    <row r="639" spans="1:1" x14ac:dyDescent="0.25">
      <c r="A639" s="13">
        <v>42662</v>
      </c>
    </row>
    <row r="640" spans="1:1" x14ac:dyDescent="0.25">
      <c r="A640" s="13">
        <v>42663</v>
      </c>
    </row>
    <row r="641" spans="1:1" x14ac:dyDescent="0.25">
      <c r="A641" s="13">
        <v>42664</v>
      </c>
    </row>
    <row r="642" spans="1:1" x14ac:dyDescent="0.25">
      <c r="A642" s="13">
        <v>42667</v>
      </c>
    </row>
    <row r="643" spans="1:1" x14ac:dyDescent="0.25">
      <c r="A643" s="13">
        <v>42668</v>
      </c>
    </row>
    <row r="644" spans="1:1" x14ac:dyDescent="0.25">
      <c r="A644" s="13">
        <v>42669</v>
      </c>
    </row>
    <row r="645" spans="1:1" x14ac:dyDescent="0.25">
      <c r="A645" s="13">
        <v>42670</v>
      </c>
    </row>
    <row r="646" spans="1:1" x14ac:dyDescent="0.25">
      <c r="A646" s="13">
        <v>42671</v>
      </c>
    </row>
    <row r="647" spans="1:1" x14ac:dyDescent="0.25">
      <c r="A647" s="13">
        <v>42674</v>
      </c>
    </row>
    <row r="648" spans="1:1" x14ac:dyDescent="0.25">
      <c r="A648" s="13">
        <v>42675</v>
      </c>
    </row>
    <row r="649" spans="1:1" x14ac:dyDescent="0.25">
      <c r="A649" s="13">
        <v>42676</v>
      </c>
    </row>
    <row r="650" spans="1:1" x14ac:dyDescent="0.25">
      <c r="A650" s="13">
        <v>42677</v>
      </c>
    </row>
    <row r="651" spans="1:1" x14ac:dyDescent="0.25">
      <c r="A651" s="13">
        <v>42678</v>
      </c>
    </row>
    <row r="16949" spans="1:1" x14ac:dyDescent="0.25">
      <c r="A16949" s="13" t="s">
        <v>0</v>
      </c>
    </row>
    <row r="16950" spans="1:1" x14ac:dyDescent="0.25">
      <c r="A16950" s="13" t="s">
        <v>1</v>
      </c>
    </row>
    <row r="16951" spans="1:1" x14ac:dyDescent="0.25">
      <c r="A16951" s="13">
        <v>42551</v>
      </c>
    </row>
    <row r="16952" spans="1:1" x14ac:dyDescent="0.25">
      <c r="A16952" s="13">
        <v>42552</v>
      </c>
    </row>
    <row r="16953" spans="1:1" x14ac:dyDescent="0.25">
      <c r="A16953" s="13">
        <v>42555</v>
      </c>
    </row>
    <row r="16954" spans="1:1" x14ac:dyDescent="0.25">
      <c r="A16954" s="13">
        <v>42556</v>
      </c>
    </row>
    <row r="16955" spans="1:1" x14ac:dyDescent="0.25">
      <c r="A16955" s="13">
        <v>42557</v>
      </c>
    </row>
    <row r="16956" spans="1:1" x14ac:dyDescent="0.25">
      <c r="A16956" s="13">
        <v>42558</v>
      </c>
    </row>
    <row r="16957" spans="1:1" x14ac:dyDescent="0.25">
      <c r="A16957" s="13">
        <v>42559</v>
      </c>
    </row>
    <row r="16958" spans="1:1" x14ac:dyDescent="0.25">
      <c r="A16958" s="13">
        <v>42562</v>
      </c>
    </row>
    <row r="16959" spans="1:1" x14ac:dyDescent="0.25">
      <c r="A16959" s="13">
        <v>42563</v>
      </c>
    </row>
    <row r="16960" spans="1:1" x14ac:dyDescent="0.25">
      <c r="A16960" s="13">
        <v>42564</v>
      </c>
    </row>
    <row r="16961" spans="1:1" x14ac:dyDescent="0.25">
      <c r="A16961" s="13">
        <v>42565</v>
      </c>
    </row>
    <row r="16962" spans="1:1" x14ac:dyDescent="0.25">
      <c r="A16962" s="13">
        <v>42566</v>
      </c>
    </row>
    <row r="16963" spans="1:1" x14ac:dyDescent="0.25">
      <c r="A16963" s="13">
        <v>42569</v>
      </c>
    </row>
    <row r="16964" spans="1:1" x14ac:dyDescent="0.25">
      <c r="A16964" s="13">
        <v>42570</v>
      </c>
    </row>
    <row r="16965" spans="1:1" x14ac:dyDescent="0.25">
      <c r="A16965" s="13">
        <v>42571</v>
      </c>
    </row>
    <row r="16966" spans="1:1" x14ac:dyDescent="0.25">
      <c r="A16966" s="13">
        <v>42572</v>
      </c>
    </row>
    <row r="16967" spans="1:1" x14ac:dyDescent="0.25">
      <c r="A16967" s="13">
        <v>42573</v>
      </c>
    </row>
    <row r="16968" spans="1:1" x14ac:dyDescent="0.25">
      <c r="A16968" s="13">
        <v>42576</v>
      </c>
    </row>
    <row r="16969" spans="1:1" x14ac:dyDescent="0.25">
      <c r="A16969" s="13">
        <v>42577</v>
      </c>
    </row>
    <row r="16970" spans="1:1" x14ac:dyDescent="0.25">
      <c r="A16970" s="13">
        <v>42578</v>
      </c>
    </row>
    <row r="16971" spans="1:1" x14ac:dyDescent="0.25">
      <c r="A16971" s="13">
        <v>42579</v>
      </c>
    </row>
    <row r="16972" spans="1:1" x14ac:dyDescent="0.25">
      <c r="A16972" s="13">
        <v>42580</v>
      </c>
    </row>
    <row r="16973" spans="1:1" x14ac:dyDescent="0.25">
      <c r="A16973" s="13">
        <v>42583</v>
      </c>
    </row>
    <row r="16974" spans="1:1" x14ac:dyDescent="0.25">
      <c r="A16974" s="13">
        <v>42584</v>
      </c>
    </row>
    <row r="16975" spans="1:1" x14ac:dyDescent="0.25">
      <c r="A16975" s="13">
        <v>42585</v>
      </c>
    </row>
    <row r="16976" spans="1:1" x14ac:dyDescent="0.25">
      <c r="A16976" s="13">
        <v>42586</v>
      </c>
    </row>
    <row r="16977" spans="1:1" x14ac:dyDescent="0.25">
      <c r="A16977" s="13">
        <v>42587</v>
      </c>
    </row>
    <row r="16978" spans="1:1" x14ac:dyDescent="0.25">
      <c r="A16978" s="13">
        <v>42590</v>
      </c>
    </row>
    <row r="16979" spans="1:1" x14ac:dyDescent="0.25">
      <c r="A16979" s="13">
        <v>42591</v>
      </c>
    </row>
    <row r="16980" spans="1:1" x14ac:dyDescent="0.25">
      <c r="A16980" s="13">
        <v>42592</v>
      </c>
    </row>
    <row r="16981" spans="1:1" x14ac:dyDescent="0.25">
      <c r="A16981" s="13">
        <v>42593</v>
      </c>
    </row>
    <row r="16982" spans="1:1" x14ac:dyDescent="0.25">
      <c r="A16982" s="13">
        <v>42594</v>
      </c>
    </row>
    <row r="16983" spans="1:1" x14ac:dyDescent="0.25">
      <c r="A16983" s="13">
        <v>42597</v>
      </c>
    </row>
    <row r="16984" spans="1:1" x14ac:dyDescent="0.25">
      <c r="A16984" s="13">
        <v>42598</v>
      </c>
    </row>
    <row r="16985" spans="1:1" x14ac:dyDescent="0.25">
      <c r="A16985" s="13">
        <v>42599</v>
      </c>
    </row>
    <row r="16986" spans="1:1" x14ac:dyDescent="0.25">
      <c r="A16986" s="13">
        <v>42600</v>
      </c>
    </row>
    <row r="16987" spans="1:1" x14ac:dyDescent="0.25">
      <c r="A16987" s="13">
        <v>42601</v>
      </c>
    </row>
    <row r="16988" spans="1:1" x14ac:dyDescent="0.25">
      <c r="A16988" s="13">
        <v>42604</v>
      </c>
    </row>
    <row r="16989" spans="1:1" x14ac:dyDescent="0.25">
      <c r="A16989" s="13">
        <v>42605</v>
      </c>
    </row>
    <row r="16990" spans="1:1" x14ac:dyDescent="0.25">
      <c r="A16990" s="13">
        <v>42606</v>
      </c>
    </row>
    <row r="16991" spans="1:1" x14ac:dyDescent="0.25">
      <c r="A16991" s="13">
        <v>42607</v>
      </c>
    </row>
    <row r="16992" spans="1:1" x14ac:dyDescent="0.25">
      <c r="A16992" s="13">
        <v>42608</v>
      </c>
    </row>
    <row r="16993" spans="1:1" x14ac:dyDescent="0.25">
      <c r="A16993" s="13">
        <v>42611</v>
      </c>
    </row>
    <row r="16994" spans="1:1" x14ac:dyDescent="0.25">
      <c r="A16994" s="13">
        <v>42612</v>
      </c>
    </row>
    <row r="16995" spans="1:1" x14ac:dyDescent="0.25">
      <c r="A16995" s="13">
        <v>42613</v>
      </c>
    </row>
    <row r="16996" spans="1:1" x14ac:dyDescent="0.25">
      <c r="A16996" s="13">
        <v>42614</v>
      </c>
    </row>
    <row r="16997" spans="1:1" x14ac:dyDescent="0.25">
      <c r="A16997" s="13">
        <v>42615</v>
      </c>
    </row>
    <row r="16998" spans="1:1" x14ac:dyDescent="0.25">
      <c r="A16998" s="13">
        <v>42618</v>
      </c>
    </row>
    <row r="16999" spans="1:1" x14ac:dyDescent="0.25">
      <c r="A16999" s="13">
        <v>42619</v>
      </c>
    </row>
    <row r="17000" spans="1:1" x14ac:dyDescent="0.25">
      <c r="A17000" s="13">
        <v>42620</v>
      </c>
    </row>
    <row r="17001" spans="1:1" x14ac:dyDescent="0.25">
      <c r="A17001" s="13">
        <v>42621</v>
      </c>
    </row>
    <row r="17002" spans="1:1" x14ac:dyDescent="0.25">
      <c r="A17002" s="13">
        <v>42622</v>
      </c>
    </row>
    <row r="17003" spans="1:1" x14ac:dyDescent="0.25">
      <c r="A17003" s="13">
        <v>42625</v>
      </c>
    </row>
    <row r="17004" spans="1:1" x14ac:dyDescent="0.25">
      <c r="A17004" s="13">
        <v>42626</v>
      </c>
    </row>
    <row r="17005" spans="1:1" x14ac:dyDescent="0.25">
      <c r="A17005" s="13">
        <v>42627</v>
      </c>
    </row>
    <row r="17006" spans="1:1" x14ac:dyDescent="0.25">
      <c r="A17006" s="13">
        <v>42632</v>
      </c>
    </row>
    <row r="17007" spans="1:1" x14ac:dyDescent="0.25">
      <c r="A17007" s="13">
        <v>42633</v>
      </c>
    </row>
    <row r="17008" spans="1:1" x14ac:dyDescent="0.25">
      <c r="A17008" s="13">
        <v>42634</v>
      </c>
    </row>
    <row r="17009" spans="1:1" x14ac:dyDescent="0.25">
      <c r="A17009" s="13">
        <v>42635</v>
      </c>
    </row>
    <row r="17010" spans="1:1" x14ac:dyDescent="0.25">
      <c r="A17010" s="13">
        <v>42636</v>
      </c>
    </row>
    <row r="17011" spans="1:1" x14ac:dyDescent="0.25">
      <c r="A17011" s="13">
        <v>42639</v>
      </c>
    </row>
    <row r="17012" spans="1:1" x14ac:dyDescent="0.25">
      <c r="A17012" s="13">
        <v>42640</v>
      </c>
    </row>
    <row r="17013" spans="1:1" x14ac:dyDescent="0.25">
      <c r="A17013" s="13">
        <v>42641</v>
      </c>
    </row>
    <row r="17014" spans="1:1" x14ac:dyDescent="0.25">
      <c r="A17014" s="13">
        <v>42642</v>
      </c>
    </row>
    <row r="17015" spans="1:1" x14ac:dyDescent="0.25">
      <c r="A17015" s="13">
        <v>42643</v>
      </c>
    </row>
    <row r="17016" spans="1:1" x14ac:dyDescent="0.25">
      <c r="A17016" s="13">
        <v>42653</v>
      </c>
    </row>
    <row r="17017" spans="1:1" x14ac:dyDescent="0.25">
      <c r="A17017" s="13">
        <v>42654</v>
      </c>
    </row>
    <row r="17018" spans="1:1" x14ac:dyDescent="0.25">
      <c r="A17018" s="13">
        <v>42655</v>
      </c>
    </row>
    <row r="17019" spans="1:1" x14ac:dyDescent="0.25">
      <c r="A17019" s="13">
        <v>42656</v>
      </c>
    </row>
    <row r="17020" spans="1:1" x14ac:dyDescent="0.25">
      <c r="A17020" s="13">
        <v>42657</v>
      </c>
    </row>
    <row r="17021" spans="1:1" x14ac:dyDescent="0.25">
      <c r="A17021" s="13">
        <v>42660</v>
      </c>
    </row>
    <row r="17022" spans="1:1" x14ac:dyDescent="0.25">
      <c r="A17022" s="13">
        <v>42661</v>
      </c>
    </row>
    <row r="17023" spans="1:1" x14ac:dyDescent="0.25">
      <c r="A17023" s="13">
        <v>42662</v>
      </c>
    </row>
    <row r="17024" spans="1:1" x14ac:dyDescent="0.25">
      <c r="A17024" s="13">
        <v>42663</v>
      </c>
    </row>
    <row r="17025" spans="1:1" x14ac:dyDescent="0.25">
      <c r="A17025" s="13">
        <v>42664</v>
      </c>
    </row>
    <row r="17026" spans="1:1" x14ac:dyDescent="0.25">
      <c r="A17026" s="13">
        <v>42667</v>
      </c>
    </row>
    <row r="17027" spans="1:1" x14ac:dyDescent="0.25">
      <c r="A17027" s="13">
        <v>42668</v>
      </c>
    </row>
    <row r="17028" spans="1:1" x14ac:dyDescent="0.25">
      <c r="A17028" s="13">
        <v>42669</v>
      </c>
    </row>
    <row r="17029" spans="1:1" x14ac:dyDescent="0.25">
      <c r="A17029" s="13">
        <v>42670</v>
      </c>
    </row>
    <row r="17030" spans="1:1" x14ac:dyDescent="0.25">
      <c r="A17030" s="13">
        <v>42671</v>
      </c>
    </row>
    <row r="17031" spans="1:1" x14ac:dyDescent="0.25">
      <c r="A17031" s="13">
        <v>42674</v>
      </c>
    </row>
    <row r="17032" spans="1:1" x14ac:dyDescent="0.25">
      <c r="A17032" s="13">
        <v>42675</v>
      </c>
    </row>
    <row r="17033" spans="1:1" x14ac:dyDescent="0.25">
      <c r="A17033" s="13">
        <v>42676</v>
      </c>
    </row>
    <row r="17034" spans="1:1" x14ac:dyDescent="0.25">
      <c r="A17034" s="13">
        <v>42677</v>
      </c>
    </row>
    <row r="17035" spans="1:1" x14ac:dyDescent="0.25">
      <c r="A17035" s="13">
        <v>42678</v>
      </c>
    </row>
    <row r="33333" spans="1:1" x14ac:dyDescent="0.25">
      <c r="A33333" s="13" t="s">
        <v>0</v>
      </c>
    </row>
    <row r="33334" spans="1:1" x14ac:dyDescent="0.25">
      <c r="A33334" s="13" t="s">
        <v>1</v>
      </c>
    </row>
    <row r="33335" spans="1:1" x14ac:dyDescent="0.25">
      <c r="A33335" s="13">
        <v>42551</v>
      </c>
    </row>
    <row r="33336" spans="1:1" x14ac:dyDescent="0.25">
      <c r="A33336" s="13">
        <v>42552</v>
      </c>
    </row>
    <row r="33337" spans="1:1" x14ac:dyDescent="0.25">
      <c r="A33337" s="13">
        <v>42555</v>
      </c>
    </row>
    <row r="33338" spans="1:1" x14ac:dyDescent="0.25">
      <c r="A33338" s="13">
        <v>42556</v>
      </c>
    </row>
    <row r="33339" spans="1:1" x14ac:dyDescent="0.25">
      <c r="A33339" s="13">
        <v>42557</v>
      </c>
    </row>
    <row r="33340" spans="1:1" x14ac:dyDescent="0.25">
      <c r="A33340" s="13">
        <v>42558</v>
      </c>
    </row>
    <row r="33341" spans="1:1" x14ac:dyDescent="0.25">
      <c r="A33341" s="13">
        <v>42559</v>
      </c>
    </row>
    <row r="33342" spans="1:1" x14ac:dyDescent="0.25">
      <c r="A33342" s="13">
        <v>42562</v>
      </c>
    </row>
    <row r="33343" spans="1:1" x14ac:dyDescent="0.25">
      <c r="A33343" s="13">
        <v>42563</v>
      </c>
    </row>
    <row r="33344" spans="1:1" x14ac:dyDescent="0.25">
      <c r="A33344" s="13">
        <v>42564</v>
      </c>
    </row>
    <row r="33345" spans="1:1" x14ac:dyDescent="0.25">
      <c r="A33345" s="13">
        <v>42565</v>
      </c>
    </row>
    <row r="33346" spans="1:1" x14ac:dyDescent="0.25">
      <c r="A33346" s="13">
        <v>42566</v>
      </c>
    </row>
    <row r="33347" spans="1:1" x14ac:dyDescent="0.25">
      <c r="A33347" s="13">
        <v>42569</v>
      </c>
    </row>
    <row r="33348" spans="1:1" x14ac:dyDescent="0.25">
      <c r="A33348" s="13">
        <v>42570</v>
      </c>
    </row>
    <row r="33349" spans="1:1" x14ac:dyDescent="0.25">
      <c r="A33349" s="13">
        <v>42571</v>
      </c>
    </row>
    <row r="33350" spans="1:1" x14ac:dyDescent="0.25">
      <c r="A33350" s="13">
        <v>42572</v>
      </c>
    </row>
    <row r="33351" spans="1:1" x14ac:dyDescent="0.25">
      <c r="A33351" s="13">
        <v>42573</v>
      </c>
    </row>
    <row r="33352" spans="1:1" x14ac:dyDescent="0.25">
      <c r="A33352" s="13">
        <v>42576</v>
      </c>
    </row>
    <row r="33353" spans="1:1" x14ac:dyDescent="0.25">
      <c r="A33353" s="13">
        <v>42577</v>
      </c>
    </row>
    <row r="33354" spans="1:1" x14ac:dyDescent="0.25">
      <c r="A33354" s="13">
        <v>42578</v>
      </c>
    </row>
    <row r="33355" spans="1:1" x14ac:dyDescent="0.25">
      <c r="A33355" s="13">
        <v>42579</v>
      </c>
    </row>
    <row r="33356" spans="1:1" x14ac:dyDescent="0.25">
      <c r="A33356" s="13">
        <v>42580</v>
      </c>
    </row>
    <row r="33357" spans="1:1" x14ac:dyDescent="0.25">
      <c r="A33357" s="13">
        <v>42583</v>
      </c>
    </row>
    <row r="33358" spans="1:1" x14ac:dyDescent="0.25">
      <c r="A33358" s="13">
        <v>42584</v>
      </c>
    </row>
    <row r="33359" spans="1:1" x14ac:dyDescent="0.25">
      <c r="A33359" s="13">
        <v>42585</v>
      </c>
    </row>
    <row r="33360" spans="1:1" x14ac:dyDescent="0.25">
      <c r="A33360" s="13">
        <v>42586</v>
      </c>
    </row>
    <row r="33361" spans="1:1" x14ac:dyDescent="0.25">
      <c r="A33361" s="13">
        <v>42587</v>
      </c>
    </row>
    <row r="33362" spans="1:1" x14ac:dyDescent="0.25">
      <c r="A33362" s="13">
        <v>42590</v>
      </c>
    </row>
    <row r="33363" spans="1:1" x14ac:dyDescent="0.25">
      <c r="A33363" s="13">
        <v>42591</v>
      </c>
    </row>
    <row r="33364" spans="1:1" x14ac:dyDescent="0.25">
      <c r="A33364" s="13">
        <v>42592</v>
      </c>
    </row>
    <row r="33365" spans="1:1" x14ac:dyDescent="0.25">
      <c r="A33365" s="13">
        <v>42593</v>
      </c>
    </row>
    <row r="33366" spans="1:1" x14ac:dyDescent="0.25">
      <c r="A33366" s="13">
        <v>42594</v>
      </c>
    </row>
    <row r="33367" spans="1:1" x14ac:dyDescent="0.25">
      <c r="A33367" s="13">
        <v>42597</v>
      </c>
    </row>
    <row r="33368" spans="1:1" x14ac:dyDescent="0.25">
      <c r="A33368" s="13">
        <v>42598</v>
      </c>
    </row>
    <row r="33369" spans="1:1" x14ac:dyDescent="0.25">
      <c r="A33369" s="13">
        <v>42599</v>
      </c>
    </row>
    <row r="33370" spans="1:1" x14ac:dyDescent="0.25">
      <c r="A33370" s="13">
        <v>42600</v>
      </c>
    </row>
    <row r="33371" spans="1:1" x14ac:dyDescent="0.25">
      <c r="A33371" s="13">
        <v>42601</v>
      </c>
    </row>
    <row r="33372" spans="1:1" x14ac:dyDescent="0.25">
      <c r="A33372" s="13">
        <v>42604</v>
      </c>
    </row>
    <row r="33373" spans="1:1" x14ac:dyDescent="0.25">
      <c r="A33373" s="13">
        <v>42605</v>
      </c>
    </row>
    <row r="33374" spans="1:1" x14ac:dyDescent="0.25">
      <c r="A33374" s="13">
        <v>42606</v>
      </c>
    </row>
    <row r="33375" spans="1:1" x14ac:dyDescent="0.25">
      <c r="A33375" s="13">
        <v>42607</v>
      </c>
    </row>
    <row r="33376" spans="1:1" x14ac:dyDescent="0.25">
      <c r="A33376" s="13">
        <v>42608</v>
      </c>
    </row>
    <row r="33377" spans="1:1" x14ac:dyDescent="0.25">
      <c r="A33377" s="13">
        <v>42611</v>
      </c>
    </row>
    <row r="33378" spans="1:1" x14ac:dyDescent="0.25">
      <c r="A33378" s="13">
        <v>42612</v>
      </c>
    </row>
    <row r="33379" spans="1:1" x14ac:dyDescent="0.25">
      <c r="A33379" s="13">
        <v>42613</v>
      </c>
    </row>
    <row r="33380" spans="1:1" x14ac:dyDescent="0.25">
      <c r="A33380" s="13">
        <v>42614</v>
      </c>
    </row>
    <row r="33381" spans="1:1" x14ac:dyDescent="0.25">
      <c r="A33381" s="13">
        <v>42615</v>
      </c>
    </row>
    <row r="33382" spans="1:1" x14ac:dyDescent="0.25">
      <c r="A33382" s="13">
        <v>42618</v>
      </c>
    </row>
    <row r="33383" spans="1:1" x14ac:dyDescent="0.25">
      <c r="A33383" s="13">
        <v>42619</v>
      </c>
    </row>
    <row r="33384" spans="1:1" x14ac:dyDescent="0.25">
      <c r="A33384" s="13">
        <v>42620</v>
      </c>
    </row>
    <row r="33385" spans="1:1" x14ac:dyDescent="0.25">
      <c r="A33385" s="13">
        <v>42621</v>
      </c>
    </row>
    <row r="33386" spans="1:1" x14ac:dyDescent="0.25">
      <c r="A33386" s="13">
        <v>42622</v>
      </c>
    </row>
    <row r="33387" spans="1:1" x14ac:dyDescent="0.25">
      <c r="A33387" s="13">
        <v>42625</v>
      </c>
    </row>
    <row r="33388" spans="1:1" x14ac:dyDescent="0.25">
      <c r="A33388" s="13">
        <v>42626</v>
      </c>
    </row>
    <row r="33389" spans="1:1" x14ac:dyDescent="0.25">
      <c r="A33389" s="13">
        <v>42627</v>
      </c>
    </row>
    <row r="33390" spans="1:1" x14ac:dyDescent="0.25">
      <c r="A33390" s="13">
        <v>42632</v>
      </c>
    </row>
    <row r="33391" spans="1:1" x14ac:dyDescent="0.25">
      <c r="A33391" s="13">
        <v>42633</v>
      </c>
    </row>
    <row r="33392" spans="1:1" x14ac:dyDescent="0.25">
      <c r="A33392" s="13">
        <v>42634</v>
      </c>
    </row>
    <row r="33393" spans="1:1" x14ac:dyDescent="0.25">
      <c r="A33393" s="13">
        <v>42635</v>
      </c>
    </row>
    <row r="33394" spans="1:1" x14ac:dyDescent="0.25">
      <c r="A33394" s="13">
        <v>42636</v>
      </c>
    </row>
    <row r="33395" spans="1:1" x14ac:dyDescent="0.25">
      <c r="A33395" s="13">
        <v>42639</v>
      </c>
    </row>
    <row r="33396" spans="1:1" x14ac:dyDescent="0.25">
      <c r="A33396" s="13">
        <v>42640</v>
      </c>
    </row>
    <row r="33397" spans="1:1" x14ac:dyDescent="0.25">
      <c r="A33397" s="13">
        <v>42641</v>
      </c>
    </row>
    <row r="33398" spans="1:1" x14ac:dyDescent="0.25">
      <c r="A33398" s="13">
        <v>42642</v>
      </c>
    </row>
    <row r="33399" spans="1:1" x14ac:dyDescent="0.25">
      <c r="A33399" s="13">
        <v>42643</v>
      </c>
    </row>
    <row r="33400" spans="1:1" x14ac:dyDescent="0.25">
      <c r="A33400" s="13">
        <v>42653</v>
      </c>
    </row>
    <row r="33401" spans="1:1" x14ac:dyDescent="0.25">
      <c r="A33401" s="13">
        <v>42654</v>
      </c>
    </row>
    <row r="33402" spans="1:1" x14ac:dyDescent="0.25">
      <c r="A33402" s="13">
        <v>42655</v>
      </c>
    </row>
    <row r="33403" spans="1:1" x14ac:dyDescent="0.25">
      <c r="A33403" s="13">
        <v>42656</v>
      </c>
    </row>
    <row r="33404" spans="1:1" x14ac:dyDescent="0.25">
      <c r="A33404" s="13">
        <v>42657</v>
      </c>
    </row>
    <row r="33405" spans="1:1" x14ac:dyDescent="0.25">
      <c r="A33405" s="13">
        <v>42660</v>
      </c>
    </row>
    <row r="33406" spans="1:1" x14ac:dyDescent="0.25">
      <c r="A33406" s="13">
        <v>42661</v>
      </c>
    </row>
    <row r="33407" spans="1:1" x14ac:dyDescent="0.25">
      <c r="A33407" s="13">
        <v>42662</v>
      </c>
    </row>
    <row r="33408" spans="1:1" x14ac:dyDescent="0.25">
      <c r="A33408" s="13">
        <v>42663</v>
      </c>
    </row>
    <row r="33409" spans="1:1" x14ac:dyDescent="0.25">
      <c r="A33409" s="13">
        <v>42664</v>
      </c>
    </row>
    <row r="33410" spans="1:1" x14ac:dyDescent="0.25">
      <c r="A33410" s="13">
        <v>42667</v>
      </c>
    </row>
    <row r="33411" spans="1:1" x14ac:dyDescent="0.25">
      <c r="A33411" s="13">
        <v>42668</v>
      </c>
    </row>
    <row r="33412" spans="1:1" x14ac:dyDescent="0.25">
      <c r="A33412" s="13">
        <v>42669</v>
      </c>
    </row>
    <row r="33413" spans="1:1" x14ac:dyDescent="0.25">
      <c r="A33413" s="13">
        <v>42670</v>
      </c>
    </row>
    <row r="33414" spans="1:1" x14ac:dyDescent="0.25">
      <c r="A33414" s="13">
        <v>42671</v>
      </c>
    </row>
    <row r="33415" spans="1:1" x14ac:dyDescent="0.25">
      <c r="A33415" s="13">
        <v>42674</v>
      </c>
    </row>
    <row r="33416" spans="1:1" x14ac:dyDescent="0.25">
      <c r="A33416" s="13">
        <v>42675</v>
      </c>
    </row>
    <row r="33417" spans="1:1" x14ac:dyDescent="0.25">
      <c r="A33417" s="13">
        <v>42676</v>
      </c>
    </row>
    <row r="33418" spans="1:1" x14ac:dyDescent="0.25">
      <c r="A33418" s="13">
        <v>42677</v>
      </c>
    </row>
    <row r="33419" spans="1:1" x14ac:dyDescent="0.25">
      <c r="A33419" s="13">
        <v>42678</v>
      </c>
    </row>
    <row r="49717" spans="1:1" x14ac:dyDescent="0.25">
      <c r="A49717" s="13" t="s">
        <v>0</v>
      </c>
    </row>
    <row r="49718" spans="1:1" x14ac:dyDescent="0.25">
      <c r="A49718" s="13" t="s">
        <v>1</v>
      </c>
    </row>
    <row r="49719" spans="1:1" x14ac:dyDescent="0.25">
      <c r="A49719" s="13">
        <v>42551</v>
      </c>
    </row>
    <row r="49720" spans="1:1" x14ac:dyDescent="0.25">
      <c r="A49720" s="13">
        <v>42552</v>
      </c>
    </row>
    <row r="49721" spans="1:1" x14ac:dyDescent="0.25">
      <c r="A49721" s="13">
        <v>42555</v>
      </c>
    </row>
    <row r="49722" spans="1:1" x14ac:dyDescent="0.25">
      <c r="A49722" s="13">
        <v>42556</v>
      </c>
    </row>
    <row r="49723" spans="1:1" x14ac:dyDescent="0.25">
      <c r="A49723" s="13">
        <v>42557</v>
      </c>
    </row>
    <row r="49724" spans="1:1" x14ac:dyDescent="0.25">
      <c r="A49724" s="13">
        <v>42558</v>
      </c>
    </row>
    <row r="49725" spans="1:1" x14ac:dyDescent="0.25">
      <c r="A49725" s="13">
        <v>42559</v>
      </c>
    </row>
    <row r="49726" spans="1:1" x14ac:dyDescent="0.25">
      <c r="A49726" s="13">
        <v>42562</v>
      </c>
    </row>
    <row r="49727" spans="1:1" x14ac:dyDescent="0.25">
      <c r="A49727" s="13">
        <v>42563</v>
      </c>
    </row>
    <row r="49728" spans="1:1" x14ac:dyDescent="0.25">
      <c r="A49728" s="13">
        <v>42564</v>
      </c>
    </row>
    <row r="49729" spans="1:1" x14ac:dyDescent="0.25">
      <c r="A49729" s="13">
        <v>42565</v>
      </c>
    </row>
    <row r="49730" spans="1:1" x14ac:dyDescent="0.25">
      <c r="A49730" s="13">
        <v>42566</v>
      </c>
    </row>
    <row r="49731" spans="1:1" x14ac:dyDescent="0.25">
      <c r="A49731" s="13">
        <v>42569</v>
      </c>
    </row>
    <row r="49732" spans="1:1" x14ac:dyDescent="0.25">
      <c r="A49732" s="13">
        <v>42570</v>
      </c>
    </row>
    <row r="49733" spans="1:1" x14ac:dyDescent="0.25">
      <c r="A49733" s="13">
        <v>42571</v>
      </c>
    </row>
    <row r="49734" spans="1:1" x14ac:dyDescent="0.25">
      <c r="A49734" s="13">
        <v>42572</v>
      </c>
    </row>
    <row r="49735" spans="1:1" x14ac:dyDescent="0.25">
      <c r="A49735" s="13">
        <v>42573</v>
      </c>
    </row>
    <row r="49736" spans="1:1" x14ac:dyDescent="0.25">
      <c r="A49736" s="13">
        <v>42576</v>
      </c>
    </row>
    <row r="49737" spans="1:1" x14ac:dyDescent="0.25">
      <c r="A49737" s="13">
        <v>42577</v>
      </c>
    </row>
    <row r="49738" spans="1:1" x14ac:dyDescent="0.25">
      <c r="A49738" s="13">
        <v>42578</v>
      </c>
    </row>
    <row r="49739" spans="1:1" x14ac:dyDescent="0.25">
      <c r="A49739" s="13">
        <v>42579</v>
      </c>
    </row>
    <row r="49740" spans="1:1" x14ac:dyDescent="0.25">
      <c r="A49740" s="13">
        <v>42580</v>
      </c>
    </row>
    <row r="49741" spans="1:1" x14ac:dyDescent="0.25">
      <c r="A49741" s="13">
        <v>42583</v>
      </c>
    </row>
    <row r="49742" spans="1:1" x14ac:dyDescent="0.25">
      <c r="A49742" s="13">
        <v>42584</v>
      </c>
    </row>
    <row r="49743" spans="1:1" x14ac:dyDescent="0.25">
      <c r="A49743" s="13">
        <v>42585</v>
      </c>
    </row>
    <row r="49744" spans="1:1" x14ac:dyDescent="0.25">
      <c r="A49744" s="13">
        <v>42586</v>
      </c>
    </row>
    <row r="49745" spans="1:1" x14ac:dyDescent="0.25">
      <c r="A49745" s="13">
        <v>42587</v>
      </c>
    </row>
    <row r="49746" spans="1:1" x14ac:dyDescent="0.25">
      <c r="A49746" s="13">
        <v>42590</v>
      </c>
    </row>
    <row r="49747" spans="1:1" x14ac:dyDescent="0.25">
      <c r="A49747" s="13">
        <v>42591</v>
      </c>
    </row>
    <row r="49748" spans="1:1" x14ac:dyDescent="0.25">
      <c r="A49748" s="13">
        <v>42592</v>
      </c>
    </row>
    <row r="49749" spans="1:1" x14ac:dyDescent="0.25">
      <c r="A49749" s="13">
        <v>42593</v>
      </c>
    </row>
    <row r="49750" spans="1:1" x14ac:dyDescent="0.25">
      <c r="A49750" s="13">
        <v>42594</v>
      </c>
    </row>
    <row r="49751" spans="1:1" x14ac:dyDescent="0.25">
      <c r="A49751" s="13">
        <v>42597</v>
      </c>
    </row>
    <row r="49752" spans="1:1" x14ac:dyDescent="0.25">
      <c r="A49752" s="13">
        <v>42598</v>
      </c>
    </row>
    <row r="49753" spans="1:1" x14ac:dyDescent="0.25">
      <c r="A49753" s="13">
        <v>42599</v>
      </c>
    </row>
    <row r="49754" spans="1:1" x14ac:dyDescent="0.25">
      <c r="A49754" s="13">
        <v>42600</v>
      </c>
    </row>
    <row r="49755" spans="1:1" x14ac:dyDescent="0.25">
      <c r="A49755" s="13">
        <v>42601</v>
      </c>
    </row>
    <row r="49756" spans="1:1" x14ac:dyDescent="0.25">
      <c r="A49756" s="13">
        <v>42604</v>
      </c>
    </row>
    <row r="49757" spans="1:1" x14ac:dyDescent="0.25">
      <c r="A49757" s="13">
        <v>42605</v>
      </c>
    </row>
    <row r="49758" spans="1:1" x14ac:dyDescent="0.25">
      <c r="A49758" s="13">
        <v>42606</v>
      </c>
    </row>
    <row r="49759" spans="1:1" x14ac:dyDescent="0.25">
      <c r="A49759" s="13">
        <v>42607</v>
      </c>
    </row>
    <row r="49760" spans="1:1" x14ac:dyDescent="0.25">
      <c r="A49760" s="13">
        <v>42608</v>
      </c>
    </row>
    <row r="49761" spans="1:1" x14ac:dyDescent="0.25">
      <c r="A49761" s="13">
        <v>42611</v>
      </c>
    </row>
    <row r="49762" spans="1:1" x14ac:dyDescent="0.25">
      <c r="A49762" s="13">
        <v>42612</v>
      </c>
    </row>
    <row r="49763" spans="1:1" x14ac:dyDescent="0.25">
      <c r="A49763" s="13">
        <v>42613</v>
      </c>
    </row>
    <row r="49764" spans="1:1" x14ac:dyDescent="0.25">
      <c r="A49764" s="13">
        <v>42614</v>
      </c>
    </row>
    <row r="49765" spans="1:1" x14ac:dyDescent="0.25">
      <c r="A49765" s="13">
        <v>42615</v>
      </c>
    </row>
    <row r="49766" spans="1:1" x14ac:dyDescent="0.25">
      <c r="A49766" s="13">
        <v>42618</v>
      </c>
    </row>
    <row r="49767" spans="1:1" x14ac:dyDescent="0.25">
      <c r="A49767" s="13">
        <v>42619</v>
      </c>
    </row>
    <row r="49768" spans="1:1" x14ac:dyDescent="0.25">
      <c r="A49768" s="13">
        <v>42620</v>
      </c>
    </row>
    <row r="49769" spans="1:1" x14ac:dyDescent="0.25">
      <c r="A49769" s="13">
        <v>42621</v>
      </c>
    </row>
    <row r="49770" spans="1:1" x14ac:dyDescent="0.25">
      <c r="A49770" s="13">
        <v>42622</v>
      </c>
    </row>
    <row r="49771" spans="1:1" x14ac:dyDescent="0.25">
      <c r="A49771" s="13">
        <v>42625</v>
      </c>
    </row>
    <row r="49772" spans="1:1" x14ac:dyDescent="0.25">
      <c r="A49772" s="13">
        <v>42626</v>
      </c>
    </row>
    <row r="49773" spans="1:1" x14ac:dyDescent="0.25">
      <c r="A49773" s="13">
        <v>42627</v>
      </c>
    </row>
    <row r="49774" spans="1:1" x14ac:dyDescent="0.25">
      <c r="A49774" s="13">
        <v>42632</v>
      </c>
    </row>
    <row r="49775" spans="1:1" x14ac:dyDescent="0.25">
      <c r="A49775" s="13">
        <v>42633</v>
      </c>
    </row>
    <row r="49776" spans="1:1" x14ac:dyDescent="0.25">
      <c r="A49776" s="13">
        <v>42634</v>
      </c>
    </row>
    <row r="49777" spans="1:1" x14ac:dyDescent="0.25">
      <c r="A49777" s="13">
        <v>42635</v>
      </c>
    </row>
    <row r="49778" spans="1:1" x14ac:dyDescent="0.25">
      <c r="A49778" s="13">
        <v>42636</v>
      </c>
    </row>
    <row r="49779" spans="1:1" x14ac:dyDescent="0.25">
      <c r="A49779" s="13">
        <v>42639</v>
      </c>
    </row>
    <row r="49780" spans="1:1" x14ac:dyDescent="0.25">
      <c r="A49780" s="13">
        <v>42640</v>
      </c>
    </row>
    <row r="49781" spans="1:1" x14ac:dyDescent="0.25">
      <c r="A49781" s="13">
        <v>42641</v>
      </c>
    </row>
    <row r="49782" spans="1:1" x14ac:dyDescent="0.25">
      <c r="A49782" s="13">
        <v>42642</v>
      </c>
    </row>
    <row r="49783" spans="1:1" x14ac:dyDescent="0.25">
      <c r="A49783" s="13">
        <v>42643</v>
      </c>
    </row>
    <row r="49784" spans="1:1" x14ac:dyDescent="0.25">
      <c r="A49784" s="13">
        <v>42653</v>
      </c>
    </row>
    <row r="49785" spans="1:1" x14ac:dyDescent="0.25">
      <c r="A49785" s="13">
        <v>42654</v>
      </c>
    </row>
    <row r="49786" spans="1:1" x14ac:dyDescent="0.25">
      <c r="A49786" s="13">
        <v>42655</v>
      </c>
    </row>
    <row r="49787" spans="1:1" x14ac:dyDescent="0.25">
      <c r="A49787" s="13">
        <v>42656</v>
      </c>
    </row>
    <row r="49788" spans="1:1" x14ac:dyDescent="0.25">
      <c r="A49788" s="13">
        <v>42657</v>
      </c>
    </row>
    <row r="49789" spans="1:1" x14ac:dyDescent="0.25">
      <c r="A49789" s="13">
        <v>42660</v>
      </c>
    </row>
    <row r="49790" spans="1:1" x14ac:dyDescent="0.25">
      <c r="A49790" s="13">
        <v>42661</v>
      </c>
    </row>
    <row r="49791" spans="1:1" x14ac:dyDescent="0.25">
      <c r="A49791" s="13">
        <v>42662</v>
      </c>
    </row>
    <row r="49792" spans="1:1" x14ac:dyDescent="0.25">
      <c r="A49792" s="13">
        <v>42663</v>
      </c>
    </row>
    <row r="49793" spans="1:1" x14ac:dyDescent="0.25">
      <c r="A49793" s="13">
        <v>42664</v>
      </c>
    </row>
    <row r="49794" spans="1:1" x14ac:dyDescent="0.25">
      <c r="A49794" s="13">
        <v>42667</v>
      </c>
    </row>
    <row r="49795" spans="1:1" x14ac:dyDescent="0.25">
      <c r="A49795" s="13">
        <v>42668</v>
      </c>
    </row>
    <row r="49796" spans="1:1" x14ac:dyDescent="0.25">
      <c r="A49796" s="13">
        <v>42669</v>
      </c>
    </row>
    <row r="49797" spans="1:1" x14ac:dyDescent="0.25">
      <c r="A49797" s="13">
        <v>42670</v>
      </c>
    </row>
    <row r="49798" spans="1:1" x14ac:dyDescent="0.25">
      <c r="A49798" s="13">
        <v>42671</v>
      </c>
    </row>
    <row r="49799" spans="1:1" x14ac:dyDescent="0.25">
      <c r="A49799" s="13">
        <v>42674</v>
      </c>
    </row>
    <row r="49800" spans="1:1" x14ac:dyDescent="0.25">
      <c r="A49800" s="13">
        <v>42675</v>
      </c>
    </row>
    <row r="49801" spans="1:1" x14ac:dyDescent="0.25">
      <c r="A49801" s="13">
        <v>42676</v>
      </c>
    </row>
    <row r="49802" spans="1:1" x14ac:dyDescent="0.25">
      <c r="A49802" s="13">
        <v>42677</v>
      </c>
    </row>
    <row r="49803" spans="1:1" x14ac:dyDescent="0.25">
      <c r="A49803" s="13">
        <v>42678</v>
      </c>
    </row>
    <row r="66101" spans="1:1" x14ac:dyDescent="0.25">
      <c r="A66101" s="13" t="s">
        <v>0</v>
      </c>
    </row>
    <row r="66102" spans="1:1" x14ac:dyDescent="0.25">
      <c r="A66102" s="13" t="s">
        <v>1</v>
      </c>
    </row>
    <row r="66103" spans="1:1" x14ac:dyDescent="0.25">
      <c r="A66103" s="13">
        <v>42551</v>
      </c>
    </row>
    <row r="66104" spans="1:1" x14ac:dyDescent="0.25">
      <c r="A66104" s="13">
        <v>42552</v>
      </c>
    </row>
    <row r="66105" spans="1:1" x14ac:dyDescent="0.25">
      <c r="A66105" s="13">
        <v>42555</v>
      </c>
    </row>
    <row r="66106" spans="1:1" x14ac:dyDescent="0.25">
      <c r="A66106" s="13">
        <v>42556</v>
      </c>
    </row>
    <row r="66107" spans="1:1" x14ac:dyDescent="0.25">
      <c r="A66107" s="13">
        <v>42557</v>
      </c>
    </row>
    <row r="66108" spans="1:1" x14ac:dyDescent="0.25">
      <c r="A66108" s="13">
        <v>42558</v>
      </c>
    </row>
    <row r="66109" spans="1:1" x14ac:dyDescent="0.25">
      <c r="A66109" s="13">
        <v>42559</v>
      </c>
    </row>
    <row r="66110" spans="1:1" x14ac:dyDescent="0.25">
      <c r="A66110" s="13">
        <v>42562</v>
      </c>
    </row>
    <row r="66111" spans="1:1" x14ac:dyDescent="0.25">
      <c r="A66111" s="13">
        <v>42563</v>
      </c>
    </row>
    <row r="66112" spans="1:1" x14ac:dyDescent="0.25">
      <c r="A66112" s="13">
        <v>42564</v>
      </c>
    </row>
    <row r="66113" spans="1:1" x14ac:dyDescent="0.25">
      <c r="A66113" s="13">
        <v>42565</v>
      </c>
    </row>
    <row r="66114" spans="1:1" x14ac:dyDescent="0.25">
      <c r="A66114" s="13">
        <v>42566</v>
      </c>
    </row>
    <row r="66115" spans="1:1" x14ac:dyDescent="0.25">
      <c r="A66115" s="13">
        <v>42569</v>
      </c>
    </row>
    <row r="66116" spans="1:1" x14ac:dyDescent="0.25">
      <c r="A66116" s="13">
        <v>42570</v>
      </c>
    </row>
    <row r="66117" spans="1:1" x14ac:dyDescent="0.25">
      <c r="A66117" s="13">
        <v>42571</v>
      </c>
    </row>
    <row r="66118" spans="1:1" x14ac:dyDescent="0.25">
      <c r="A66118" s="13">
        <v>42572</v>
      </c>
    </row>
    <row r="66119" spans="1:1" x14ac:dyDescent="0.25">
      <c r="A66119" s="13">
        <v>42573</v>
      </c>
    </row>
    <row r="66120" spans="1:1" x14ac:dyDescent="0.25">
      <c r="A66120" s="13">
        <v>42576</v>
      </c>
    </row>
    <row r="66121" spans="1:1" x14ac:dyDescent="0.25">
      <c r="A66121" s="13">
        <v>42577</v>
      </c>
    </row>
    <row r="66122" spans="1:1" x14ac:dyDescent="0.25">
      <c r="A66122" s="13">
        <v>42578</v>
      </c>
    </row>
    <row r="66123" spans="1:1" x14ac:dyDescent="0.25">
      <c r="A66123" s="13">
        <v>42579</v>
      </c>
    </row>
    <row r="66124" spans="1:1" x14ac:dyDescent="0.25">
      <c r="A66124" s="13">
        <v>42580</v>
      </c>
    </row>
    <row r="66125" spans="1:1" x14ac:dyDescent="0.25">
      <c r="A66125" s="13">
        <v>42583</v>
      </c>
    </row>
    <row r="66126" spans="1:1" x14ac:dyDescent="0.25">
      <c r="A66126" s="13">
        <v>42584</v>
      </c>
    </row>
    <row r="66127" spans="1:1" x14ac:dyDescent="0.25">
      <c r="A66127" s="13">
        <v>42585</v>
      </c>
    </row>
    <row r="66128" spans="1:1" x14ac:dyDescent="0.25">
      <c r="A66128" s="13">
        <v>42586</v>
      </c>
    </row>
    <row r="66129" spans="1:1" x14ac:dyDescent="0.25">
      <c r="A66129" s="13">
        <v>42587</v>
      </c>
    </row>
    <row r="66130" spans="1:1" x14ac:dyDescent="0.25">
      <c r="A66130" s="13">
        <v>42590</v>
      </c>
    </row>
    <row r="66131" spans="1:1" x14ac:dyDescent="0.25">
      <c r="A66131" s="13">
        <v>42591</v>
      </c>
    </row>
    <row r="66132" spans="1:1" x14ac:dyDescent="0.25">
      <c r="A66132" s="13">
        <v>42592</v>
      </c>
    </row>
    <row r="66133" spans="1:1" x14ac:dyDescent="0.25">
      <c r="A66133" s="13">
        <v>42593</v>
      </c>
    </row>
    <row r="66134" spans="1:1" x14ac:dyDescent="0.25">
      <c r="A66134" s="13">
        <v>42594</v>
      </c>
    </row>
    <row r="66135" spans="1:1" x14ac:dyDescent="0.25">
      <c r="A66135" s="13">
        <v>42597</v>
      </c>
    </row>
    <row r="66136" spans="1:1" x14ac:dyDescent="0.25">
      <c r="A66136" s="13">
        <v>42598</v>
      </c>
    </row>
    <row r="66137" spans="1:1" x14ac:dyDescent="0.25">
      <c r="A66137" s="13">
        <v>42599</v>
      </c>
    </row>
    <row r="66138" spans="1:1" x14ac:dyDescent="0.25">
      <c r="A66138" s="13">
        <v>42600</v>
      </c>
    </row>
    <row r="66139" spans="1:1" x14ac:dyDescent="0.25">
      <c r="A66139" s="13">
        <v>42601</v>
      </c>
    </row>
    <row r="66140" spans="1:1" x14ac:dyDescent="0.25">
      <c r="A66140" s="13">
        <v>42604</v>
      </c>
    </row>
    <row r="66141" spans="1:1" x14ac:dyDescent="0.25">
      <c r="A66141" s="13">
        <v>42605</v>
      </c>
    </row>
    <row r="66142" spans="1:1" x14ac:dyDescent="0.25">
      <c r="A66142" s="13">
        <v>42606</v>
      </c>
    </row>
    <row r="66143" spans="1:1" x14ac:dyDescent="0.25">
      <c r="A66143" s="13">
        <v>42607</v>
      </c>
    </row>
    <row r="66144" spans="1:1" x14ac:dyDescent="0.25">
      <c r="A66144" s="13">
        <v>42608</v>
      </c>
    </row>
    <row r="66145" spans="1:1" x14ac:dyDescent="0.25">
      <c r="A66145" s="13">
        <v>42611</v>
      </c>
    </row>
    <row r="66146" spans="1:1" x14ac:dyDescent="0.25">
      <c r="A66146" s="13">
        <v>42612</v>
      </c>
    </row>
    <row r="66147" spans="1:1" x14ac:dyDescent="0.25">
      <c r="A66147" s="13">
        <v>42613</v>
      </c>
    </row>
    <row r="66148" spans="1:1" x14ac:dyDescent="0.25">
      <c r="A66148" s="13">
        <v>42614</v>
      </c>
    </row>
    <row r="66149" spans="1:1" x14ac:dyDescent="0.25">
      <c r="A66149" s="13">
        <v>42615</v>
      </c>
    </row>
    <row r="66150" spans="1:1" x14ac:dyDescent="0.25">
      <c r="A66150" s="13">
        <v>42618</v>
      </c>
    </row>
    <row r="66151" spans="1:1" x14ac:dyDescent="0.25">
      <c r="A66151" s="13">
        <v>42619</v>
      </c>
    </row>
    <row r="66152" spans="1:1" x14ac:dyDescent="0.25">
      <c r="A66152" s="13">
        <v>42620</v>
      </c>
    </row>
    <row r="66153" spans="1:1" x14ac:dyDescent="0.25">
      <c r="A66153" s="13">
        <v>42621</v>
      </c>
    </row>
    <row r="66154" spans="1:1" x14ac:dyDescent="0.25">
      <c r="A66154" s="13">
        <v>42622</v>
      </c>
    </row>
    <row r="66155" spans="1:1" x14ac:dyDescent="0.25">
      <c r="A66155" s="13">
        <v>42625</v>
      </c>
    </row>
    <row r="66156" spans="1:1" x14ac:dyDescent="0.25">
      <c r="A66156" s="13">
        <v>42626</v>
      </c>
    </row>
    <row r="66157" spans="1:1" x14ac:dyDescent="0.25">
      <c r="A66157" s="13">
        <v>42627</v>
      </c>
    </row>
    <row r="66158" spans="1:1" x14ac:dyDescent="0.25">
      <c r="A66158" s="13">
        <v>42632</v>
      </c>
    </row>
    <row r="66159" spans="1:1" x14ac:dyDescent="0.25">
      <c r="A66159" s="13">
        <v>42633</v>
      </c>
    </row>
    <row r="66160" spans="1:1" x14ac:dyDescent="0.25">
      <c r="A66160" s="13">
        <v>42634</v>
      </c>
    </row>
    <row r="66161" spans="1:1" x14ac:dyDescent="0.25">
      <c r="A66161" s="13">
        <v>42635</v>
      </c>
    </row>
    <row r="66162" spans="1:1" x14ac:dyDescent="0.25">
      <c r="A66162" s="13">
        <v>42636</v>
      </c>
    </row>
    <row r="66163" spans="1:1" x14ac:dyDescent="0.25">
      <c r="A66163" s="13">
        <v>42639</v>
      </c>
    </row>
    <row r="66164" spans="1:1" x14ac:dyDescent="0.25">
      <c r="A66164" s="13">
        <v>42640</v>
      </c>
    </row>
    <row r="66165" spans="1:1" x14ac:dyDescent="0.25">
      <c r="A66165" s="13">
        <v>42641</v>
      </c>
    </row>
    <row r="66166" spans="1:1" x14ac:dyDescent="0.25">
      <c r="A66166" s="13">
        <v>42642</v>
      </c>
    </row>
    <row r="66167" spans="1:1" x14ac:dyDescent="0.25">
      <c r="A66167" s="13">
        <v>42643</v>
      </c>
    </row>
    <row r="66168" spans="1:1" x14ac:dyDescent="0.25">
      <c r="A66168" s="13">
        <v>42653</v>
      </c>
    </row>
    <row r="66169" spans="1:1" x14ac:dyDescent="0.25">
      <c r="A66169" s="13">
        <v>42654</v>
      </c>
    </row>
    <row r="66170" spans="1:1" x14ac:dyDescent="0.25">
      <c r="A66170" s="13">
        <v>42655</v>
      </c>
    </row>
    <row r="66171" spans="1:1" x14ac:dyDescent="0.25">
      <c r="A66171" s="13">
        <v>42656</v>
      </c>
    </row>
    <row r="66172" spans="1:1" x14ac:dyDescent="0.25">
      <c r="A66172" s="13">
        <v>42657</v>
      </c>
    </row>
    <row r="66173" spans="1:1" x14ac:dyDescent="0.25">
      <c r="A66173" s="13">
        <v>42660</v>
      </c>
    </row>
    <row r="66174" spans="1:1" x14ac:dyDescent="0.25">
      <c r="A66174" s="13">
        <v>42661</v>
      </c>
    </row>
    <row r="66175" spans="1:1" x14ac:dyDescent="0.25">
      <c r="A66175" s="13">
        <v>42662</v>
      </c>
    </row>
    <row r="66176" spans="1:1" x14ac:dyDescent="0.25">
      <c r="A66176" s="13">
        <v>42663</v>
      </c>
    </row>
    <row r="66177" spans="1:1" x14ac:dyDescent="0.25">
      <c r="A66177" s="13">
        <v>42664</v>
      </c>
    </row>
    <row r="66178" spans="1:1" x14ac:dyDescent="0.25">
      <c r="A66178" s="13">
        <v>42667</v>
      </c>
    </row>
    <row r="66179" spans="1:1" x14ac:dyDescent="0.25">
      <c r="A66179" s="13">
        <v>42668</v>
      </c>
    </row>
    <row r="66180" spans="1:1" x14ac:dyDescent="0.25">
      <c r="A66180" s="13">
        <v>42669</v>
      </c>
    </row>
    <row r="66181" spans="1:1" x14ac:dyDescent="0.25">
      <c r="A66181" s="13">
        <v>42670</v>
      </c>
    </row>
    <row r="66182" spans="1:1" x14ac:dyDescent="0.25">
      <c r="A66182" s="13">
        <v>42671</v>
      </c>
    </row>
    <row r="66183" spans="1:1" x14ac:dyDescent="0.25">
      <c r="A66183" s="13">
        <v>42674</v>
      </c>
    </row>
    <row r="66184" spans="1:1" x14ac:dyDescent="0.25">
      <c r="A66184" s="13">
        <v>42675</v>
      </c>
    </row>
    <row r="66185" spans="1:1" x14ac:dyDescent="0.25">
      <c r="A66185" s="13">
        <v>42676</v>
      </c>
    </row>
    <row r="66186" spans="1:1" x14ac:dyDescent="0.25">
      <c r="A66186" s="13">
        <v>42677</v>
      </c>
    </row>
    <row r="66187" spans="1:1" x14ac:dyDescent="0.25">
      <c r="A66187" s="13">
        <v>42678</v>
      </c>
    </row>
    <row r="82485" spans="1:1" x14ac:dyDescent="0.25">
      <c r="A82485" s="13" t="s">
        <v>0</v>
      </c>
    </row>
    <row r="82486" spans="1:1" x14ac:dyDescent="0.25">
      <c r="A82486" s="13" t="s">
        <v>1</v>
      </c>
    </row>
    <row r="82487" spans="1:1" x14ac:dyDescent="0.25">
      <c r="A82487" s="13">
        <v>42551</v>
      </c>
    </row>
    <row r="82488" spans="1:1" x14ac:dyDescent="0.25">
      <c r="A82488" s="13">
        <v>42552</v>
      </c>
    </row>
    <row r="82489" spans="1:1" x14ac:dyDescent="0.25">
      <c r="A82489" s="13">
        <v>42555</v>
      </c>
    </row>
    <row r="82490" spans="1:1" x14ac:dyDescent="0.25">
      <c r="A82490" s="13">
        <v>42556</v>
      </c>
    </row>
    <row r="82491" spans="1:1" x14ac:dyDescent="0.25">
      <c r="A82491" s="13">
        <v>42557</v>
      </c>
    </row>
    <row r="82492" spans="1:1" x14ac:dyDescent="0.25">
      <c r="A82492" s="13">
        <v>42558</v>
      </c>
    </row>
    <row r="82493" spans="1:1" x14ac:dyDescent="0.25">
      <c r="A82493" s="13">
        <v>42559</v>
      </c>
    </row>
    <row r="82494" spans="1:1" x14ac:dyDescent="0.25">
      <c r="A82494" s="13">
        <v>42562</v>
      </c>
    </row>
    <row r="82495" spans="1:1" x14ac:dyDescent="0.25">
      <c r="A82495" s="13">
        <v>42563</v>
      </c>
    </row>
    <row r="82496" spans="1:1" x14ac:dyDescent="0.25">
      <c r="A82496" s="13">
        <v>42564</v>
      </c>
    </row>
    <row r="82497" spans="1:1" x14ac:dyDescent="0.25">
      <c r="A82497" s="13">
        <v>42565</v>
      </c>
    </row>
    <row r="82498" spans="1:1" x14ac:dyDescent="0.25">
      <c r="A82498" s="13">
        <v>42566</v>
      </c>
    </row>
    <row r="82499" spans="1:1" x14ac:dyDescent="0.25">
      <c r="A82499" s="13">
        <v>42569</v>
      </c>
    </row>
    <row r="82500" spans="1:1" x14ac:dyDescent="0.25">
      <c r="A82500" s="13">
        <v>42570</v>
      </c>
    </row>
    <row r="82501" spans="1:1" x14ac:dyDescent="0.25">
      <c r="A82501" s="13">
        <v>42571</v>
      </c>
    </row>
    <row r="82502" spans="1:1" x14ac:dyDescent="0.25">
      <c r="A82502" s="13">
        <v>42572</v>
      </c>
    </row>
    <row r="82503" spans="1:1" x14ac:dyDescent="0.25">
      <c r="A82503" s="13">
        <v>42573</v>
      </c>
    </row>
    <row r="82504" spans="1:1" x14ac:dyDescent="0.25">
      <c r="A82504" s="13">
        <v>42576</v>
      </c>
    </row>
    <row r="82505" spans="1:1" x14ac:dyDescent="0.25">
      <c r="A82505" s="13">
        <v>42577</v>
      </c>
    </row>
    <row r="82506" spans="1:1" x14ac:dyDescent="0.25">
      <c r="A82506" s="13">
        <v>42578</v>
      </c>
    </row>
    <row r="82507" spans="1:1" x14ac:dyDescent="0.25">
      <c r="A82507" s="13">
        <v>42579</v>
      </c>
    </row>
    <row r="82508" spans="1:1" x14ac:dyDescent="0.25">
      <c r="A82508" s="13">
        <v>42580</v>
      </c>
    </row>
    <row r="82509" spans="1:1" x14ac:dyDescent="0.25">
      <c r="A82509" s="13">
        <v>42583</v>
      </c>
    </row>
    <row r="82510" spans="1:1" x14ac:dyDescent="0.25">
      <c r="A82510" s="13">
        <v>42584</v>
      </c>
    </row>
    <row r="82511" spans="1:1" x14ac:dyDescent="0.25">
      <c r="A82511" s="13">
        <v>42585</v>
      </c>
    </row>
    <row r="82512" spans="1:1" x14ac:dyDescent="0.25">
      <c r="A82512" s="13">
        <v>42586</v>
      </c>
    </row>
    <row r="82513" spans="1:1" x14ac:dyDescent="0.25">
      <c r="A82513" s="13">
        <v>42587</v>
      </c>
    </row>
    <row r="82514" spans="1:1" x14ac:dyDescent="0.25">
      <c r="A82514" s="13">
        <v>42590</v>
      </c>
    </row>
    <row r="82515" spans="1:1" x14ac:dyDescent="0.25">
      <c r="A82515" s="13">
        <v>42591</v>
      </c>
    </row>
    <row r="82516" spans="1:1" x14ac:dyDescent="0.25">
      <c r="A82516" s="13">
        <v>42592</v>
      </c>
    </row>
    <row r="82517" spans="1:1" x14ac:dyDescent="0.25">
      <c r="A82517" s="13">
        <v>42593</v>
      </c>
    </row>
    <row r="82518" spans="1:1" x14ac:dyDescent="0.25">
      <c r="A82518" s="13">
        <v>42594</v>
      </c>
    </row>
    <row r="82519" spans="1:1" x14ac:dyDescent="0.25">
      <c r="A82519" s="13">
        <v>42597</v>
      </c>
    </row>
    <row r="82520" spans="1:1" x14ac:dyDescent="0.25">
      <c r="A82520" s="13">
        <v>42598</v>
      </c>
    </row>
    <row r="82521" spans="1:1" x14ac:dyDescent="0.25">
      <c r="A82521" s="13">
        <v>42599</v>
      </c>
    </row>
    <row r="82522" spans="1:1" x14ac:dyDescent="0.25">
      <c r="A82522" s="13">
        <v>42600</v>
      </c>
    </row>
    <row r="82523" spans="1:1" x14ac:dyDescent="0.25">
      <c r="A82523" s="13">
        <v>42601</v>
      </c>
    </row>
    <row r="82524" spans="1:1" x14ac:dyDescent="0.25">
      <c r="A82524" s="13">
        <v>42604</v>
      </c>
    </row>
    <row r="82525" spans="1:1" x14ac:dyDescent="0.25">
      <c r="A82525" s="13">
        <v>42605</v>
      </c>
    </row>
    <row r="82526" spans="1:1" x14ac:dyDescent="0.25">
      <c r="A82526" s="13">
        <v>42606</v>
      </c>
    </row>
    <row r="82527" spans="1:1" x14ac:dyDescent="0.25">
      <c r="A82527" s="13">
        <v>42607</v>
      </c>
    </row>
    <row r="82528" spans="1:1" x14ac:dyDescent="0.25">
      <c r="A82528" s="13">
        <v>42608</v>
      </c>
    </row>
    <row r="82529" spans="1:1" x14ac:dyDescent="0.25">
      <c r="A82529" s="13">
        <v>42611</v>
      </c>
    </row>
    <row r="82530" spans="1:1" x14ac:dyDescent="0.25">
      <c r="A82530" s="13">
        <v>42612</v>
      </c>
    </row>
    <row r="82531" spans="1:1" x14ac:dyDescent="0.25">
      <c r="A82531" s="13">
        <v>42613</v>
      </c>
    </row>
    <row r="82532" spans="1:1" x14ac:dyDescent="0.25">
      <c r="A82532" s="13">
        <v>42614</v>
      </c>
    </row>
    <row r="82533" spans="1:1" x14ac:dyDescent="0.25">
      <c r="A82533" s="13">
        <v>42615</v>
      </c>
    </row>
    <row r="82534" spans="1:1" x14ac:dyDescent="0.25">
      <c r="A82534" s="13">
        <v>42618</v>
      </c>
    </row>
    <row r="82535" spans="1:1" x14ac:dyDescent="0.25">
      <c r="A82535" s="13">
        <v>42619</v>
      </c>
    </row>
    <row r="82536" spans="1:1" x14ac:dyDescent="0.25">
      <c r="A82536" s="13">
        <v>42620</v>
      </c>
    </row>
    <row r="82537" spans="1:1" x14ac:dyDescent="0.25">
      <c r="A82537" s="13">
        <v>42621</v>
      </c>
    </row>
    <row r="82538" spans="1:1" x14ac:dyDescent="0.25">
      <c r="A82538" s="13">
        <v>42622</v>
      </c>
    </row>
    <row r="82539" spans="1:1" x14ac:dyDescent="0.25">
      <c r="A82539" s="13">
        <v>42625</v>
      </c>
    </row>
    <row r="82540" spans="1:1" x14ac:dyDescent="0.25">
      <c r="A82540" s="13">
        <v>42626</v>
      </c>
    </row>
    <row r="82541" spans="1:1" x14ac:dyDescent="0.25">
      <c r="A82541" s="13">
        <v>42627</v>
      </c>
    </row>
    <row r="82542" spans="1:1" x14ac:dyDescent="0.25">
      <c r="A82542" s="13">
        <v>42632</v>
      </c>
    </row>
    <row r="82543" spans="1:1" x14ac:dyDescent="0.25">
      <c r="A82543" s="13">
        <v>42633</v>
      </c>
    </row>
    <row r="82544" spans="1:1" x14ac:dyDescent="0.25">
      <c r="A82544" s="13">
        <v>42634</v>
      </c>
    </row>
    <row r="82545" spans="1:1" x14ac:dyDescent="0.25">
      <c r="A82545" s="13">
        <v>42635</v>
      </c>
    </row>
    <row r="82546" spans="1:1" x14ac:dyDescent="0.25">
      <c r="A82546" s="13">
        <v>42636</v>
      </c>
    </row>
    <row r="82547" spans="1:1" x14ac:dyDescent="0.25">
      <c r="A82547" s="13">
        <v>42639</v>
      </c>
    </row>
    <row r="82548" spans="1:1" x14ac:dyDescent="0.25">
      <c r="A82548" s="13">
        <v>42640</v>
      </c>
    </row>
    <row r="82549" spans="1:1" x14ac:dyDescent="0.25">
      <c r="A82549" s="13">
        <v>42641</v>
      </c>
    </row>
    <row r="82550" spans="1:1" x14ac:dyDescent="0.25">
      <c r="A82550" s="13">
        <v>42642</v>
      </c>
    </row>
    <row r="82551" spans="1:1" x14ac:dyDescent="0.25">
      <c r="A82551" s="13">
        <v>42643</v>
      </c>
    </row>
    <row r="82552" spans="1:1" x14ac:dyDescent="0.25">
      <c r="A82552" s="13">
        <v>42653</v>
      </c>
    </row>
    <row r="82553" spans="1:1" x14ac:dyDescent="0.25">
      <c r="A82553" s="13">
        <v>42654</v>
      </c>
    </row>
    <row r="82554" spans="1:1" x14ac:dyDescent="0.25">
      <c r="A82554" s="13">
        <v>42655</v>
      </c>
    </row>
    <row r="82555" spans="1:1" x14ac:dyDescent="0.25">
      <c r="A82555" s="13">
        <v>42656</v>
      </c>
    </row>
    <row r="82556" spans="1:1" x14ac:dyDescent="0.25">
      <c r="A82556" s="13">
        <v>42657</v>
      </c>
    </row>
    <row r="82557" spans="1:1" x14ac:dyDescent="0.25">
      <c r="A82557" s="13">
        <v>42660</v>
      </c>
    </row>
    <row r="82558" spans="1:1" x14ac:dyDescent="0.25">
      <c r="A82558" s="13">
        <v>42661</v>
      </c>
    </row>
    <row r="82559" spans="1:1" x14ac:dyDescent="0.25">
      <c r="A82559" s="13">
        <v>42662</v>
      </c>
    </row>
    <row r="82560" spans="1:1" x14ac:dyDescent="0.25">
      <c r="A82560" s="13">
        <v>42663</v>
      </c>
    </row>
    <row r="82561" spans="1:1" x14ac:dyDescent="0.25">
      <c r="A82561" s="13">
        <v>42664</v>
      </c>
    </row>
    <row r="82562" spans="1:1" x14ac:dyDescent="0.25">
      <c r="A82562" s="13">
        <v>42667</v>
      </c>
    </row>
    <row r="82563" spans="1:1" x14ac:dyDescent="0.25">
      <c r="A82563" s="13">
        <v>42668</v>
      </c>
    </row>
    <row r="82564" spans="1:1" x14ac:dyDescent="0.25">
      <c r="A82564" s="13">
        <v>42669</v>
      </c>
    </row>
    <row r="82565" spans="1:1" x14ac:dyDescent="0.25">
      <c r="A82565" s="13">
        <v>42670</v>
      </c>
    </row>
    <row r="82566" spans="1:1" x14ac:dyDescent="0.25">
      <c r="A82566" s="13">
        <v>42671</v>
      </c>
    </row>
    <row r="82567" spans="1:1" x14ac:dyDescent="0.25">
      <c r="A82567" s="13">
        <v>42674</v>
      </c>
    </row>
    <row r="82568" spans="1:1" x14ac:dyDescent="0.25">
      <c r="A82568" s="13">
        <v>42675</v>
      </c>
    </row>
    <row r="82569" spans="1:1" x14ac:dyDescent="0.25">
      <c r="A82569" s="13">
        <v>42676</v>
      </c>
    </row>
    <row r="82570" spans="1:1" x14ac:dyDescent="0.25">
      <c r="A82570" s="13">
        <v>42677</v>
      </c>
    </row>
    <row r="82571" spans="1:1" x14ac:dyDescent="0.25">
      <c r="A82571" s="13">
        <v>42678</v>
      </c>
    </row>
    <row r="98869" spans="1:1" x14ac:dyDescent="0.25">
      <c r="A98869" s="13" t="s">
        <v>0</v>
      </c>
    </row>
    <row r="98870" spans="1:1" x14ac:dyDescent="0.25">
      <c r="A98870" s="13" t="s">
        <v>1</v>
      </c>
    </row>
    <row r="98871" spans="1:1" x14ac:dyDescent="0.25">
      <c r="A98871" s="13">
        <v>42551</v>
      </c>
    </row>
    <row r="98872" spans="1:1" x14ac:dyDescent="0.25">
      <c r="A98872" s="13">
        <v>42552</v>
      </c>
    </row>
    <row r="98873" spans="1:1" x14ac:dyDescent="0.25">
      <c r="A98873" s="13">
        <v>42555</v>
      </c>
    </row>
    <row r="98874" spans="1:1" x14ac:dyDescent="0.25">
      <c r="A98874" s="13">
        <v>42556</v>
      </c>
    </row>
    <row r="98875" spans="1:1" x14ac:dyDescent="0.25">
      <c r="A98875" s="13">
        <v>42557</v>
      </c>
    </row>
    <row r="98876" spans="1:1" x14ac:dyDescent="0.25">
      <c r="A98876" s="13">
        <v>42558</v>
      </c>
    </row>
    <row r="98877" spans="1:1" x14ac:dyDescent="0.25">
      <c r="A98877" s="13">
        <v>42559</v>
      </c>
    </row>
    <row r="98878" spans="1:1" x14ac:dyDescent="0.25">
      <c r="A98878" s="13">
        <v>42562</v>
      </c>
    </row>
    <row r="98879" spans="1:1" x14ac:dyDescent="0.25">
      <c r="A98879" s="13">
        <v>42563</v>
      </c>
    </row>
    <row r="98880" spans="1:1" x14ac:dyDescent="0.25">
      <c r="A98880" s="13">
        <v>42564</v>
      </c>
    </row>
    <row r="98881" spans="1:1" x14ac:dyDescent="0.25">
      <c r="A98881" s="13">
        <v>42565</v>
      </c>
    </row>
    <row r="98882" spans="1:1" x14ac:dyDescent="0.25">
      <c r="A98882" s="13">
        <v>42566</v>
      </c>
    </row>
    <row r="98883" spans="1:1" x14ac:dyDescent="0.25">
      <c r="A98883" s="13">
        <v>42569</v>
      </c>
    </row>
    <row r="98884" spans="1:1" x14ac:dyDescent="0.25">
      <c r="A98884" s="13">
        <v>42570</v>
      </c>
    </row>
    <row r="98885" spans="1:1" x14ac:dyDescent="0.25">
      <c r="A98885" s="13">
        <v>42571</v>
      </c>
    </row>
    <row r="98886" spans="1:1" x14ac:dyDescent="0.25">
      <c r="A98886" s="13">
        <v>42572</v>
      </c>
    </row>
    <row r="98887" spans="1:1" x14ac:dyDescent="0.25">
      <c r="A98887" s="13">
        <v>42573</v>
      </c>
    </row>
    <row r="98888" spans="1:1" x14ac:dyDescent="0.25">
      <c r="A98888" s="13">
        <v>42576</v>
      </c>
    </row>
    <row r="98889" spans="1:1" x14ac:dyDescent="0.25">
      <c r="A98889" s="13">
        <v>42577</v>
      </c>
    </row>
    <row r="98890" spans="1:1" x14ac:dyDescent="0.25">
      <c r="A98890" s="13">
        <v>42578</v>
      </c>
    </row>
    <row r="98891" spans="1:1" x14ac:dyDescent="0.25">
      <c r="A98891" s="13">
        <v>42579</v>
      </c>
    </row>
    <row r="98892" spans="1:1" x14ac:dyDescent="0.25">
      <c r="A98892" s="13">
        <v>42580</v>
      </c>
    </row>
    <row r="98893" spans="1:1" x14ac:dyDescent="0.25">
      <c r="A98893" s="13">
        <v>42583</v>
      </c>
    </row>
    <row r="98894" spans="1:1" x14ac:dyDescent="0.25">
      <c r="A98894" s="13">
        <v>42584</v>
      </c>
    </row>
    <row r="98895" spans="1:1" x14ac:dyDescent="0.25">
      <c r="A98895" s="13">
        <v>42585</v>
      </c>
    </row>
    <row r="98896" spans="1:1" x14ac:dyDescent="0.25">
      <c r="A98896" s="13">
        <v>42586</v>
      </c>
    </row>
    <row r="98897" spans="1:1" x14ac:dyDescent="0.25">
      <c r="A98897" s="13">
        <v>42587</v>
      </c>
    </row>
    <row r="98898" spans="1:1" x14ac:dyDescent="0.25">
      <c r="A98898" s="13">
        <v>42590</v>
      </c>
    </row>
    <row r="98899" spans="1:1" x14ac:dyDescent="0.25">
      <c r="A98899" s="13">
        <v>42591</v>
      </c>
    </row>
    <row r="98900" spans="1:1" x14ac:dyDescent="0.25">
      <c r="A98900" s="13">
        <v>42592</v>
      </c>
    </row>
    <row r="98901" spans="1:1" x14ac:dyDescent="0.25">
      <c r="A98901" s="13">
        <v>42593</v>
      </c>
    </row>
    <row r="98902" spans="1:1" x14ac:dyDescent="0.25">
      <c r="A98902" s="13">
        <v>42594</v>
      </c>
    </row>
    <row r="98903" spans="1:1" x14ac:dyDescent="0.25">
      <c r="A98903" s="13">
        <v>42597</v>
      </c>
    </row>
    <row r="98904" spans="1:1" x14ac:dyDescent="0.25">
      <c r="A98904" s="13">
        <v>42598</v>
      </c>
    </row>
    <row r="98905" spans="1:1" x14ac:dyDescent="0.25">
      <c r="A98905" s="13">
        <v>42599</v>
      </c>
    </row>
    <row r="98906" spans="1:1" x14ac:dyDescent="0.25">
      <c r="A98906" s="13">
        <v>42600</v>
      </c>
    </row>
    <row r="98907" spans="1:1" x14ac:dyDescent="0.25">
      <c r="A98907" s="13">
        <v>42601</v>
      </c>
    </row>
    <row r="98908" spans="1:1" x14ac:dyDescent="0.25">
      <c r="A98908" s="13">
        <v>42604</v>
      </c>
    </row>
    <row r="98909" spans="1:1" x14ac:dyDescent="0.25">
      <c r="A98909" s="13">
        <v>42605</v>
      </c>
    </row>
    <row r="98910" spans="1:1" x14ac:dyDescent="0.25">
      <c r="A98910" s="13">
        <v>42606</v>
      </c>
    </row>
    <row r="98911" spans="1:1" x14ac:dyDescent="0.25">
      <c r="A98911" s="13">
        <v>42607</v>
      </c>
    </row>
    <row r="98912" spans="1:1" x14ac:dyDescent="0.25">
      <c r="A98912" s="13">
        <v>42608</v>
      </c>
    </row>
    <row r="98913" spans="1:1" x14ac:dyDescent="0.25">
      <c r="A98913" s="13">
        <v>42611</v>
      </c>
    </row>
    <row r="98914" spans="1:1" x14ac:dyDescent="0.25">
      <c r="A98914" s="13">
        <v>42612</v>
      </c>
    </row>
    <row r="98915" spans="1:1" x14ac:dyDescent="0.25">
      <c r="A98915" s="13">
        <v>42613</v>
      </c>
    </row>
    <row r="98916" spans="1:1" x14ac:dyDescent="0.25">
      <c r="A98916" s="13">
        <v>42614</v>
      </c>
    </row>
    <row r="98917" spans="1:1" x14ac:dyDescent="0.25">
      <c r="A98917" s="13">
        <v>42615</v>
      </c>
    </row>
    <row r="98918" spans="1:1" x14ac:dyDescent="0.25">
      <c r="A98918" s="13">
        <v>42618</v>
      </c>
    </row>
    <row r="98919" spans="1:1" x14ac:dyDescent="0.25">
      <c r="A98919" s="13">
        <v>42619</v>
      </c>
    </row>
    <row r="98920" spans="1:1" x14ac:dyDescent="0.25">
      <c r="A98920" s="13">
        <v>42620</v>
      </c>
    </row>
    <row r="98921" spans="1:1" x14ac:dyDescent="0.25">
      <c r="A98921" s="13">
        <v>42621</v>
      </c>
    </row>
    <row r="98922" spans="1:1" x14ac:dyDescent="0.25">
      <c r="A98922" s="13">
        <v>42622</v>
      </c>
    </row>
    <row r="98923" spans="1:1" x14ac:dyDescent="0.25">
      <c r="A98923" s="13">
        <v>42625</v>
      </c>
    </row>
    <row r="98924" spans="1:1" x14ac:dyDescent="0.25">
      <c r="A98924" s="13">
        <v>42626</v>
      </c>
    </row>
    <row r="98925" spans="1:1" x14ac:dyDescent="0.25">
      <c r="A98925" s="13">
        <v>42627</v>
      </c>
    </row>
    <row r="98926" spans="1:1" x14ac:dyDescent="0.25">
      <c r="A98926" s="13">
        <v>42632</v>
      </c>
    </row>
    <row r="98927" spans="1:1" x14ac:dyDescent="0.25">
      <c r="A98927" s="13">
        <v>42633</v>
      </c>
    </row>
    <row r="98928" spans="1:1" x14ac:dyDescent="0.25">
      <c r="A98928" s="13">
        <v>42634</v>
      </c>
    </row>
    <row r="98929" spans="1:1" x14ac:dyDescent="0.25">
      <c r="A98929" s="13">
        <v>42635</v>
      </c>
    </row>
    <row r="98930" spans="1:1" x14ac:dyDescent="0.25">
      <c r="A98930" s="13">
        <v>42636</v>
      </c>
    </row>
    <row r="98931" spans="1:1" x14ac:dyDescent="0.25">
      <c r="A98931" s="13">
        <v>42639</v>
      </c>
    </row>
    <row r="98932" spans="1:1" x14ac:dyDescent="0.25">
      <c r="A98932" s="13">
        <v>42640</v>
      </c>
    </row>
    <row r="98933" spans="1:1" x14ac:dyDescent="0.25">
      <c r="A98933" s="13">
        <v>42641</v>
      </c>
    </row>
    <row r="98934" spans="1:1" x14ac:dyDescent="0.25">
      <c r="A98934" s="13">
        <v>42642</v>
      </c>
    </row>
    <row r="98935" spans="1:1" x14ac:dyDescent="0.25">
      <c r="A98935" s="13">
        <v>42643</v>
      </c>
    </row>
    <row r="98936" spans="1:1" x14ac:dyDescent="0.25">
      <c r="A98936" s="13">
        <v>42653</v>
      </c>
    </row>
    <row r="98937" spans="1:1" x14ac:dyDescent="0.25">
      <c r="A98937" s="13">
        <v>42654</v>
      </c>
    </row>
    <row r="98938" spans="1:1" x14ac:dyDescent="0.25">
      <c r="A98938" s="13">
        <v>42655</v>
      </c>
    </row>
    <row r="98939" spans="1:1" x14ac:dyDescent="0.25">
      <c r="A98939" s="13">
        <v>42656</v>
      </c>
    </row>
    <row r="98940" spans="1:1" x14ac:dyDescent="0.25">
      <c r="A98940" s="13">
        <v>42657</v>
      </c>
    </row>
    <row r="98941" spans="1:1" x14ac:dyDescent="0.25">
      <c r="A98941" s="13">
        <v>42660</v>
      </c>
    </row>
    <row r="98942" spans="1:1" x14ac:dyDescent="0.25">
      <c r="A98942" s="13">
        <v>42661</v>
      </c>
    </row>
    <row r="98943" spans="1:1" x14ac:dyDescent="0.25">
      <c r="A98943" s="13">
        <v>42662</v>
      </c>
    </row>
    <row r="98944" spans="1:1" x14ac:dyDescent="0.25">
      <c r="A98944" s="13">
        <v>42663</v>
      </c>
    </row>
    <row r="98945" spans="1:1" x14ac:dyDescent="0.25">
      <c r="A98945" s="13">
        <v>42664</v>
      </c>
    </row>
    <row r="98946" spans="1:1" x14ac:dyDescent="0.25">
      <c r="A98946" s="13">
        <v>42667</v>
      </c>
    </row>
    <row r="98947" spans="1:1" x14ac:dyDescent="0.25">
      <c r="A98947" s="13">
        <v>42668</v>
      </c>
    </row>
    <row r="98948" spans="1:1" x14ac:dyDescent="0.25">
      <c r="A98948" s="13">
        <v>42669</v>
      </c>
    </row>
    <row r="98949" spans="1:1" x14ac:dyDescent="0.25">
      <c r="A98949" s="13">
        <v>42670</v>
      </c>
    </row>
    <row r="98950" spans="1:1" x14ac:dyDescent="0.25">
      <c r="A98950" s="13">
        <v>42671</v>
      </c>
    </row>
    <row r="98951" spans="1:1" x14ac:dyDescent="0.25">
      <c r="A98951" s="13">
        <v>42674</v>
      </c>
    </row>
    <row r="98952" spans="1:1" x14ac:dyDescent="0.25">
      <c r="A98952" s="13">
        <v>42675</v>
      </c>
    </row>
    <row r="98953" spans="1:1" x14ac:dyDescent="0.25">
      <c r="A98953" s="13">
        <v>42676</v>
      </c>
    </row>
    <row r="98954" spans="1:1" x14ac:dyDescent="0.25">
      <c r="A98954" s="13">
        <v>42677</v>
      </c>
    </row>
    <row r="98955" spans="1:1" x14ac:dyDescent="0.25">
      <c r="A98955" s="13">
        <v>42678</v>
      </c>
    </row>
    <row r="115253" spans="1:1" x14ac:dyDescent="0.25">
      <c r="A115253" s="13" t="s">
        <v>0</v>
      </c>
    </row>
    <row r="115254" spans="1:1" x14ac:dyDescent="0.25">
      <c r="A115254" s="13" t="s">
        <v>1</v>
      </c>
    </row>
    <row r="115255" spans="1:1" x14ac:dyDescent="0.25">
      <c r="A115255" s="13">
        <v>42551</v>
      </c>
    </row>
    <row r="115256" spans="1:1" x14ac:dyDescent="0.25">
      <c r="A115256" s="13">
        <v>42552</v>
      </c>
    </row>
    <row r="115257" spans="1:1" x14ac:dyDescent="0.25">
      <c r="A115257" s="13">
        <v>42555</v>
      </c>
    </row>
    <row r="115258" spans="1:1" x14ac:dyDescent="0.25">
      <c r="A115258" s="13">
        <v>42556</v>
      </c>
    </row>
    <row r="115259" spans="1:1" x14ac:dyDescent="0.25">
      <c r="A115259" s="13">
        <v>42557</v>
      </c>
    </row>
    <row r="115260" spans="1:1" x14ac:dyDescent="0.25">
      <c r="A115260" s="13">
        <v>42558</v>
      </c>
    </row>
    <row r="115261" spans="1:1" x14ac:dyDescent="0.25">
      <c r="A115261" s="13">
        <v>42559</v>
      </c>
    </row>
    <row r="115262" spans="1:1" x14ac:dyDescent="0.25">
      <c r="A115262" s="13">
        <v>42562</v>
      </c>
    </row>
    <row r="115263" spans="1:1" x14ac:dyDescent="0.25">
      <c r="A115263" s="13">
        <v>42563</v>
      </c>
    </row>
    <row r="115264" spans="1:1" x14ac:dyDescent="0.25">
      <c r="A115264" s="13">
        <v>42564</v>
      </c>
    </row>
    <row r="115265" spans="1:1" x14ac:dyDescent="0.25">
      <c r="A115265" s="13">
        <v>42565</v>
      </c>
    </row>
    <row r="115266" spans="1:1" x14ac:dyDescent="0.25">
      <c r="A115266" s="13">
        <v>42566</v>
      </c>
    </row>
    <row r="115267" spans="1:1" x14ac:dyDescent="0.25">
      <c r="A115267" s="13">
        <v>42569</v>
      </c>
    </row>
    <row r="115268" spans="1:1" x14ac:dyDescent="0.25">
      <c r="A115268" s="13">
        <v>42570</v>
      </c>
    </row>
    <row r="115269" spans="1:1" x14ac:dyDescent="0.25">
      <c r="A115269" s="13">
        <v>42571</v>
      </c>
    </row>
    <row r="115270" spans="1:1" x14ac:dyDescent="0.25">
      <c r="A115270" s="13">
        <v>42572</v>
      </c>
    </row>
    <row r="115271" spans="1:1" x14ac:dyDescent="0.25">
      <c r="A115271" s="13">
        <v>42573</v>
      </c>
    </row>
    <row r="115272" spans="1:1" x14ac:dyDescent="0.25">
      <c r="A115272" s="13">
        <v>42576</v>
      </c>
    </row>
    <row r="115273" spans="1:1" x14ac:dyDescent="0.25">
      <c r="A115273" s="13">
        <v>42577</v>
      </c>
    </row>
    <row r="115274" spans="1:1" x14ac:dyDescent="0.25">
      <c r="A115274" s="13">
        <v>42578</v>
      </c>
    </row>
    <row r="115275" spans="1:1" x14ac:dyDescent="0.25">
      <c r="A115275" s="13">
        <v>42579</v>
      </c>
    </row>
    <row r="115276" spans="1:1" x14ac:dyDescent="0.25">
      <c r="A115276" s="13">
        <v>42580</v>
      </c>
    </row>
    <row r="115277" spans="1:1" x14ac:dyDescent="0.25">
      <c r="A115277" s="13">
        <v>42583</v>
      </c>
    </row>
    <row r="115278" spans="1:1" x14ac:dyDescent="0.25">
      <c r="A115278" s="13">
        <v>42584</v>
      </c>
    </row>
    <row r="115279" spans="1:1" x14ac:dyDescent="0.25">
      <c r="A115279" s="13">
        <v>42585</v>
      </c>
    </row>
    <row r="115280" spans="1:1" x14ac:dyDescent="0.25">
      <c r="A115280" s="13">
        <v>42586</v>
      </c>
    </row>
    <row r="115281" spans="1:1" x14ac:dyDescent="0.25">
      <c r="A115281" s="13">
        <v>42587</v>
      </c>
    </row>
    <row r="115282" spans="1:1" x14ac:dyDescent="0.25">
      <c r="A115282" s="13">
        <v>42590</v>
      </c>
    </row>
    <row r="115283" spans="1:1" x14ac:dyDescent="0.25">
      <c r="A115283" s="13">
        <v>42591</v>
      </c>
    </row>
    <row r="115284" spans="1:1" x14ac:dyDescent="0.25">
      <c r="A115284" s="13">
        <v>42592</v>
      </c>
    </row>
    <row r="115285" spans="1:1" x14ac:dyDescent="0.25">
      <c r="A115285" s="13">
        <v>42593</v>
      </c>
    </row>
    <row r="115286" spans="1:1" x14ac:dyDescent="0.25">
      <c r="A115286" s="13">
        <v>42594</v>
      </c>
    </row>
    <row r="115287" spans="1:1" x14ac:dyDescent="0.25">
      <c r="A115287" s="13">
        <v>42597</v>
      </c>
    </row>
    <row r="115288" spans="1:1" x14ac:dyDescent="0.25">
      <c r="A115288" s="13">
        <v>42598</v>
      </c>
    </row>
    <row r="115289" spans="1:1" x14ac:dyDescent="0.25">
      <c r="A115289" s="13">
        <v>42599</v>
      </c>
    </row>
    <row r="115290" spans="1:1" x14ac:dyDescent="0.25">
      <c r="A115290" s="13">
        <v>42600</v>
      </c>
    </row>
    <row r="115291" spans="1:1" x14ac:dyDescent="0.25">
      <c r="A115291" s="13">
        <v>42601</v>
      </c>
    </row>
    <row r="115292" spans="1:1" x14ac:dyDescent="0.25">
      <c r="A115292" s="13">
        <v>42604</v>
      </c>
    </row>
    <row r="115293" spans="1:1" x14ac:dyDescent="0.25">
      <c r="A115293" s="13">
        <v>42605</v>
      </c>
    </row>
    <row r="115294" spans="1:1" x14ac:dyDescent="0.25">
      <c r="A115294" s="13">
        <v>42606</v>
      </c>
    </row>
    <row r="115295" spans="1:1" x14ac:dyDescent="0.25">
      <c r="A115295" s="13">
        <v>42607</v>
      </c>
    </row>
    <row r="115296" spans="1:1" x14ac:dyDescent="0.25">
      <c r="A115296" s="13">
        <v>42608</v>
      </c>
    </row>
    <row r="115297" spans="1:1" x14ac:dyDescent="0.25">
      <c r="A115297" s="13">
        <v>42611</v>
      </c>
    </row>
    <row r="115298" spans="1:1" x14ac:dyDescent="0.25">
      <c r="A115298" s="13">
        <v>42612</v>
      </c>
    </row>
    <row r="115299" spans="1:1" x14ac:dyDescent="0.25">
      <c r="A115299" s="13">
        <v>42613</v>
      </c>
    </row>
    <row r="115300" spans="1:1" x14ac:dyDescent="0.25">
      <c r="A115300" s="13">
        <v>42614</v>
      </c>
    </row>
    <row r="115301" spans="1:1" x14ac:dyDescent="0.25">
      <c r="A115301" s="13">
        <v>42615</v>
      </c>
    </row>
    <row r="115302" spans="1:1" x14ac:dyDescent="0.25">
      <c r="A115302" s="13">
        <v>42618</v>
      </c>
    </row>
    <row r="115303" spans="1:1" x14ac:dyDescent="0.25">
      <c r="A115303" s="13">
        <v>42619</v>
      </c>
    </row>
    <row r="115304" spans="1:1" x14ac:dyDescent="0.25">
      <c r="A115304" s="13">
        <v>42620</v>
      </c>
    </row>
    <row r="115305" spans="1:1" x14ac:dyDescent="0.25">
      <c r="A115305" s="13">
        <v>42621</v>
      </c>
    </row>
    <row r="115306" spans="1:1" x14ac:dyDescent="0.25">
      <c r="A115306" s="13">
        <v>42622</v>
      </c>
    </row>
    <row r="115307" spans="1:1" x14ac:dyDescent="0.25">
      <c r="A115307" s="13">
        <v>42625</v>
      </c>
    </row>
    <row r="115308" spans="1:1" x14ac:dyDescent="0.25">
      <c r="A115308" s="13">
        <v>42626</v>
      </c>
    </row>
    <row r="115309" spans="1:1" x14ac:dyDescent="0.25">
      <c r="A115309" s="13">
        <v>42627</v>
      </c>
    </row>
    <row r="115310" spans="1:1" x14ac:dyDescent="0.25">
      <c r="A115310" s="13">
        <v>42632</v>
      </c>
    </row>
    <row r="115311" spans="1:1" x14ac:dyDescent="0.25">
      <c r="A115311" s="13">
        <v>42633</v>
      </c>
    </row>
    <row r="115312" spans="1:1" x14ac:dyDescent="0.25">
      <c r="A115312" s="13">
        <v>42634</v>
      </c>
    </row>
    <row r="115313" spans="1:1" x14ac:dyDescent="0.25">
      <c r="A115313" s="13">
        <v>42635</v>
      </c>
    </row>
    <row r="115314" spans="1:1" x14ac:dyDescent="0.25">
      <c r="A115314" s="13">
        <v>42636</v>
      </c>
    </row>
    <row r="115315" spans="1:1" x14ac:dyDescent="0.25">
      <c r="A115315" s="13">
        <v>42639</v>
      </c>
    </row>
    <row r="115316" spans="1:1" x14ac:dyDescent="0.25">
      <c r="A115316" s="13">
        <v>42640</v>
      </c>
    </row>
    <row r="115317" spans="1:1" x14ac:dyDescent="0.25">
      <c r="A115317" s="13">
        <v>42641</v>
      </c>
    </row>
    <row r="115318" spans="1:1" x14ac:dyDescent="0.25">
      <c r="A115318" s="13">
        <v>42642</v>
      </c>
    </row>
    <row r="115319" spans="1:1" x14ac:dyDescent="0.25">
      <c r="A115319" s="13">
        <v>42643</v>
      </c>
    </row>
    <row r="115320" spans="1:1" x14ac:dyDescent="0.25">
      <c r="A115320" s="13">
        <v>42653</v>
      </c>
    </row>
    <row r="115321" spans="1:1" x14ac:dyDescent="0.25">
      <c r="A115321" s="13">
        <v>42654</v>
      </c>
    </row>
    <row r="115322" spans="1:1" x14ac:dyDescent="0.25">
      <c r="A115322" s="13">
        <v>42655</v>
      </c>
    </row>
    <row r="115323" spans="1:1" x14ac:dyDescent="0.25">
      <c r="A115323" s="13">
        <v>42656</v>
      </c>
    </row>
    <row r="115324" spans="1:1" x14ac:dyDescent="0.25">
      <c r="A115324" s="13">
        <v>42657</v>
      </c>
    </row>
    <row r="115325" spans="1:1" x14ac:dyDescent="0.25">
      <c r="A115325" s="13">
        <v>42660</v>
      </c>
    </row>
    <row r="115326" spans="1:1" x14ac:dyDescent="0.25">
      <c r="A115326" s="13">
        <v>42661</v>
      </c>
    </row>
    <row r="115327" spans="1:1" x14ac:dyDescent="0.25">
      <c r="A115327" s="13">
        <v>42662</v>
      </c>
    </row>
    <row r="115328" spans="1:1" x14ac:dyDescent="0.25">
      <c r="A115328" s="13">
        <v>42663</v>
      </c>
    </row>
    <row r="115329" spans="1:1" x14ac:dyDescent="0.25">
      <c r="A115329" s="13">
        <v>42664</v>
      </c>
    </row>
    <row r="115330" spans="1:1" x14ac:dyDescent="0.25">
      <c r="A115330" s="13">
        <v>42667</v>
      </c>
    </row>
    <row r="115331" spans="1:1" x14ac:dyDescent="0.25">
      <c r="A115331" s="13">
        <v>42668</v>
      </c>
    </row>
    <row r="115332" spans="1:1" x14ac:dyDescent="0.25">
      <c r="A115332" s="13">
        <v>42669</v>
      </c>
    </row>
    <row r="115333" spans="1:1" x14ac:dyDescent="0.25">
      <c r="A115333" s="13">
        <v>42670</v>
      </c>
    </row>
    <row r="115334" spans="1:1" x14ac:dyDescent="0.25">
      <c r="A115334" s="13">
        <v>42671</v>
      </c>
    </row>
    <row r="115335" spans="1:1" x14ac:dyDescent="0.25">
      <c r="A115335" s="13">
        <v>42674</v>
      </c>
    </row>
    <row r="115336" spans="1:1" x14ac:dyDescent="0.25">
      <c r="A115336" s="13">
        <v>42675</v>
      </c>
    </row>
    <row r="115337" spans="1:1" x14ac:dyDescent="0.25">
      <c r="A115337" s="13">
        <v>42676</v>
      </c>
    </row>
    <row r="115338" spans="1:1" x14ac:dyDescent="0.25">
      <c r="A115338" s="13">
        <v>42677</v>
      </c>
    </row>
    <row r="115339" spans="1:1" x14ac:dyDescent="0.25">
      <c r="A115339" s="13">
        <v>42678</v>
      </c>
    </row>
    <row r="131637" spans="1:1" x14ac:dyDescent="0.25">
      <c r="A131637" s="13" t="s">
        <v>0</v>
      </c>
    </row>
    <row r="131638" spans="1:1" x14ac:dyDescent="0.25">
      <c r="A131638" s="13" t="s">
        <v>1</v>
      </c>
    </row>
    <row r="131639" spans="1:1" x14ac:dyDescent="0.25">
      <c r="A131639" s="13">
        <v>42551</v>
      </c>
    </row>
    <row r="131640" spans="1:1" x14ac:dyDescent="0.25">
      <c r="A131640" s="13">
        <v>42552</v>
      </c>
    </row>
    <row r="131641" spans="1:1" x14ac:dyDescent="0.25">
      <c r="A131641" s="13">
        <v>42555</v>
      </c>
    </row>
    <row r="131642" spans="1:1" x14ac:dyDescent="0.25">
      <c r="A131642" s="13">
        <v>42556</v>
      </c>
    </row>
    <row r="131643" spans="1:1" x14ac:dyDescent="0.25">
      <c r="A131643" s="13">
        <v>42557</v>
      </c>
    </row>
    <row r="131644" spans="1:1" x14ac:dyDescent="0.25">
      <c r="A131644" s="13">
        <v>42558</v>
      </c>
    </row>
    <row r="131645" spans="1:1" x14ac:dyDescent="0.25">
      <c r="A131645" s="13">
        <v>42559</v>
      </c>
    </row>
    <row r="131646" spans="1:1" x14ac:dyDescent="0.25">
      <c r="A131646" s="13">
        <v>42562</v>
      </c>
    </row>
    <row r="131647" spans="1:1" x14ac:dyDescent="0.25">
      <c r="A131647" s="13">
        <v>42563</v>
      </c>
    </row>
    <row r="131648" spans="1:1" x14ac:dyDescent="0.25">
      <c r="A131648" s="13">
        <v>42564</v>
      </c>
    </row>
    <row r="131649" spans="1:1" x14ac:dyDescent="0.25">
      <c r="A131649" s="13">
        <v>42565</v>
      </c>
    </row>
    <row r="131650" spans="1:1" x14ac:dyDescent="0.25">
      <c r="A131650" s="13">
        <v>42566</v>
      </c>
    </row>
    <row r="131651" spans="1:1" x14ac:dyDescent="0.25">
      <c r="A131651" s="13">
        <v>42569</v>
      </c>
    </row>
    <row r="131652" spans="1:1" x14ac:dyDescent="0.25">
      <c r="A131652" s="13">
        <v>42570</v>
      </c>
    </row>
    <row r="131653" spans="1:1" x14ac:dyDescent="0.25">
      <c r="A131653" s="13">
        <v>42571</v>
      </c>
    </row>
    <row r="131654" spans="1:1" x14ac:dyDescent="0.25">
      <c r="A131654" s="13">
        <v>42572</v>
      </c>
    </row>
    <row r="131655" spans="1:1" x14ac:dyDescent="0.25">
      <c r="A131655" s="13">
        <v>42573</v>
      </c>
    </row>
    <row r="131656" spans="1:1" x14ac:dyDescent="0.25">
      <c r="A131656" s="13">
        <v>42576</v>
      </c>
    </row>
    <row r="131657" spans="1:1" x14ac:dyDescent="0.25">
      <c r="A131657" s="13">
        <v>42577</v>
      </c>
    </row>
    <row r="131658" spans="1:1" x14ac:dyDescent="0.25">
      <c r="A131658" s="13">
        <v>42578</v>
      </c>
    </row>
    <row r="131659" spans="1:1" x14ac:dyDescent="0.25">
      <c r="A131659" s="13">
        <v>42579</v>
      </c>
    </row>
    <row r="131660" spans="1:1" x14ac:dyDescent="0.25">
      <c r="A131660" s="13">
        <v>42580</v>
      </c>
    </row>
    <row r="131661" spans="1:1" x14ac:dyDescent="0.25">
      <c r="A131661" s="13">
        <v>42583</v>
      </c>
    </row>
    <row r="131662" spans="1:1" x14ac:dyDescent="0.25">
      <c r="A131662" s="13">
        <v>42584</v>
      </c>
    </row>
    <row r="131663" spans="1:1" x14ac:dyDescent="0.25">
      <c r="A131663" s="13">
        <v>42585</v>
      </c>
    </row>
    <row r="131664" spans="1:1" x14ac:dyDescent="0.25">
      <c r="A131664" s="13">
        <v>42586</v>
      </c>
    </row>
    <row r="131665" spans="1:1" x14ac:dyDescent="0.25">
      <c r="A131665" s="13">
        <v>42587</v>
      </c>
    </row>
    <row r="131666" spans="1:1" x14ac:dyDescent="0.25">
      <c r="A131666" s="13">
        <v>42590</v>
      </c>
    </row>
    <row r="131667" spans="1:1" x14ac:dyDescent="0.25">
      <c r="A131667" s="13">
        <v>42591</v>
      </c>
    </row>
    <row r="131668" spans="1:1" x14ac:dyDescent="0.25">
      <c r="A131668" s="13">
        <v>42592</v>
      </c>
    </row>
    <row r="131669" spans="1:1" x14ac:dyDescent="0.25">
      <c r="A131669" s="13">
        <v>42593</v>
      </c>
    </row>
    <row r="131670" spans="1:1" x14ac:dyDescent="0.25">
      <c r="A131670" s="13">
        <v>42594</v>
      </c>
    </row>
    <row r="131671" spans="1:1" x14ac:dyDescent="0.25">
      <c r="A131671" s="13">
        <v>42597</v>
      </c>
    </row>
    <row r="131672" spans="1:1" x14ac:dyDescent="0.25">
      <c r="A131672" s="13">
        <v>42598</v>
      </c>
    </row>
    <row r="131673" spans="1:1" x14ac:dyDescent="0.25">
      <c r="A131673" s="13">
        <v>42599</v>
      </c>
    </row>
    <row r="131674" spans="1:1" x14ac:dyDescent="0.25">
      <c r="A131674" s="13">
        <v>42600</v>
      </c>
    </row>
    <row r="131675" spans="1:1" x14ac:dyDescent="0.25">
      <c r="A131675" s="13">
        <v>42601</v>
      </c>
    </row>
    <row r="131676" spans="1:1" x14ac:dyDescent="0.25">
      <c r="A131676" s="13">
        <v>42604</v>
      </c>
    </row>
    <row r="131677" spans="1:1" x14ac:dyDescent="0.25">
      <c r="A131677" s="13">
        <v>42605</v>
      </c>
    </row>
    <row r="131678" spans="1:1" x14ac:dyDescent="0.25">
      <c r="A131678" s="13">
        <v>42606</v>
      </c>
    </row>
    <row r="131679" spans="1:1" x14ac:dyDescent="0.25">
      <c r="A131679" s="13">
        <v>42607</v>
      </c>
    </row>
    <row r="131680" spans="1:1" x14ac:dyDescent="0.25">
      <c r="A131680" s="13">
        <v>42608</v>
      </c>
    </row>
    <row r="131681" spans="1:1" x14ac:dyDescent="0.25">
      <c r="A131681" s="13">
        <v>42611</v>
      </c>
    </row>
    <row r="131682" spans="1:1" x14ac:dyDescent="0.25">
      <c r="A131682" s="13">
        <v>42612</v>
      </c>
    </row>
    <row r="131683" spans="1:1" x14ac:dyDescent="0.25">
      <c r="A131683" s="13">
        <v>42613</v>
      </c>
    </row>
    <row r="131684" spans="1:1" x14ac:dyDescent="0.25">
      <c r="A131684" s="13">
        <v>42614</v>
      </c>
    </row>
    <row r="131685" spans="1:1" x14ac:dyDescent="0.25">
      <c r="A131685" s="13">
        <v>42615</v>
      </c>
    </row>
    <row r="131686" spans="1:1" x14ac:dyDescent="0.25">
      <c r="A131686" s="13">
        <v>42618</v>
      </c>
    </row>
    <row r="131687" spans="1:1" x14ac:dyDescent="0.25">
      <c r="A131687" s="13">
        <v>42619</v>
      </c>
    </row>
    <row r="131688" spans="1:1" x14ac:dyDescent="0.25">
      <c r="A131688" s="13">
        <v>42620</v>
      </c>
    </row>
    <row r="131689" spans="1:1" x14ac:dyDescent="0.25">
      <c r="A131689" s="13">
        <v>42621</v>
      </c>
    </row>
    <row r="131690" spans="1:1" x14ac:dyDescent="0.25">
      <c r="A131690" s="13">
        <v>42622</v>
      </c>
    </row>
    <row r="131691" spans="1:1" x14ac:dyDescent="0.25">
      <c r="A131691" s="13">
        <v>42625</v>
      </c>
    </row>
    <row r="131692" spans="1:1" x14ac:dyDescent="0.25">
      <c r="A131692" s="13">
        <v>42626</v>
      </c>
    </row>
    <row r="131693" spans="1:1" x14ac:dyDescent="0.25">
      <c r="A131693" s="13">
        <v>42627</v>
      </c>
    </row>
    <row r="131694" spans="1:1" x14ac:dyDescent="0.25">
      <c r="A131694" s="13">
        <v>42632</v>
      </c>
    </row>
    <row r="131695" spans="1:1" x14ac:dyDescent="0.25">
      <c r="A131695" s="13">
        <v>42633</v>
      </c>
    </row>
    <row r="131696" spans="1:1" x14ac:dyDescent="0.25">
      <c r="A131696" s="13">
        <v>42634</v>
      </c>
    </row>
    <row r="131697" spans="1:1" x14ac:dyDescent="0.25">
      <c r="A131697" s="13">
        <v>42635</v>
      </c>
    </row>
    <row r="131698" spans="1:1" x14ac:dyDescent="0.25">
      <c r="A131698" s="13">
        <v>42636</v>
      </c>
    </row>
    <row r="131699" spans="1:1" x14ac:dyDescent="0.25">
      <c r="A131699" s="13">
        <v>42639</v>
      </c>
    </row>
    <row r="131700" spans="1:1" x14ac:dyDescent="0.25">
      <c r="A131700" s="13">
        <v>42640</v>
      </c>
    </row>
    <row r="131701" spans="1:1" x14ac:dyDescent="0.25">
      <c r="A131701" s="13">
        <v>42641</v>
      </c>
    </row>
    <row r="131702" spans="1:1" x14ac:dyDescent="0.25">
      <c r="A131702" s="13">
        <v>42642</v>
      </c>
    </row>
    <row r="131703" spans="1:1" x14ac:dyDescent="0.25">
      <c r="A131703" s="13">
        <v>42643</v>
      </c>
    </row>
    <row r="131704" spans="1:1" x14ac:dyDescent="0.25">
      <c r="A131704" s="13">
        <v>42653</v>
      </c>
    </row>
    <row r="131705" spans="1:1" x14ac:dyDescent="0.25">
      <c r="A131705" s="13">
        <v>42654</v>
      </c>
    </row>
    <row r="131706" spans="1:1" x14ac:dyDescent="0.25">
      <c r="A131706" s="13">
        <v>42655</v>
      </c>
    </row>
    <row r="131707" spans="1:1" x14ac:dyDescent="0.25">
      <c r="A131707" s="13">
        <v>42656</v>
      </c>
    </row>
    <row r="131708" spans="1:1" x14ac:dyDescent="0.25">
      <c r="A131708" s="13">
        <v>42657</v>
      </c>
    </row>
    <row r="131709" spans="1:1" x14ac:dyDescent="0.25">
      <c r="A131709" s="13">
        <v>42660</v>
      </c>
    </row>
    <row r="131710" spans="1:1" x14ac:dyDescent="0.25">
      <c r="A131710" s="13">
        <v>42661</v>
      </c>
    </row>
    <row r="131711" spans="1:1" x14ac:dyDescent="0.25">
      <c r="A131711" s="13">
        <v>42662</v>
      </c>
    </row>
    <row r="131712" spans="1:1" x14ac:dyDescent="0.25">
      <c r="A131712" s="13">
        <v>42663</v>
      </c>
    </row>
    <row r="131713" spans="1:1" x14ac:dyDescent="0.25">
      <c r="A131713" s="13">
        <v>42664</v>
      </c>
    </row>
    <row r="131714" spans="1:1" x14ac:dyDescent="0.25">
      <c r="A131714" s="13">
        <v>42667</v>
      </c>
    </row>
    <row r="131715" spans="1:1" x14ac:dyDescent="0.25">
      <c r="A131715" s="13">
        <v>42668</v>
      </c>
    </row>
    <row r="131716" spans="1:1" x14ac:dyDescent="0.25">
      <c r="A131716" s="13">
        <v>42669</v>
      </c>
    </row>
    <row r="131717" spans="1:1" x14ac:dyDescent="0.25">
      <c r="A131717" s="13">
        <v>42670</v>
      </c>
    </row>
    <row r="131718" spans="1:1" x14ac:dyDescent="0.25">
      <c r="A131718" s="13">
        <v>42671</v>
      </c>
    </row>
    <row r="131719" spans="1:1" x14ac:dyDescent="0.25">
      <c r="A131719" s="13">
        <v>42674</v>
      </c>
    </row>
    <row r="131720" spans="1:1" x14ac:dyDescent="0.25">
      <c r="A131720" s="13">
        <v>42675</v>
      </c>
    </row>
    <row r="131721" spans="1:1" x14ac:dyDescent="0.25">
      <c r="A131721" s="13">
        <v>42676</v>
      </c>
    </row>
    <row r="131722" spans="1:1" x14ac:dyDescent="0.25">
      <c r="A131722" s="13">
        <v>42677</v>
      </c>
    </row>
    <row r="131723" spans="1:1" x14ac:dyDescent="0.25">
      <c r="A131723" s="13">
        <v>42678</v>
      </c>
    </row>
    <row r="148021" spans="1:1" x14ac:dyDescent="0.25">
      <c r="A148021" s="13" t="s">
        <v>0</v>
      </c>
    </row>
    <row r="148022" spans="1:1" x14ac:dyDescent="0.25">
      <c r="A148022" s="13" t="s">
        <v>1</v>
      </c>
    </row>
    <row r="148023" spans="1:1" x14ac:dyDescent="0.25">
      <c r="A148023" s="13">
        <v>42551</v>
      </c>
    </row>
    <row r="148024" spans="1:1" x14ac:dyDescent="0.25">
      <c r="A148024" s="13">
        <v>42552</v>
      </c>
    </row>
    <row r="148025" spans="1:1" x14ac:dyDescent="0.25">
      <c r="A148025" s="13">
        <v>42555</v>
      </c>
    </row>
    <row r="148026" spans="1:1" x14ac:dyDescent="0.25">
      <c r="A148026" s="13">
        <v>42556</v>
      </c>
    </row>
    <row r="148027" spans="1:1" x14ac:dyDescent="0.25">
      <c r="A148027" s="13">
        <v>42557</v>
      </c>
    </row>
    <row r="148028" spans="1:1" x14ac:dyDescent="0.25">
      <c r="A148028" s="13">
        <v>42558</v>
      </c>
    </row>
    <row r="148029" spans="1:1" x14ac:dyDescent="0.25">
      <c r="A148029" s="13">
        <v>42559</v>
      </c>
    </row>
    <row r="148030" spans="1:1" x14ac:dyDescent="0.25">
      <c r="A148030" s="13">
        <v>42562</v>
      </c>
    </row>
    <row r="148031" spans="1:1" x14ac:dyDescent="0.25">
      <c r="A148031" s="13">
        <v>42563</v>
      </c>
    </row>
    <row r="148032" spans="1:1" x14ac:dyDescent="0.25">
      <c r="A148032" s="13">
        <v>42564</v>
      </c>
    </row>
    <row r="148033" spans="1:1" x14ac:dyDescent="0.25">
      <c r="A148033" s="13">
        <v>42565</v>
      </c>
    </row>
    <row r="148034" spans="1:1" x14ac:dyDescent="0.25">
      <c r="A148034" s="13">
        <v>42566</v>
      </c>
    </row>
    <row r="148035" spans="1:1" x14ac:dyDescent="0.25">
      <c r="A148035" s="13">
        <v>42569</v>
      </c>
    </row>
    <row r="148036" spans="1:1" x14ac:dyDescent="0.25">
      <c r="A148036" s="13">
        <v>42570</v>
      </c>
    </row>
    <row r="148037" spans="1:1" x14ac:dyDescent="0.25">
      <c r="A148037" s="13">
        <v>42571</v>
      </c>
    </row>
    <row r="148038" spans="1:1" x14ac:dyDescent="0.25">
      <c r="A148038" s="13">
        <v>42572</v>
      </c>
    </row>
    <row r="148039" spans="1:1" x14ac:dyDescent="0.25">
      <c r="A148039" s="13">
        <v>42573</v>
      </c>
    </row>
    <row r="148040" spans="1:1" x14ac:dyDescent="0.25">
      <c r="A148040" s="13">
        <v>42576</v>
      </c>
    </row>
    <row r="148041" spans="1:1" x14ac:dyDescent="0.25">
      <c r="A148041" s="13">
        <v>42577</v>
      </c>
    </row>
    <row r="148042" spans="1:1" x14ac:dyDescent="0.25">
      <c r="A148042" s="13">
        <v>42578</v>
      </c>
    </row>
    <row r="148043" spans="1:1" x14ac:dyDescent="0.25">
      <c r="A148043" s="13">
        <v>42579</v>
      </c>
    </row>
    <row r="148044" spans="1:1" x14ac:dyDescent="0.25">
      <c r="A148044" s="13">
        <v>42580</v>
      </c>
    </row>
    <row r="148045" spans="1:1" x14ac:dyDescent="0.25">
      <c r="A148045" s="13">
        <v>42583</v>
      </c>
    </row>
    <row r="148046" spans="1:1" x14ac:dyDescent="0.25">
      <c r="A148046" s="13">
        <v>42584</v>
      </c>
    </row>
    <row r="148047" spans="1:1" x14ac:dyDescent="0.25">
      <c r="A148047" s="13">
        <v>42585</v>
      </c>
    </row>
    <row r="148048" spans="1:1" x14ac:dyDescent="0.25">
      <c r="A148048" s="13">
        <v>42586</v>
      </c>
    </row>
    <row r="148049" spans="1:1" x14ac:dyDescent="0.25">
      <c r="A148049" s="13">
        <v>42587</v>
      </c>
    </row>
    <row r="148050" spans="1:1" x14ac:dyDescent="0.25">
      <c r="A148050" s="13">
        <v>42590</v>
      </c>
    </row>
    <row r="148051" spans="1:1" x14ac:dyDescent="0.25">
      <c r="A148051" s="13">
        <v>42591</v>
      </c>
    </row>
    <row r="148052" spans="1:1" x14ac:dyDescent="0.25">
      <c r="A148052" s="13">
        <v>42592</v>
      </c>
    </row>
    <row r="148053" spans="1:1" x14ac:dyDescent="0.25">
      <c r="A148053" s="13">
        <v>42593</v>
      </c>
    </row>
    <row r="148054" spans="1:1" x14ac:dyDescent="0.25">
      <c r="A148054" s="13">
        <v>42594</v>
      </c>
    </row>
    <row r="148055" spans="1:1" x14ac:dyDescent="0.25">
      <c r="A148055" s="13">
        <v>42597</v>
      </c>
    </row>
    <row r="148056" spans="1:1" x14ac:dyDescent="0.25">
      <c r="A148056" s="13">
        <v>42598</v>
      </c>
    </row>
    <row r="148057" spans="1:1" x14ac:dyDescent="0.25">
      <c r="A148057" s="13">
        <v>42599</v>
      </c>
    </row>
    <row r="148058" spans="1:1" x14ac:dyDescent="0.25">
      <c r="A148058" s="13">
        <v>42600</v>
      </c>
    </row>
    <row r="148059" spans="1:1" x14ac:dyDescent="0.25">
      <c r="A148059" s="13">
        <v>42601</v>
      </c>
    </row>
    <row r="148060" spans="1:1" x14ac:dyDescent="0.25">
      <c r="A148060" s="13">
        <v>42604</v>
      </c>
    </row>
    <row r="148061" spans="1:1" x14ac:dyDescent="0.25">
      <c r="A148061" s="13">
        <v>42605</v>
      </c>
    </row>
    <row r="148062" spans="1:1" x14ac:dyDescent="0.25">
      <c r="A148062" s="13">
        <v>42606</v>
      </c>
    </row>
    <row r="148063" spans="1:1" x14ac:dyDescent="0.25">
      <c r="A148063" s="13">
        <v>42607</v>
      </c>
    </row>
    <row r="148064" spans="1:1" x14ac:dyDescent="0.25">
      <c r="A148064" s="13">
        <v>42608</v>
      </c>
    </row>
    <row r="148065" spans="1:1" x14ac:dyDescent="0.25">
      <c r="A148065" s="13">
        <v>42611</v>
      </c>
    </row>
    <row r="148066" spans="1:1" x14ac:dyDescent="0.25">
      <c r="A148066" s="13">
        <v>42612</v>
      </c>
    </row>
    <row r="148067" spans="1:1" x14ac:dyDescent="0.25">
      <c r="A148067" s="13">
        <v>42613</v>
      </c>
    </row>
    <row r="148068" spans="1:1" x14ac:dyDescent="0.25">
      <c r="A148068" s="13">
        <v>42614</v>
      </c>
    </row>
    <row r="148069" spans="1:1" x14ac:dyDescent="0.25">
      <c r="A148069" s="13">
        <v>42615</v>
      </c>
    </row>
    <row r="148070" spans="1:1" x14ac:dyDescent="0.25">
      <c r="A148070" s="13">
        <v>42618</v>
      </c>
    </row>
    <row r="148071" spans="1:1" x14ac:dyDescent="0.25">
      <c r="A148071" s="13">
        <v>42619</v>
      </c>
    </row>
    <row r="148072" spans="1:1" x14ac:dyDescent="0.25">
      <c r="A148072" s="13">
        <v>42620</v>
      </c>
    </row>
    <row r="148073" spans="1:1" x14ac:dyDescent="0.25">
      <c r="A148073" s="13">
        <v>42621</v>
      </c>
    </row>
    <row r="148074" spans="1:1" x14ac:dyDescent="0.25">
      <c r="A148074" s="13">
        <v>42622</v>
      </c>
    </row>
    <row r="148075" spans="1:1" x14ac:dyDescent="0.25">
      <c r="A148075" s="13">
        <v>42625</v>
      </c>
    </row>
    <row r="148076" spans="1:1" x14ac:dyDescent="0.25">
      <c r="A148076" s="13">
        <v>42626</v>
      </c>
    </row>
    <row r="148077" spans="1:1" x14ac:dyDescent="0.25">
      <c r="A148077" s="13">
        <v>42627</v>
      </c>
    </row>
    <row r="148078" spans="1:1" x14ac:dyDescent="0.25">
      <c r="A148078" s="13">
        <v>42632</v>
      </c>
    </row>
    <row r="148079" spans="1:1" x14ac:dyDescent="0.25">
      <c r="A148079" s="13">
        <v>42633</v>
      </c>
    </row>
    <row r="148080" spans="1:1" x14ac:dyDescent="0.25">
      <c r="A148080" s="13">
        <v>42634</v>
      </c>
    </row>
    <row r="148081" spans="1:1" x14ac:dyDescent="0.25">
      <c r="A148081" s="13">
        <v>42635</v>
      </c>
    </row>
    <row r="148082" spans="1:1" x14ac:dyDescent="0.25">
      <c r="A148082" s="13">
        <v>42636</v>
      </c>
    </row>
    <row r="148083" spans="1:1" x14ac:dyDescent="0.25">
      <c r="A148083" s="13">
        <v>42639</v>
      </c>
    </row>
    <row r="148084" spans="1:1" x14ac:dyDescent="0.25">
      <c r="A148084" s="13">
        <v>42640</v>
      </c>
    </row>
    <row r="148085" spans="1:1" x14ac:dyDescent="0.25">
      <c r="A148085" s="13">
        <v>42641</v>
      </c>
    </row>
    <row r="148086" spans="1:1" x14ac:dyDescent="0.25">
      <c r="A148086" s="13">
        <v>42642</v>
      </c>
    </row>
    <row r="148087" spans="1:1" x14ac:dyDescent="0.25">
      <c r="A148087" s="13">
        <v>42643</v>
      </c>
    </row>
    <row r="148088" spans="1:1" x14ac:dyDescent="0.25">
      <c r="A148088" s="13">
        <v>42653</v>
      </c>
    </row>
    <row r="148089" spans="1:1" x14ac:dyDescent="0.25">
      <c r="A148089" s="13">
        <v>42654</v>
      </c>
    </row>
    <row r="148090" spans="1:1" x14ac:dyDescent="0.25">
      <c r="A148090" s="13">
        <v>42655</v>
      </c>
    </row>
    <row r="148091" spans="1:1" x14ac:dyDescent="0.25">
      <c r="A148091" s="13">
        <v>42656</v>
      </c>
    </row>
    <row r="148092" spans="1:1" x14ac:dyDescent="0.25">
      <c r="A148092" s="13">
        <v>42657</v>
      </c>
    </row>
    <row r="148093" spans="1:1" x14ac:dyDescent="0.25">
      <c r="A148093" s="13">
        <v>42660</v>
      </c>
    </row>
    <row r="148094" spans="1:1" x14ac:dyDescent="0.25">
      <c r="A148094" s="13">
        <v>42661</v>
      </c>
    </row>
    <row r="148095" spans="1:1" x14ac:dyDescent="0.25">
      <c r="A148095" s="13">
        <v>42662</v>
      </c>
    </row>
    <row r="148096" spans="1:1" x14ac:dyDescent="0.25">
      <c r="A148096" s="13">
        <v>42663</v>
      </c>
    </row>
    <row r="148097" spans="1:1" x14ac:dyDescent="0.25">
      <c r="A148097" s="13">
        <v>42664</v>
      </c>
    </row>
    <row r="148098" spans="1:1" x14ac:dyDescent="0.25">
      <c r="A148098" s="13">
        <v>42667</v>
      </c>
    </row>
    <row r="148099" spans="1:1" x14ac:dyDescent="0.25">
      <c r="A148099" s="13">
        <v>42668</v>
      </c>
    </row>
    <row r="148100" spans="1:1" x14ac:dyDescent="0.25">
      <c r="A148100" s="13">
        <v>42669</v>
      </c>
    </row>
    <row r="148101" spans="1:1" x14ac:dyDescent="0.25">
      <c r="A148101" s="13">
        <v>42670</v>
      </c>
    </row>
    <row r="148102" spans="1:1" x14ac:dyDescent="0.25">
      <c r="A148102" s="13">
        <v>42671</v>
      </c>
    </row>
    <row r="148103" spans="1:1" x14ac:dyDescent="0.25">
      <c r="A148103" s="13">
        <v>42674</v>
      </c>
    </row>
    <row r="148104" spans="1:1" x14ac:dyDescent="0.25">
      <c r="A148104" s="13">
        <v>42675</v>
      </c>
    </row>
    <row r="148105" spans="1:1" x14ac:dyDescent="0.25">
      <c r="A148105" s="13">
        <v>42676</v>
      </c>
    </row>
    <row r="148106" spans="1:1" x14ac:dyDescent="0.25">
      <c r="A148106" s="13">
        <v>42677</v>
      </c>
    </row>
    <row r="148107" spans="1:1" x14ac:dyDescent="0.25">
      <c r="A148107" s="13">
        <v>42678</v>
      </c>
    </row>
    <row r="164405" spans="1:1" x14ac:dyDescent="0.25">
      <c r="A164405" s="13" t="s">
        <v>0</v>
      </c>
    </row>
    <row r="164406" spans="1:1" x14ac:dyDescent="0.25">
      <c r="A164406" s="13" t="s">
        <v>1</v>
      </c>
    </row>
    <row r="164407" spans="1:1" x14ac:dyDescent="0.25">
      <c r="A164407" s="13">
        <v>42551</v>
      </c>
    </row>
    <row r="164408" spans="1:1" x14ac:dyDescent="0.25">
      <c r="A164408" s="13">
        <v>42552</v>
      </c>
    </row>
    <row r="164409" spans="1:1" x14ac:dyDescent="0.25">
      <c r="A164409" s="13">
        <v>42555</v>
      </c>
    </row>
    <row r="164410" spans="1:1" x14ac:dyDescent="0.25">
      <c r="A164410" s="13">
        <v>42556</v>
      </c>
    </row>
    <row r="164411" spans="1:1" x14ac:dyDescent="0.25">
      <c r="A164411" s="13">
        <v>42557</v>
      </c>
    </row>
    <row r="164412" spans="1:1" x14ac:dyDescent="0.25">
      <c r="A164412" s="13">
        <v>42558</v>
      </c>
    </row>
    <row r="164413" spans="1:1" x14ac:dyDescent="0.25">
      <c r="A164413" s="13">
        <v>42559</v>
      </c>
    </row>
    <row r="164414" spans="1:1" x14ac:dyDescent="0.25">
      <c r="A164414" s="13">
        <v>42562</v>
      </c>
    </row>
    <row r="164415" spans="1:1" x14ac:dyDescent="0.25">
      <c r="A164415" s="13">
        <v>42563</v>
      </c>
    </row>
    <row r="164416" spans="1:1" x14ac:dyDescent="0.25">
      <c r="A164416" s="13">
        <v>42564</v>
      </c>
    </row>
    <row r="164417" spans="1:1" x14ac:dyDescent="0.25">
      <c r="A164417" s="13">
        <v>42565</v>
      </c>
    </row>
    <row r="164418" spans="1:1" x14ac:dyDescent="0.25">
      <c r="A164418" s="13">
        <v>42566</v>
      </c>
    </row>
    <row r="164419" spans="1:1" x14ac:dyDescent="0.25">
      <c r="A164419" s="13">
        <v>42569</v>
      </c>
    </row>
    <row r="164420" spans="1:1" x14ac:dyDescent="0.25">
      <c r="A164420" s="13">
        <v>42570</v>
      </c>
    </row>
    <row r="164421" spans="1:1" x14ac:dyDescent="0.25">
      <c r="A164421" s="13">
        <v>42571</v>
      </c>
    </row>
    <row r="164422" spans="1:1" x14ac:dyDescent="0.25">
      <c r="A164422" s="13">
        <v>42572</v>
      </c>
    </row>
    <row r="164423" spans="1:1" x14ac:dyDescent="0.25">
      <c r="A164423" s="13">
        <v>42573</v>
      </c>
    </row>
    <row r="164424" spans="1:1" x14ac:dyDescent="0.25">
      <c r="A164424" s="13">
        <v>42576</v>
      </c>
    </row>
    <row r="164425" spans="1:1" x14ac:dyDescent="0.25">
      <c r="A164425" s="13">
        <v>42577</v>
      </c>
    </row>
    <row r="164426" spans="1:1" x14ac:dyDescent="0.25">
      <c r="A164426" s="13">
        <v>42578</v>
      </c>
    </row>
    <row r="164427" spans="1:1" x14ac:dyDescent="0.25">
      <c r="A164427" s="13">
        <v>42579</v>
      </c>
    </row>
    <row r="164428" spans="1:1" x14ac:dyDescent="0.25">
      <c r="A164428" s="13">
        <v>42580</v>
      </c>
    </row>
    <row r="164429" spans="1:1" x14ac:dyDescent="0.25">
      <c r="A164429" s="13">
        <v>42583</v>
      </c>
    </row>
    <row r="164430" spans="1:1" x14ac:dyDescent="0.25">
      <c r="A164430" s="13">
        <v>42584</v>
      </c>
    </row>
    <row r="164431" spans="1:1" x14ac:dyDescent="0.25">
      <c r="A164431" s="13">
        <v>42585</v>
      </c>
    </row>
    <row r="164432" spans="1:1" x14ac:dyDescent="0.25">
      <c r="A164432" s="13">
        <v>42586</v>
      </c>
    </row>
    <row r="164433" spans="1:1" x14ac:dyDescent="0.25">
      <c r="A164433" s="13">
        <v>42587</v>
      </c>
    </row>
    <row r="164434" spans="1:1" x14ac:dyDescent="0.25">
      <c r="A164434" s="13">
        <v>42590</v>
      </c>
    </row>
    <row r="164435" spans="1:1" x14ac:dyDescent="0.25">
      <c r="A164435" s="13">
        <v>42591</v>
      </c>
    </row>
    <row r="164436" spans="1:1" x14ac:dyDescent="0.25">
      <c r="A164436" s="13">
        <v>42592</v>
      </c>
    </row>
    <row r="164437" spans="1:1" x14ac:dyDescent="0.25">
      <c r="A164437" s="13">
        <v>42593</v>
      </c>
    </row>
    <row r="164438" spans="1:1" x14ac:dyDescent="0.25">
      <c r="A164438" s="13">
        <v>42594</v>
      </c>
    </row>
    <row r="164439" spans="1:1" x14ac:dyDescent="0.25">
      <c r="A164439" s="13">
        <v>42597</v>
      </c>
    </row>
    <row r="164440" spans="1:1" x14ac:dyDescent="0.25">
      <c r="A164440" s="13">
        <v>42598</v>
      </c>
    </row>
    <row r="164441" spans="1:1" x14ac:dyDescent="0.25">
      <c r="A164441" s="13">
        <v>42599</v>
      </c>
    </row>
    <row r="164442" spans="1:1" x14ac:dyDescent="0.25">
      <c r="A164442" s="13">
        <v>42600</v>
      </c>
    </row>
    <row r="164443" spans="1:1" x14ac:dyDescent="0.25">
      <c r="A164443" s="13">
        <v>42601</v>
      </c>
    </row>
    <row r="164444" spans="1:1" x14ac:dyDescent="0.25">
      <c r="A164444" s="13">
        <v>42604</v>
      </c>
    </row>
    <row r="164445" spans="1:1" x14ac:dyDescent="0.25">
      <c r="A164445" s="13">
        <v>42605</v>
      </c>
    </row>
    <row r="164446" spans="1:1" x14ac:dyDescent="0.25">
      <c r="A164446" s="13">
        <v>42606</v>
      </c>
    </row>
    <row r="164447" spans="1:1" x14ac:dyDescent="0.25">
      <c r="A164447" s="13">
        <v>42607</v>
      </c>
    </row>
    <row r="164448" spans="1:1" x14ac:dyDescent="0.25">
      <c r="A164448" s="13">
        <v>42608</v>
      </c>
    </row>
    <row r="164449" spans="1:1" x14ac:dyDescent="0.25">
      <c r="A164449" s="13">
        <v>42611</v>
      </c>
    </row>
    <row r="164450" spans="1:1" x14ac:dyDescent="0.25">
      <c r="A164450" s="13">
        <v>42612</v>
      </c>
    </row>
    <row r="164451" spans="1:1" x14ac:dyDescent="0.25">
      <c r="A164451" s="13">
        <v>42613</v>
      </c>
    </row>
    <row r="164452" spans="1:1" x14ac:dyDescent="0.25">
      <c r="A164452" s="13">
        <v>42614</v>
      </c>
    </row>
    <row r="164453" spans="1:1" x14ac:dyDescent="0.25">
      <c r="A164453" s="13">
        <v>42615</v>
      </c>
    </row>
    <row r="164454" spans="1:1" x14ac:dyDescent="0.25">
      <c r="A164454" s="13">
        <v>42618</v>
      </c>
    </row>
    <row r="164455" spans="1:1" x14ac:dyDescent="0.25">
      <c r="A164455" s="13">
        <v>42619</v>
      </c>
    </row>
    <row r="164456" spans="1:1" x14ac:dyDescent="0.25">
      <c r="A164456" s="13">
        <v>42620</v>
      </c>
    </row>
    <row r="164457" spans="1:1" x14ac:dyDescent="0.25">
      <c r="A164457" s="13">
        <v>42621</v>
      </c>
    </row>
    <row r="164458" spans="1:1" x14ac:dyDescent="0.25">
      <c r="A164458" s="13">
        <v>42622</v>
      </c>
    </row>
    <row r="164459" spans="1:1" x14ac:dyDescent="0.25">
      <c r="A164459" s="13">
        <v>42625</v>
      </c>
    </row>
    <row r="164460" spans="1:1" x14ac:dyDescent="0.25">
      <c r="A164460" s="13">
        <v>42626</v>
      </c>
    </row>
    <row r="164461" spans="1:1" x14ac:dyDescent="0.25">
      <c r="A164461" s="13">
        <v>42627</v>
      </c>
    </row>
    <row r="164462" spans="1:1" x14ac:dyDescent="0.25">
      <c r="A164462" s="13">
        <v>42632</v>
      </c>
    </row>
    <row r="164463" spans="1:1" x14ac:dyDescent="0.25">
      <c r="A164463" s="13">
        <v>42633</v>
      </c>
    </row>
    <row r="164464" spans="1:1" x14ac:dyDescent="0.25">
      <c r="A164464" s="13">
        <v>42634</v>
      </c>
    </row>
    <row r="164465" spans="1:1" x14ac:dyDescent="0.25">
      <c r="A164465" s="13">
        <v>42635</v>
      </c>
    </row>
    <row r="164466" spans="1:1" x14ac:dyDescent="0.25">
      <c r="A164466" s="13">
        <v>42636</v>
      </c>
    </row>
    <row r="164467" spans="1:1" x14ac:dyDescent="0.25">
      <c r="A164467" s="13">
        <v>42639</v>
      </c>
    </row>
    <row r="164468" spans="1:1" x14ac:dyDescent="0.25">
      <c r="A164468" s="13">
        <v>42640</v>
      </c>
    </row>
    <row r="164469" spans="1:1" x14ac:dyDescent="0.25">
      <c r="A164469" s="13">
        <v>42641</v>
      </c>
    </row>
    <row r="164470" spans="1:1" x14ac:dyDescent="0.25">
      <c r="A164470" s="13">
        <v>42642</v>
      </c>
    </row>
    <row r="164471" spans="1:1" x14ac:dyDescent="0.25">
      <c r="A164471" s="13">
        <v>42643</v>
      </c>
    </row>
    <row r="164472" spans="1:1" x14ac:dyDescent="0.25">
      <c r="A164472" s="13">
        <v>42653</v>
      </c>
    </row>
    <row r="164473" spans="1:1" x14ac:dyDescent="0.25">
      <c r="A164473" s="13">
        <v>42654</v>
      </c>
    </row>
    <row r="164474" spans="1:1" x14ac:dyDescent="0.25">
      <c r="A164474" s="13">
        <v>42655</v>
      </c>
    </row>
    <row r="164475" spans="1:1" x14ac:dyDescent="0.25">
      <c r="A164475" s="13">
        <v>42656</v>
      </c>
    </row>
    <row r="164476" spans="1:1" x14ac:dyDescent="0.25">
      <c r="A164476" s="13">
        <v>42657</v>
      </c>
    </row>
    <row r="164477" spans="1:1" x14ac:dyDescent="0.25">
      <c r="A164477" s="13">
        <v>42660</v>
      </c>
    </row>
    <row r="164478" spans="1:1" x14ac:dyDescent="0.25">
      <c r="A164478" s="13">
        <v>42661</v>
      </c>
    </row>
    <row r="164479" spans="1:1" x14ac:dyDescent="0.25">
      <c r="A164479" s="13">
        <v>42662</v>
      </c>
    </row>
    <row r="164480" spans="1:1" x14ac:dyDescent="0.25">
      <c r="A164480" s="13">
        <v>42663</v>
      </c>
    </row>
    <row r="164481" spans="1:1" x14ac:dyDescent="0.25">
      <c r="A164481" s="13">
        <v>42664</v>
      </c>
    </row>
    <row r="164482" spans="1:1" x14ac:dyDescent="0.25">
      <c r="A164482" s="13">
        <v>42667</v>
      </c>
    </row>
    <row r="164483" spans="1:1" x14ac:dyDescent="0.25">
      <c r="A164483" s="13">
        <v>42668</v>
      </c>
    </row>
    <row r="164484" spans="1:1" x14ac:dyDescent="0.25">
      <c r="A164484" s="13">
        <v>42669</v>
      </c>
    </row>
    <row r="164485" spans="1:1" x14ac:dyDescent="0.25">
      <c r="A164485" s="13">
        <v>42670</v>
      </c>
    </row>
    <row r="164486" spans="1:1" x14ac:dyDescent="0.25">
      <c r="A164486" s="13">
        <v>42671</v>
      </c>
    </row>
    <row r="164487" spans="1:1" x14ac:dyDescent="0.25">
      <c r="A164487" s="13">
        <v>42674</v>
      </c>
    </row>
    <row r="164488" spans="1:1" x14ac:dyDescent="0.25">
      <c r="A164488" s="13">
        <v>42675</v>
      </c>
    </row>
    <row r="164489" spans="1:1" x14ac:dyDescent="0.25">
      <c r="A164489" s="13">
        <v>42676</v>
      </c>
    </row>
    <row r="164490" spans="1:1" x14ac:dyDescent="0.25">
      <c r="A164490" s="13">
        <v>42677</v>
      </c>
    </row>
    <row r="164491" spans="1:1" x14ac:dyDescent="0.25">
      <c r="A164491" s="13">
        <v>42678</v>
      </c>
    </row>
    <row r="180789" spans="1:1" x14ac:dyDescent="0.25">
      <c r="A180789" s="13" t="s">
        <v>0</v>
      </c>
    </row>
    <row r="180790" spans="1:1" x14ac:dyDescent="0.25">
      <c r="A180790" s="13" t="s">
        <v>1</v>
      </c>
    </row>
    <row r="180791" spans="1:1" x14ac:dyDescent="0.25">
      <c r="A180791" s="13">
        <v>42551</v>
      </c>
    </row>
    <row r="180792" spans="1:1" x14ac:dyDescent="0.25">
      <c r="A180792" s="13">
        <v>42552</v>
      </c>
    </row>
    <row r="180793" spans="1:1" x14ac:dyDescent="0.25">
      <c r="A180793" s="13">
        <v>42555</v>
      </c>
    </row>
    <row r="180794" spans="1:1" x14ac:dyDescent="0.25">
      <c r="A180794" s="13">
        <v>42556</v>
      </c>
    </row>
    <row r="180795" spans="1:1" x14ac:dyDescent="0.25">
      <c r="A180795" s="13">
        <v>42557</v>
      </c>
    </row>
    <row r="180796" spans="1:1" x14ac:dyDescent="0.25">
      <c r="A180796" s="13">
        <v>42558</v>
      </c>
    </row>
    <row r="180797" spans="1:1" x14ac:dyDescent="0.25">
      <c r="A180797" s="13">
        <v>42559</v>
      </c>
    </row>
    <row r="180798" spans="1:1" x14ac:dyDescent="0.25">
      <c r="A180798" s="13">
        <v>42562</v>
      </c>
    </row>
    <row r="180799" spans="1:1" x14ac:dyDescent="0.25">
      <c r="A180799" s="13">
        <v>42563</v>
      </c>
    </row>
    <row r="180800" spans="1:1" x14ac:dyDescent="0.25">
      <c r="A180800" s="13">
        <v>42564</v>
      </c>
    </row>
    <row r="180801" spans="1:1" x14ac:dyDescent="0.25">
      <c r="A180801" s="13">
        <v>42565</v>
      </c>
    </row>
    <row r="180802" spans="1:1" x14ac:dyDescent="0.25">
      <c r="A180802" s="13">
        <v>42566</v>
      </c>
    </row>
    <row r="180803" spans="1:1" x14ac:dyDescent="0.25">
      <c r="A180803" s="13">
        <v>42569</v>
      </c>
    </row>
    <row r="180804" spans="1:1" x14ac:dyDescent="0.25">
      <c r="A180804" s="13">
        <v>42570</v>
      </c>
    </row>
    <row r="180805" spans="1:1" x14ac:dyDescent="0.25">
      <c r="A180805" s="13">
        <v>42571</v>
      </c>
    </row>
    <row r="180806" spans="1:1" x14ac:dyDescent="0.25">
      <c r="A180806" s="13">
        <v>42572</v>
      </c>
    </row>
    <row r="180807" spans="1:1" x14ac:dyDescent="0.25">
      <c r="A180807" s="13">
        <v>42573</v>
      </c>
    </row>
    <row r="180808" spans="1:1" x14ac:dyDescent="0.25">
      <c r="A180808" s="13">
        <v>42576</v>
      </c>
    </row>
    <row r="180809" spans="1:1" x14ac:dyDescent="0.25">
      <c r="A180809" s="13">
        <v>42577</v>
      </c>
    </row>
    <row r="180810" spans="1:1" x14ac:dyDescent="0.25">
      <c r="A180810" s="13">
        <v>42578</v>
      </c>
    </row>
    <row r="180811" spans="1:1" x14ac:dyDescent="0.25">
      <c r="A180811" s="13">
        <v>42579</v>
      </c>
    </row>
    <row r="180812" spans="1:1" x14ac:dyDescent="0.25">
      <c r="A180812" s="13">
        <v>42580</v>
      </c>
    </row>
    <row r="180813" spans="1:1" x14ac:dyDescent="0.25">
      <c r="A180813" s="13">
        <v>42583</v>
      </c>
    </row>
    <row r="180814" spans="1:1" x14ac:dyDescent="0.25">
      <c r="A180814" s="13">
        <v>42584</v>
      </c>
    </row>
    <row r="180815" spans="1:1" x14ac:dyDescent="0.25">
      <c r="A180815" s="13">
        <v>42585</v>
      </c>
    </row>
    <row r="180816" spans="1:1" x14ac:dyDescent="0.25">
      <c r="A180816" s="13">
        <v>42586</v>
      </c>
    </row>
    <row r="180817" spans="1:1" x14ac:dyDescent="0.25">
      <c r="A180817" s="13">
        <v>42587</v>
      </c>
    </row>
    <row r="180818" spans="1:1" x14ac:dyDescent="0.25">
      <c r="A180818" s="13">
        <v>42590</v>
      </c>
    </row>
    <row r="180819" spans="1:1" x14ac:dyDescent="0.25">
      <c r="A180819" s="13">
        <v>42591</v>
      </c>
    </row>
    <row r="180820" spans="1:1" x14ac:dyDescent="0.25">
      <c r="A180820" s="13">
        <v>42592</v>
      </c>
    </row>
    <row r="180821" spans="1:1" x14ac:dyDescent="0.25">
      <c r="A180821" s="13">
        <v>42593</v>
      </c>
    </row>
    <row r="180822" spans="1:1" x14ac:dyDescent="0.25">
      <c r="A180822" s="13">
        <v>42594</v>
      </c>
    </row>
    <row r="180823" spans="1:1" x14ac:dyDescent="0.25">
      <c r="A180823" s="13">
        <v>42597</v>
      </c>
    </row>
    <row r="180824" spans="1:1" x14ac:dyDescent="0.25">
      <c r="A180824" s="13">
        <v>42598</v>
      </c>
    </row>
    <row r="180825" spans="1:1" x14ac:dyDescent="0.25">
      <c r="A180825" s="13">
        <v>42599</v>
      </c>
    </row>
    <row r="180826" spans="1:1" x14ac:dyDescent="0.25">
      <c r="A180826" s="13">
        <v>42600</v>
      </c>
    </row>
    <row r="180827" spans="1:1" x14ac:dyDescent="0.25">
      <c r="A180827" s="13">
        <v>42601</v>
      </c>
    </row>
    <row r="180828" spans="1:1" x14ac:dyDescent="0.25">
      <c r="A180828" s="13">
        <v>42604</v>
      </c>
    </row>
    <row r="180829" spans="1:1" x14ac:dyDescent="0.25">
      <c r="A180829" s="13">
        <v>42605</v>
      </c>
    </row>
    <row r="180830" spans="1:1" x14ac:dyDescent="0.25">
      <c r="A180830" s="13">
        <v>42606</v>
      </c>
    </row>
    <row r="180831" spans="1:1" x14ac:dyDescent="0.25">
      <c r="A180831" s="13">
        <v>42607</v>
      </c>
    </row>
    <row r="180832" spans="1:1" x14ac:dyDescent="0.25">
      <c r="A180832" s="13">
        <v>42608</v>
      </c>
    </row>
    <row r="180833" spans="1:1" x14ac:dyDescent="0.25">
      <c r="A180833" s="13">
        <v>42611</v>
      </c>
    </row>
    <row r="180834" spans="1:1" x14ac:dyDescent="0.25">
      <c r="A180834" s="13">
        <v>42612</v>
      </c>
    </row>
    <row r="180835" spans="1:1" x14ac:dyDescent="0.25">
      <c r="A180835" s="13">
        <v>42613</v>
      </c>
    </row>
    <row r="180836" spans="1:1" x14ac:dyDescent="0.25">
      <c r="A180836" s="13">
        <v>42614</v>
      </c>
    </row>
    <row r="180837" spans="1:1" x14ac:dyDescent="0.25">
      <c r="A180837" s="13">
        <v>42615</v>
      </c>
    </row>
    <row r="180838" spans="1:1" x14ac:dyDescent="0.25">
      <c r="A180838" s="13">
        <v>42618</v>
      </c>
    </row>
    <row r="180839" spans="1:1" x14ac:dyDescent="0.25">
      <c r="A180839" s="13">
        <v>42619</v>
      </c>
    </row>
    <row r="180840" spans="1:1" x14ac:dyDescent="0.25">
      <c r="A180840" s="13">
        <v>42620</v>
      </c>
    </row>
    <row r="180841" spans="1:1" x14ac:dyDescent="0.25">
      <c r="A180841" s="13">
        <v>42621</v>
      </c>
    </row>
    <row r="180842" spans="1:1" x14ac:dyDescent="0.25">
      <c r="A180842" s="13">
        <v>42622</v>
      </c>
    </row>
    <row r="180843" spans="1:1" x14ac:dyDescent="0.25">
      <c r="A180843" s="13">
        <v>42625</v>
      </c>
    </row>
    <row r="180844" spans="1:1" x14ac:dyDescent="0.25">
      <c r="A180844" s="13">
        <v>42626</v>
      </c>
    </row>
    <row r="180845" spans="1:1" x14ac:dyDescent="0.25">
      <c r="A180845" s="13">
        <v>42627</v>
      </c>
    </row>
    <row r="180846" spans="1:1" x14ac:dyDescent="0.25">
      <c r="A180846" s="13">
        <v>42632</v>
      </c>
    </row>
    <row r="180847" spans="1:1" x14ac:dyDescent="0.25">
      <c r="A180847" s="13">
        <v>42633</v>
      </c>
    </row>
    <row r="180848" spans="1:1" x14ac:dyDescent="0.25">
      <c r="A180848" s="13">
        <v>42634</v>
      </c>
    </row>
    <row r="180849" spans="1:1" x14ac:dyDescent="0.25">
      <c r="A180849" s="13">
        <v>42635</v>
      </c>
    </row>
    <row r="180850" spans="1:1" x14ac:dyDescent="0.25">
      <c r="A180850" s="13">
        <v>42636</v>
      </c>
    </row>
    <row r="180851" spans="1:1" x14ac:dyDescent="0.25">
      <c r="A180851" s="13">
        <v>42639</v>
      </c>
    </row>
    <row r="180852" spans="1:1" x14ac:dyDescent="0.25">
      <c r="A180852" s="13">
        <v>42640</v>
      </c>
    </row>
    <row r="180853" spans="1:1" x14ac:dyDescent="0.25">
      <c r="A180853" s="13">
        <v>42641</v>
      </c>
    </row>
    <row r="180854" spans="1:1" x14ac:dyDescent="0.25">
      <c r="A180854" s="13">
        <v>42642</v>
      </c>
    </row>
    <row r="180855" spans="1:1" x14ac:dyDescent="0.25">
      <c r="A180855" s="13">
        <v>42643</v>
      </c>
    </row>
    <row r="180856" spans="1:1" x14ac:dyDescent="0.25">
      <c r="A180856" s="13">
        <v>42653</v>
      </c>
    </row>
    <row r="180857" spans="1:1" x14ac:dyDescent="0.25">
      <c r="A180857" s="13">
        <v>42654</v>
      </c>
    </row>
    <row r="180858" spans="1:1" x14ac:dyDescent="0.25">
      <c r="A180858" s="13">
        <v>42655</v>
      </c>
    </row>
    <row r="180859" spans="1:1" x14ac:dyDescent="0.25">
      <c r="A180859" s="13">
        <v>42656</v>
      </c>
    </row>
    <row r="180860" spans="1:1" x14ac:dyDescent="0.25">
      <c r="A180860" s="13">
        <v>42657</v>
      </c>
    </row>
    <row r="180861" spans="1:1" x14ac:dyDescent="0.25">
      <c r="A180861" s="13">
        <v>42660</v>
      </c>
    </row>
    <row r="180862" spans="1:1" x14ac:dyDescent="0.25">
      <c r="A180862" s="13">
        <v>42661</v>
      </c>
    </row>
    <row r="180863" spans="1:1" x14ac:dyDescent="0.25">
      <c r="A180863" s="13">
        <v>42662</v>
      </c>
    </row>
    <row r="180864" spans="1:1" x14ac:dyDescent="0.25">
      <c r="A180864" s="13">
        <v>42663</v>
      </c>
    </row>
    <row r="180865" spans="1:1" x14ac:dyDescent="0.25">
      <c r="A180865" s="13">
        <v>42664</v>
      </c>
    </row>
    <row r="180866" spans="1:1" x14ac:dyDescent="0.25">
      <c r="A180866" s="13">
        <v>42667</v>
      </c>
    </row>
    <row r="180867" spans="1:1" x14ac:dyDescent="0.25">
      <c r="A180867" s="13">
        <v>42668</v>
      </c>
    </row>
    <row r="180868" spans="1:1" x14ac:dyDescent="0.25">
      <c r="A180868" s="13">
        <v>42669</v>
      </c>
    </row>
    <row r="180869" spans="1:1" x14ac:dyDescent="0.25">
      <c r="A180869" s="13">
        <v>42670</v>
      </c>
    </row>
    <row r="180870" spans="1:1" x14ac:dyDescent="0.25">
      <c r="A180870" s="13">
        <v>42671</v>
      </c>
    </row>
    <row r="180871" spans="1:1" x14ac:dyDescent="0.25">
      <c r="A180871" s="13">
        <v>42674</v>
      </c>
    </row>
    <row r="180872" spans="1:1" x14ac:dyDescent="0.25">
      <c r="A180872" s="13">
        <v>42675</v>
      </c>
    </row>
    <row r="180873" spans="1:1" x14ac:dyDescent="0.25">
      <c r="A180873" s="13">
        <v>42676</v>
      </c>
    </row>
    <row r="180874" spans="1:1" x14ac:dyDescent="0.25">
      <c r="A180874" s="13">
        <v>42677</v>
      </c>
    </row>
    <row r="180875" spans="1:1" x14ac:dyDescent="0.25">
      <c r="A180875" s="13">
        <v>42678</v>
      </c>
    </row>
    <row r="197173" spans="1:1" x14ac:dyDescent="0.25">
      <c r="A197173" s="13" t="s">
        <v>0</v>
      </c>
    </row>
    <row r="197174" spans="1:1" x14ac:dyDescent="0.25">
      <c r="A197174" s="13" t="s">
        <v>1</v>
      </c>
    </row>
    <row r="197175" spans="1:1" x14ac:dyDescent="0.25">
      <c r="A197175" s="13">
        <v>42551</v>
      </c>
    </row>
    <row r="197176" spans="1:1" x14ac:dyDescent="0.25">
      <c r="A197176" s="13">
        <v>42552</v>
      </c>
    </row>
    <row r="197177" spans="1:1" x14ac:dyDescent="0.25">
      <c r="A197177" s="13">
        <v>42555</v>
      </c>
    </row>
    <row r="197178" spans="1:1" x14ac:dyDescent="0.25">
      <c r="A197178" s="13">
        <v>42556</v>
      </c>
    </row>
    <row r="197179" spans="1:1" x14ac:dyDescent="0.25">
      <c r="A197179" s="13">
        <v>42557</v>
      </c>
    </row>
    <row r="197180" spans="1:1" x14ac:dyDescent="0.25">
      <c r="A197180" s="13">
        <v>42558</v>
      </c>
    </row>
    <row r="197181" spans="1:1" x14ac:dyDescent="0.25">
      <c r="A197181" s="13">
        <v>42559</v>
      </c>
    </row>
    <row r="197182" spans="1:1" x14ac:dyDescent="0.25">
      <c r="A197182" s="13">
        <v>42562</v>
      </c>
    </row>
    <row r="197183" spans="1:1" x14ac:dyDescent="0.25">
      <c r="A197183" s="13">
        <v>42563</v>
      </c>
    </row>
    <row r="197184" spans="1:1" x14ac:dyDescent="0.25">
      <c r="A197184" s="13">
        <v>42564</v>
      </c>
    </row>
    <row r="197185" spans="1:1" x14ac:dyDescent="0.25">
      <c r="A197185" s="13">
        <v>42565</v>
      </c>
    </row>
    <row r="197186" spans="1:1" x14ac:dyDescent="0.25">
      <c r="A197186" s="13">
        <v>42566</v>
      </c>
    </row>
    <row r="197187" spans="1:1" x14ac:dyDescent="0.25">
      <c r="A197187" s="13">
        <v>42569</v>
      </c>
    </row>
    <row r="197188" spans="1:1" x14ac:dyDescent="0.25">
      <c r="A197188" s="13">
        <v>42570</v>
      </c>
    </row>
    <row r="197189" spans="1:1" x14ac:dyDescent="0.25">
      <c r="A197189" s="13">
        <v>42571</v>
      </c>
    </row>
    <row r="197190" spans="1:1" x14ac:dyDescent="0.25">
      <c r="A197190" s="13">
        <v>42572</v>
      </c>
    </row>
    <row r="197191" spans="1:1" x14ac:dyDescent="0.25">
      <c r="A197191" s="13">
        <v>42573</v>
      </c>
    </row>
    <row r="197192" spans="1:1" x14ac:dyDescent="0.25">
      <c r="A197192" s="13">
        <v>42576</v>
      </c>
    </row>
    <row r="197193" spans="1:1" x14ac:dyDescent="0.25">
      <c r="A197193" s="13">
        <v>42577</v>
      </c>
    </row>
    <row r="197194" spans="1:1" x14ac:dyDescent="0.25">
      <c r="A197194" s="13">
        <v>42578</v>
      </c>
    </row>
    <row r="197195" spans="1:1" x14ac:dyDescent="0.25">
      <c r="A197195" s="13">
        <v>42579</v>
      </c>
    </row>
    <row r="197196" spans="1:1" x14ac:dyDescent="0.25">
      <c r="A197196" s="13">
        <v>42580</v>
      </c>
    </row>
    <row r="197197" spans="1:1" x14ac:dyDescent="0.25">
      <c r="A197197" s="13">
        <v>42583</v>
      </c>
    </row>
    <row r="197198" spans="1:1" x14ac:dyDescent="0.25">
      <c r="A197198" s="13">
        <v>42584</v>
      </c>
    </row>
    <row r="197199" spans="1:1" x14ac:dyDescent="0.25">
      <c r="A197199" s="13">
        <v>42585</v>
      </c>
    </row>
    <row r="197200" spans="1:1" x14ac:dyDescent="0.25">
      <c r="A197200" s="13">
        <v>42586</v>
      </c>
    </row>
    <row r="197201" spans="1:1" x14ac:dyDescent="0.25">
      <c r="A197201" s="13">
        <v>42587</v>
      </c>
    </row>
    <row r="197202" spans="1:1" x14ac:dyDescent="0.25">
      <c r="A197202" s="13">
        <v>42590</v>
      </c>
    </row>
    <row r="197203" spans="1:1" x14ac:dyDescent="0.25">
      <c r="A197203" s="13">
        <v>42591</v>
      </c>
    </row>
    <row r="197204" spans="1:1" x14ac:dyDescent="0.25">
      <c r="A197204" s="13">
        <v>42592</v>
      </c>
    </row>
    <row r="197205" spans="1:1" x14ac:dyDescent="0.25">
      <c r="A197205" s="13">
        <v>42593</v>
      </c>
    </row>
    <row r="197206" spans="1:1" x14ac:dyDescent="0.25">
      <c r="A197206" s="13">
        <v>42594</v>
      </c>
    </row>
    <row r="197207" spans="1:1" x14ac:dyDescent="0.25">
      <c r="A197207" s="13">
        <v>42597</v>
      </c>
    </row>
    <row r="197208" spans="1:1" x14ac:dyDescent="0.25">
      <c r="A197208" s="13">
        <v>42598</v>
      </c>
    </row>
    <row r="197209" spans="1:1" x14ac:dyDescent="0.25">
      <c r="A197209" s="13">
        <v>42599</v>
      </c>
    </row>
    <row r="197210" spans="1:1" x14ac:dyDescent="0.25">
      <c r="A197210" s="13">
        <v>42600</v>
      </c>
    </row>
    <row r="197211" spans="1:1" x14ac:dyDescent="0.25">
      <c r="A197211" s="13">
        <v>42601</v>
      </c>
    </row>
    <row r="197212" spans="1:1" x14ac:dyDescent="0.25">
      <c r="A197212" s="13">
        <v>42604</v>
      </c>
    </row>
    <row r="197213" spans="1:1" x14ac:dyDescent="0.25">
      <c r="A197213" s="13">
        <v>42605</v>
      </c>
    </row>
    <row r="197214" spans="1:1" x14ac:dyDescent="0.25">
      <c r="A197214" s="13">
        <v>42606</v>
      </c>
    </row>
    <row r="197215" spans="1:1" x14ac:dyDescent="0.25">
      <c r="A197215" s="13">
        <v>42607</v>
      </c>
    </row>
    <row r="197216" spans="1:1" x14ac:dyDescent="0.25">
      <c r="A197216" s="13">
        <v>42608</v>
      </c>
    </row>
    <row r="197217" spans="1:1" x14ac:dyDescent="0.25">
      <c r="A197217" s="13">
        <v>42611</v>
      </c>
    </row>
    <row r="197218" spans="1:1" x14ac:dyDescent="0.25">
      <c r="A197218" s="13">
        <v>42612</v>
      </c>
    </row>
    <row r="197219" spans="1:1" x14ac:dyDescent="0.25">
      <c r="A197219" s="13">
        <v>42613</v>
      </c>
    </row>
    <row r="197220" spans="1:1" x14ac:dyDescent="0.25">
      <c r="A197220" s="13">
        <v>42614</v>
      </c>
    </row>
    <row r="197221" spans="1:1" x14ac:dyDescent="0.25">
      <c r="A197221" s="13">
        <v>42615</v>
      </c>
    </row>
    <row r="197222" spans="1:1" x14ac:dyDescent="0.25">
      <c r="A197222" s="13">
        <v>42618</v>
      </c>
    </row>
    <row r="197223" spans="1:1" x14ac:dyDescent="0.25">
      <c r="A197223" s="13">
        <v>42619</v>
      </c>
    </row>
    <row r="197224" spans="1:1" x14ac:dyDescent="0.25">
      <c r="A197224" s="13">
        <v>42620</v>
      </c>
    </row>
    <row r="197225" spans="1:1" x14ac:dyDescent="0.25">
      <c r="A197225" s="13">
        <v>42621</v>
      </c>
    </row>
    <row r="197226" spans="1:1" x14ac:dyDescent="0.25">
      <c r="A197226" s="13">
        <v>42622</v>
      </c>
    </row>
    <row r="197227" spans="1:1" x14ac:dyDescent="0.25">
      <c r="A197227" s="13">
        <v>42625</v>
      </c>
    </row>
    <row r="197228" spans="1:1" x14ac:dyDescent="0.25">
      <c r="A197228" s="13">
        <v>42626</v>
      </c>
    </row>
    <row r="197229" spans="1:1" x14ac:dyDescent="0.25">
      <c r="A197229" s="13">
        <v>42627</v>
      </c>
    </row>
    <row r="197230" spans="1:1" x14ac:dyDescent="0.25">
      <c r="A197230" s="13">
        <v>42632</v>
      </c>
    </row>
    <row r="197231" spans="1:1" x14ac:dyDescent="0.25">
      <c r="A197231" s="13">
        <v>42633</v>
      </c>
    </row>
    <row r="197232" spans="1:1" x14ac:dyDescent="0.25">
      <c r="A197232" s="13">
        <v>42634</v>
      </c>
    </row>
    <row r="197233" spans="1:1" x14ac:dyDescent="0.25">
      <c r="A197233" s="13">
        <v>42635</v>
      </c>
    </row>
    <row r="197234" spans="1:1" x14ac:dyDescent="0.25">
      <c r="A197234" s="13">
        <v>42636</v>
      </c>
    </row>
    <row r="197235" spans="1:1" x14ac:dyDescent="0.25">
      <c r="A197235" s="13">
        <v>42639</v>
      </c>
    </row>
    <row r="197236" spans="1:1" x14ac:dyDescent="0.25">
      <c r="A197236" s="13">
        <v>42640</v>
      </c>
    </row>
    <row r="197237" spans="1:1" x14ac:dyDescent="0.25">
      <c r="A197237" s="13">
        <v>42641</v>
      </c>
    </row>
    <row r="197238" spans="1:1" x14ac:dyDescent="0.25">
      <c r="A197238" s="13">
        <v>42642</v>
      </c>
    </row>
    <row r="197239" spans="1:1" x14ac:dyDescent="0.25">
      <c r="A197239" s="13">
        <v>42643</v>
      </c>
    </row>
    <row r="197240" spans="1:1" x14ac:dyDescent="0.25">
      <c r="A197240" s="13">
        <v>42653</v>
      </c>
    </row>
    <row r="197241" spans="1:1" x14ac:dyDescent="0.25">
      <c r="A197241" s="13">
        <v>42654</v>
      </c>
    </row>
    <row r="197242" spans="1:1" x14ac:dyDescent="0.25">
      <c r="A197242" s="13">
        <v>42655</v>
      </c>
    </row>
    <row r="197243" spans="1:1" x14ac:dyDescent="0.25">
      <c r="A197243" s="13">
        <v>42656</v>
      </c>
    </row>
    <row r="197244" spans="1:1" x14ac:dyDescent="0.25">
      <c r="A197244" s="13">
        <v>42657</v>
      </c>
    </row>
    <row r="197245" spans="1:1" x14ac:dyDescent="0.25">
      <c r="A197245" s="13">
        <v>42660</v>
      </c>
    </row>
    <row r="197246" spans="1:1" x14ac:dyDescent="0.25">
      <c r="A197246" s="13">
        <v>42661</v>
      </c>
    </row>
    <row r="197247" spans="1:1" x14ac:dyDescent="0.25">
      <c r="A197247" s="13">
        <v>42662</v>
      </c>
    </row>
    <row r="197248" spans="1:1" x14ac:dyDescent="0.25">
      <c r="A197248" s="13">
        <v>42663</v>
      </c>
    </row>
    <row r="197249" spans="1:1" x14ac:dyDescent="0.25">
      <c r="A197249" s="13">
        <v>42664</v>
      </c>
    </row>
    <row r="197250" spans="1:1" x14ac:dyDescent="0.25">
      <c r="A197250" s="13">
        <v>42667</v>
      </c>
    </row>
    <row r="197251" spans="1:1" x14ac:dyDescent="0.25">
      <c r="A197251" s="13">
        <v>42668</v>
      </c>
    </row>
    <row r="197252" spans="1:1" x14ac:dyDescent="0.25">
      <c r="A197252" s="13">
        <v>42669</v>
      </c>
    </row>
    <row r="197253" spans="1:1" x14ac:dyDescent="0.25">
      <c r="A197253" s="13">
        <v>42670</v>
      </c>
    </row>
    <row r="197254" spans="1:1" x14ac:dyDescent="0.25">
      <c r="A197254" s="13">
        <v>42671</v>
      </c>
    </row>
    <row r="197255" spans="1:1" x14ac:dyDescent="0.25">
      <c r="A197255" s="13">
        <v>42674</v>
      </c>
    </row>
    <row r="197256" spans="1:1" x14ac:dyDescent="0.25">
      <c r="A197256" s="13">
        <v>42675</v>
      </c>
    </row>
    <row r="197257" spans="1:1" x14ac:dyDescent="0.25">
      <c r="A197257" s="13">
        <v>42676</v>
      </c>
    </row>
    <row r="197258" spans="1:1" x14ac:dyDescent="0.25">
      <c r="A197258" s="13">
        <v>42677</v>
      </c>
    </row>
    <row r="197259" spans="1:1" x14ac:dyDescent="0.25">
      <c r="A197259" s="13">
        <v>42678</v>
      </c>
    </row>
    <row r="213557" spans="1:1" x14ac:dyDescent="0.25">
      <c r="A213557" s="13" t="s">
        <v>0</v>
      </c>
    </row>
    <row r="213558" spans="1:1" x14ac:dyDescent="0.25">
      <c r="A213558" s="13" t="s">
        <v>1</v>
      </c>
    </row>
    <row r="213559" spans="1:1" x14ac:dyDescent="0.25">
      <c r="A213559" s="13">
        <v>42551</v>
      </c>
    </row>
    <row r="213560" spans="1:1" x14ac:dyDescent="0.25">
      <c r="A213560" s="13">
        <v>42552</v>
      </c>
    </row>
    <row r="213561" spans="1:1" x14ac:dyDescent="0.25">
      <c r="A213561" s="13">
        <v>42555</v>
      </c>
    </row>
    <row r="213562" spans="1:1" x14ac:dyDescent="0.25">
      <c r="A213562" s="13">
        <v>42556</v>
      </c>
    </row>
    <row r="213563" spans="1:1" x14ac:dyDescent="0.25">
      <c r="A213563" s="13">
        <v>42557</v>
      </c>
    </row>
    <row r="213564" spans="1:1" x14ac:dyDescent="0.25">
      <c r="A213564" s="13">
        <v>42558</v>
      </c>
    </row>
    <row r="213565" spans="1:1" x14ac:dyDescent="0.25">
      <c r="A213565" s="13">
        <v>42559</v>
      </c>
    </row>
    <row r="213566" spans="1:1" x14ac:dyDescent="0.25">
      <c r="A213566" s="13">
        <v>42562</v>
      </c>
    </row>
    <row r="213567" spans="1:1" x14ac:dyDescent="0.25">
      <c r="A213567" s="13">
        <v>42563</v>
      </c>
    </row>
    <row r="213568" spans="1:1" x14ac:dyDescent="0.25">
      <c r="A213568" s="13">
        <v>42564</v>
      </c>
    </row>
    <row r="213569" spans="1:1" x14ac:dyDescent="0.25">
      <c r="A213569" s="13">
        <v>42565</v>
      </c>
    </row>
    <row r="213570" spans="1:1" x14ac:dyDescent="0.25">
      <c r="A213570" s="13">
        <v>42566</v>
      </c>
    </row>
    <row r="213571" spans="1:1" x14ac:dyDescent="0.25">
      <c r="A213571" s="13">
        <v>42569</v>
      </c>
    </row>
    <row r="213572" spans="1:1" x14ac:dyDescent="0.25">
      <c r="A213572" s="13">
        <v>42570</v>
      </c>
    </row>
    <row r="213573" spans="1:1" x14ac:dyDescent="0.25">
      <c r="A213573" s="13">
        <v>42571</v>
      </c>
    </row>
    <row r="213574" spans="1:1" x14ac:dyDescent="0.25">
      <c r="A213574" s="13">
        <v>42572</v>
      </c>
    </row>
    <row r="213575" spans="1:1" x14ac:dyDescent="0.25">
      <c r="A213575" s="13">
        <v>42573</v>
      </c>
    </row>
    <row r="213576" spans="1:1" x14ac:dyDescent="0.25">
      <c r="A213576" s="13">
        <v>42576</v>
      </c>
    </row>
    <row r="213577" spans="1:1" x14ac:dyDescent="0.25">
      <c r="A213577" s="13">
        <v>42577</v>
      </c>
    </row>
    <row r="213578" spans="1:1" x14ac:dyDescent="0.25">
      <c r="A213578" s="13">
        <v>42578</v>
      </c>
    </row>
    <row r="213579" spans="1:1" x14ac:dyDescent="0.25">
      <c r="A213579" s="13">
        <v>42579</v>
      </c>
    </row>
    <row r="213580" spans="1:1" x14ac:dyDescent="0.25">
      <c r="A213580" s="13">
        <v>42580</v>
      </c>
    </row>
    <row r="213581" spans="1:1" x14ac:dyDescent="0.25">
      <c r="A213581" s="13">
        <v>42583</v>
      </c>
    </row>
    <row r="213582" spans="1:1" x14ac:dyDescent="0.25">
      <c r="A213582" s="13">
        <v>42584</v>
      </c>
    </row>
    <row r="213583" spans="1:1" x14ac:dyDescent="0.25">
      <c r="A213583" s="13">
        <v>42585</v>
      </c>
    </row>
    <row r="213584" spans="1:1" x14ac:dyDescent="0.25">
      <c r="A213584" s="13">
        <v>42586</v>
      </c>
    </row>
    <row r="213585" spans="1:1" x14ac:dyDescent="0.25">
      <c r="A213585" s="13">
        <v>42587</v>
      </c>
    </row>
    <row r="213586" spans="1:1" x14ac:dyDescent="0.25">
      <c r="A213586" s="13">
        <v>42590</v>
      </c>
    </row>
    <row r="213587" spans="1:1" x14ac:dyDescent="0.25">
      <c r="A213587" s="13">
        <v>42591</v>
      </c>
    </row>
    <row r="213588" spans="1:1" x14ac:dyDescent="0.25">
      <c r="A213588" s="13">
        <v>42592</v>
      </c>
    </row>
    <row r="213589" spans="1:1" x14ac:dyDescent="0.25">
      <c r="A213589" s="13">
        <v>42593</v>
      </c>
    </row>
    <row r="213590" spans="1:1" x14ac:dyDescent="0.25">
      <c r="A213590" s="13">
        <v>42594</v>
      </c>
    </row>
    <row r="213591" spans="1:1" x14ac:dyDescent="0.25">
      <c r="A213591" s="13">
        <v>42597</v>
      </c>
    </row>
    <row r="213592" spans="1:1" x14ac:dyDescent="0.25">
      <c r="A213592" s="13">
        <v>42598</v>
      </c>
    </row>
    <row r="213593" spans="1:1" x14ac:dyDescent="0.25">
      <c r="A213593" s="13">
        <v>42599</v>
      </c>
    </row>
    <row r="213594" spans="1:1" x14ac:dyDescent="0.25">
      <c r="A213594" s="13">
        <v>42600</v>
      </c>
    </row>
    <row r="213595" spans="1:1" x14ac:dyDescent="0.25">
      <c r="A213595" s="13">
        <v>42601</v>
      </c>
    </row>
    <row r="213596" spans="1:1" x14ac:dyDescent="0.25">
      <c r="A213596" s="13">
        <v>42604</v>
      </c>
    </row>
    <row r="213597" spans="1:1" x14ac:dyDescent="0.25">
      <c r="A213597" s="13">
        <v>42605</v>
      </c>
    </row>
    <row r="213598" spans="1:1" x14ac:dyDescent="0.25">
      <c r="A213598" s="13">
        <v>42606</v>
      </c>
    </row>
    <row r="213599" spans="1:1" x14ac:dyDescent="0.25">
      <c r="A213599" s="13">
        <v>42607</v>
      </c>
    </row>
    <row r="213600" spans="1:1" x14ac:dyDescent="0.25">
      <c r="A213600" s="13">
        <v>42608</v>
      </c>
    </row>
    <row r="213601" spans="1:1" x14ac:dyDescent="0.25">
      <c r="A213601" s="13">
        <v>42611</v>
      </c>
    </row>
    <row r="213602" spans="1:1" x14ac:dyDescent="0.25">
      <c r="A213602" s="13">
        <v>42612</v>
      </c>
    </row>
    <row r="213603" spans="1:1" x14ac:dyDescent="0.25">
      <c r="A213603" s="13">
        <v>42613</v>
      </c>
    </row>
    <row r="213604" spans="1:1" x14ac:dyDescent="0.25">
      <c r="A213604" s="13">
        <v>42614</v>
      </c>
    </row>
    <row r="213605" spans="1:1" x14ac:dyDescent="0.25">
      <c r="A213605" s="13">
        <v>42615</v>
      </c>
    </row>
    <row r="213606" spans="1:1" x14ac:dyDescent="0.25">
      <c r="A213606" s="13">
        <v>42618</v>
      </c>
    </row>
    <row r="213607" spans="1:1" x14ac:dyDescent="0.25">
      <c r="A213607" s="13">
        <v>42619</v>
      </c>
    </row>
    <row r="213608" spans="1:1" x14ac:dyDescent="0.25">
      <c r="A213608" s="13">
        <v>42620</v>
      </c>
    </row>
    <row r="213609" spans="1:1" x14ac:dyDescent="0.25">
      <c r="A213609" s="13">
        <v>42621</v>
      </c>
    </row>
    <row r="213610" spans="1:1" x14ac:dyDescent="0.25">
      <c r="A213610" s="13">
        <v>42622</v>
      </c>
    </row>
    <row r="213611" spans="1:1" x14ac:dyDescent="0.25">
      <c r="A213611" s="13">
        <v>42625</v>
      </c>
    </row>
    <row r="213612" spans="1:1" x14ac:dyDescent="0.25">
      <c r="A213612" s="13">
        <v>42626</v>
      </c>
    </row>
    <row r="213613" spans="1:1" x14ac:dyDescent="0.25">
      <c r="A213613" s="13">
        <v>42627</v>
      </c>
    </row>
    <row r="213614" spans="1:1" x14ac:dyDescent="0.25">
      <c r="A213614" s="13">
        <v>42632</v>
      </c>
    </row>
    <row r="213615" spans="1:1" x14ac:dyDescent="0.25">
      <c r="A213615" s="13">
        <v>42633</v>
      </c>
    </row>
    <row r="213616" spans="1:1" x14ac:dyDescent="0.25">
      <c r="A213616" s="13">
        <v>42634</v>
      </c>
    </row>
    <row r="213617" spans="1:1" x14ac:dyDescent="0.25">
      <c r="A213617" s="13">
        <v>42635</v>
      </c>
    </row>
    <row r="213618" spans="1:1" x14ac:dyDescent="0.25">
      <c r="A213618" s="13">
        <v>42636</v>
      </c>
    </row>
    <row r="213619" spans="1:1" x14ac:dyDescent="0.25">
      <c r="A213619" s="13">
        <v>42639</v>
      </c>
    </row>
    <row r="213620" spans="1:1" x14ac:dyDescent="0.25">
      <c r="A213620" s="13">
        <v>42640</v>
      </c>
    </row>
    <row r="213621" spans="1:1" x14ac:dyDescent="0.25">
      <c r="A213621" s="13">
        <v>42641</v>
      </c>
    </row>
    <row r="213622" spans="1:1" x14ac:dyDescent="0.25">
      <c r="A213622" s="13">
        <v>42642</v>
      </c>
    </row>
    <row r="213623" spans="1:1" x14ac:dyDescent="0.25">
      <c r="A213623" s="13">
        <v>42643</v>
      </c>
    </row>
    <row r="213624" spans="1:1" x14ac:dyDescent="0.25">
      <c r="A213624" s="13">
        <v>42653</v>
      </c>
    </row>
    <row r="213625" spans="1:1" x14ac:dyDescent="0.25">
      <c r="A213625" s="13">
        <v>42654</v>
      </c>
    </row>
    <row r="213626" spans="1:1" x14ac:dyDescent="0.25">
      <c r="A213626" s="13">
        <v>42655</v>
      </c>
    </row>
    <row r="213627" spans="1:1" x14ac:dyDescent="0.25">
      <c r="A213627" s="13">
        <v>42656</v>
      </c>
    </row>
    <row r="213628" spans="1:1" x14ac:dyDescent="0.25">
      <c r="A213628" s="13">
        <v>42657</v>
      </c>
    </row>
    <row r="213629" spans="1:1" x14ac:dyDescent="0.25">
      <c r="A213629" s="13">
        <v>42660</v>
      </c>
    </row>
    <row r="213630" spans="1:1" x14ac:dyDescent="0.25">
      <c r="A213630" s="13">
        <v>42661</v>
      </c>
    </row>
    <row r="213631" spans="1:1" x14ac:dyDescent="0.25">
      <c r="A213631" s="13">
        <v>42662</v>
      </c>
    </row>
    <row r="213632" spans="1:1" x14ac:dyDescent="0.25">
      <c r="A213632" s="13">
        <v>42663</v>
      </c>
    </row>
    <row r="213633" spans="1:1" x14ac:dyDescent="0.25">
      <c r="A213633" s="13">
        <v>42664</v>
      </c>
    </row>
    <row r="213634" spans="1:1" x14ac:dyDescent="0.25">
      <c r="A213634" s="13">
        <v>42667</v>
      </c>
    </row>
    <row r="213635" spans="1:1" x14ac:dyDescent="0.25">
      <c r="A213635" s="13">
        <v>42668</v>
      </c>
    </row>
    <row r="213636" spans="1:1" x14ac:dyDescent="0.25">
      <c r="A213636" s="13">
        <v>42669</v>
      </c>
    </row>
    <row r="213637" spans="1:1" x14ac:dyDescent="0.25">
      <c r="A213637" s="13">
        <v>42670</v>
      </c>
    </row>
    <row r="213638" spans="1:1" x14ac:dyDescent="0.25">
      <c r="A213638" s="13">
        <v>42671</v>
      </c>
    </row>
    <row r="213639" spans="1:1" x14ac:dyDescent="0.25">
      <c r="A213639" s="13">
        <v>42674</v>
      </c>
    </row>
    <row r="213640" spans="1:1" x14ac:dyDescent="0.25">
      <c r="A213640" s="13">
        <v>42675</v>
      </c>
    </row>
    <row r="213641" spans="1:1" x14ac:dyDescent="0.25">
      <c r="A213641" s="13">
        <v>42676</v>
      </c>
    </row>
    <row r="213642" spans="1:1" x14ac:dyDescent="0.25">
      <c r="A213642" s="13">
        <v>42677</v>
      </c>
    </row>
    <row r="213643" spans="1:1" x14ac:dyDescent="0.25">
      <c r="A213643" s="13">
        <v>42678</v>
      </c>
    </row>
    <row r="229941" spans="1:1" x14ac:dyDescent="0.25">
      <c r="A229941" s="13" t="s">
        <v>0</v>
      </c>
    </row>
    <row r="229942" spans="1:1" x14ac:dyDescent="0.25">
      <c r="A229942" s="13" t="s">
        <v>1</v>
      </c>
    </row>
    <row r="229943" spans="1:1" x14ac:dyDescent="0.25">
      <c r="A229943" s="13">
        <v>42551</v>
      </c>
    </row>
    <row r="229944" spans="1:1" x14ac:dyDescent="0.25">
      <c r="A229944" s="13">
        <v>42552</v>
      </c>
    </row>
    <row r="229945" spans="1:1" x14ac:dyDescent="0.25">
      <c r="A229945" s="13">
        <v>42555</v>
      </c>
    </row>
    <row r="229946" spans="1:1" x14ac:dyDescent="0.25">
      <c r="A229946" s="13">
        <v>42556</v>
      </c>
    </row>
    <row r="229947" spans="1:1" x14ac:dyDescent="0.25">
      <c r="A229947" s="13">
        <v>42557</v>
      </c>
    </row>
    <row r="229948" spans="1:1" x14ac:dyDescent="0.25">
      <c r="A229948" s="13">
        <v>42558</v>
      </c>
    </row>
    <row r="229949" spans="1:1" x14ac:dyDescent="0.25">
      <c r="A229949" s="13">
        <v>42559</v>
      </c>
    </row>
    <row r="229950" spans="1:1" x14ac:dyDescent="0.25">
      <c r="A229950" s="13">
        <v>42562</v>
      </c>
    </row>
    <row r="229951" spans="1:1" x14ac:dyDescent="0.25">
      <c r="A229951" s="13">
        <v>42563</v>
      </c>
    </row>
    <row r="229952" spans="1:1" x14ac:dyDescent="0.25">
      <c r="A229952" s="13">
        <v>42564</v>
      </c>
    </row>
    <row r="229953" spans="1:1" x14ac:dyDescent="0.25">
      <c r="A229953" s="13">
        <v>42565</v>
      </c>
    </row>
    <row r="229954" spans="1:1" x14ac:dyDescent="0.25">
      <c r="A229954" s="13">
        <v>42566</v>
      </c>
    </row>
    <row r="229955" spans="1:1" x14ac:dyDescent="0.25">
      <c r="A229955" s="13">
        <v>42569</v>
      </c>
    </row>
    <row r="229956" spans="1:1" x14ac:dyDescent="0.25">
      <c r="A229956" s="13">
        <v>42570</v>
      </c>
    </row>
    <row r="229957" spans="1:1" x14ac:dyDescent="0.25">
      <c r="A229957" s="13">
        <v>42571</v>
      </c>
    </row>
    <row r="229958" spans="1:1" x14ac:dyDescent="0.25">
      <c r="A229958" s="13">
        <v>42572</v>
      </c>
    </row>
    <row r="229959" spans="1:1" x14ac:dyDescent="0.25">
      <c r="A229959" s="13">
        <v>42573</v>
      </c>
    </row>
    <row r="229960" spans="1:1" x14ac:dyDescent="0.25">
      <c r="A229960" s="13">
        <v>42576</v>
      </c>
    </row>
    <row r="229961" spans="1:1" x14ac:dyDescent="0.25">
      <c r="A229961" s="13">
        <v>42577</v>
      </c>
    </row>
    <row r="229962" spans="1:1" x14ac:dyDescent="0.25">
      <c r="A229962" s="13">
        <v>42578</v>
      </c>
    </row>
    <row r="229963" spans="1:1" x14ac:dyDescent="0.25">
      <c r="A229963" s="13">
        <v>42579</v>
      </c>
    </row>
    <row r="229964" spans="1:1" x14ac:dyDescent="0.25">
      <c r="A229964" s="13">
        <v>42580</v>
      </c>
    </row>
    <row r="229965" spans="1:1" x14ac:dyDescent="0.25">
      <c r="A229965" s="13">
        <v>42583</v>
      </c>
    </row>
    <row r="229966" spans="1:1" x14ac:dyDescent="0.25">
      <c r="A229966" s="13">
        <v>42584</v>
      </c>
    </row>
    <row r="229967" spans="1:1" x14ac:dyDescent="0.25">
      <c r="A229967" s="13">
        <v>42585</v>
      </c>
    </row>
    <row r="229968" spans="1:1" x14ac:dyDescent="0.25">
      <c r="A229968" s="13">
        <v>42586</v>
      </c>
    </row>
    <row r="229969" spans="1:1" x14ac:dyDescent="0.25">
      <c r="A229969" s="13">
        <v>42587</v>
      </c>
    </row>
    <row r="229970" spans="1:1" x14ac:dyDescent="0.25">
      <c r="A229970" s="13">
        <v>42590</v>
      </c>
    </row>
    <row r="229971" spans="1:1" x14ac:dyDescent="0.25">
      <c r="A229971" s="13">
        <v>42591</v>
      </c>
    </row>
    <row r="229972" spans="1:1" x14ac:dyDescent="0.25">
      <c r="A229972" s="13">
        <v>42592</v>
      </c>
    </row>
    <row r="229973" spans="1:1" x14ac:dyDescent="0.25">
      <c r="A229973" s="13">
        <v>42593</v>
      </c>
    </row>
    <row r="229974" spans="1:1" x14ac:dyDescent="0.25">
      <c r="A229974" s="13">
        <v>42594</v>
      </c>
    </row>
    <row r="229975" spans="1:1" x14ac:dyDescent="0.25">
      <c r="A229975" s="13">
        <v>42597</v>
      </c>
    </row>
    <row r="229976" spans="1:1" x14ac:dyDescent="0.25">
      <c r="A229976" s="13">
        <v>42598</v>
      </c>
    </row>
    <row r="229977" spans="1:1" x14ac:dyDescent="0.25">
      <c r="A229977" s="13">
        <v>42599</v>
      </c>
    </row>
    <row r="229978" spans="1:1" x14ac:dyDescent="0.25">
      <c r="A229978" s="13">
        <v>42600</v>
      </c>
    </row>
    <row r="229979" spans="1:1" x14ac:dyDescent="0.25">
      <c r="A229979" s="13">
        <v>42601</v>
      </c>
    </row>
    <row r="229980" spans="1:1" x14ac:dyDescent="0.25">
      <c r="A229980" s="13">
        <v>42604</v>
      </c>
    </row>
    <row r="229981" spans="1:1" x14ac:dyDescent="0.25">
      <c r="A229981" s="13">
        <v>42605</v>
      </c>
    </row>
    <row r="229982" spans="1:1" x14ac:dyDescent="0.25">
      <c r="A229982" s="13">
        <v>42606</v>
      </c>
    </row>
    <row r="229983" spans="1:1" x14ac:dyDescent="0.25">
      <c r="A229983" s="13">
        <v>42607</v>
      </c>
    </row>
    <row r="229984" spans="1:1" x14ac:dyDescent="0.25">
      <c r="A229984" s="13">
        <v>42608</v>
      </c>
    </row>
    <row r="229985" spans="1:1" x14ac:dyDescent="0.25">
      <c r="A229985" s="13">
        <v>42611</v>
      </c>
    </row>
    <row r="229986" spans="1:1" x14ac:dyDescent="0.25">
      <c r="A229986" s="13">
        <v>42612</v>
      </c>
    </row>
    <row r="229987" spans="1:1" x14ac:dyDescent="0.25">
      <c r="A229987" s="13">
        <v>42613</v>
      </c>
    </row>
    <row r="229988" spans="1:1" x14ac:dyDescent="0.25">
      <c r="A229988" s="13">
        <v>42614</v>
      </c>
    </row>
    <row r="229989" spans="1:1" x14ac:dyDescent="0.25">
      <c r="A229989" s="13">
        <v>42615</v>
      </c>
    </row>
    <row r="229990" spans="1:1" x14ac:dyDescent="0.25">
      <c r="A229990" s="13">
        <v>42618</v>
      </c>
    </row>
    <row r="229991" spans="1:1" x14ac:dyDescent="0.25">
      <c r="A229991" s="13">
        <v>42619</v>
      </c>
    </row>
    <row r="229992" spans="1:1" x14ac:dyDescent="0.25">
      <c r="A229992" s="13">
        <v>42620</v>
      </c>
    </row>
    <row r="229993" spans="1:1" x14ac:dyDescent="0.25">
      <c r="A229993" s="13">
        <v>42621</v>
      </c>
    </row>
    <row r="229994" spans="1:1" x14ac:dyDescent="0.25">
      <c r="A229994" s="13">
        <v>42622</v>
      </c>
    </row>
    <row r="229995" spans="1:1" x14ac:dyDescent="0.25">
      <c r="A229995" s="13">
        <v>42625</v>
      </c>
    </row>
    <row r="229996" spans="1:1" x14ac:dyDescent="0.25">
      <c r="A229996" s="13">
        <v>42626</v>
      </c>
    </row>
    <row r="229997" spans="1:1" x14ac:dyDescent="0.25">
      <c r="A229997" s="13">
        <v>42627</v>
      </c>
    </row>
    <row r="229998" spans="1:1" x14ac:dyDescent="0.25">
      <c r="A229998" s="13">
        <v>42632</v>
      </c>
    </row>
    <row r="229999" spans="1:1" x14ac:dyDescent="0.25">
      <c r="A229999" s="13">
        <v>42633</v>
      </c>
    </row>
    <row r="230000" spans="1:1" x14ac:dyDescent="0.25">
      <c r="A230000" s="13">
        <v>42634</v>
      </c>
    </row>
    <row r="230001" spans="1:1" x14ac:dyDescent="0.25">
      <c r="A230001" s="13">
        <v>42635</v>
      </c>
    </row>
    <row r="230002" spans="1:1" x14ac:dyDescent="0.25">
      <c r="A230002" s="13">
        <v>42636</v>
      </c>
    </row>
    <row r="230003" spans="1:1" x14ac:dyDescent="0.25">
      <c r="A230003" s="13">
        <v>42639</v>
      </c>
    </row>
    <row r="230004" spans="1:1" x14ac:dyDescent="0.25">
      <c r="A230004" s="13">
        <v>42640</v>
      </c>
    </row>
    <row r="230005" spans="1:1" x14ac:dyDescent="0.25">
      <c r="A230005" s="13">
        <v>42641</v>
      </c>
    </row>
    <row r="230006" spans="1:1" x14ac:dyDescent="0.25">
      <c r="A230006" s="13">
        <v>42642</v>
      </c>
    </row>
    <row r="230007" spans="1:1" x14ac:dyDescent="0.25">
      <c r="A230007" s="13">
        <v>42643</v>
      </c>
    </row>
    <row r="230008" spans="1:1" x14ac:dyDescent="0.25">
      <c r="A230008" s="13">
        <v>42653</v>
      </c>
    </row>
    <row r="230009" spans="1:1" x14ac:dyDescent="0.25">
      <c r="A230009" s="13">
        <v>42654</v>
      </c>
    </row>
    <row r="230010" spans="1:1" x14ac:dyDescent="0.25">
      <c r="A230010" s="13">
        <v>42655</v>
      </c>
    </row>
    <row r="230011" spans="1:1" x14ac:dyDescent="0.25">
      <c r="A230011" s="13">
        <v>42656</v>
      </c>
    </row>
    <row r="230012" spans="1:1" x14ac:dyDescent="0.25">
      <c r="A230012" s="13">
        <v>42657</v>
      </c>
    </row>
    <row r="230013" spans="1:1" x14ac:dyDescent="0.25">
      <c r="A230013" s="13">
        <v>42660</v>
      </c>
    </row>
    <row r="230014" spans="1:1" x14ac:dyDescent="0.25">
      <c r="A230014" s="13">
        <v>42661</v>
      </c>
    </row>
    <row r="230015" spans="1:1" x14ac:dyDescent="0.25">
      <c r="A230015" s="13">
        <v>42662</v>
      </c>
    </row>
    <row r="230016" spans="1:1" x14ac:dyDescent="0.25">
      <c r="A230016" s="13">
        <v>42663</v>
      </c>
    </row>
    <row r="230017" spans="1:1" x14ac:dyDescent="0.25">
      <c r="A230017" s="13">
        <v>42664</v>
      </c>
    </row>
    <row r="230018" spans="1:1" x14ac:dyDescent="0.25">
      <c r="A230018" s="13">
        <v>42667</v>
      </c>
    </row>
    <row r="230019" spans="1:1" x14ac:dyDescent="0.25">
      <c r="A230019" s="13">
        <v>42668</v>
      </c>
    </row>
    <row r="230020" spans="1:1" x14ac:dyDescent="0.25">
      <c r="A230020" s="13">
        <v>42669</v>
      </c>
    </row>
    <row r="230021" spans="1:1" x14ac:dyDescent="0.25">
      <c r="A230021" s="13">
        <v>42670</v>
      </c>
    </row>
    <row r="230022" spans="1:1" x14ac:dyDescent="0.25">
      <c r="A230022" s="13">
        <v>42671</v>
      </c>
    </row>
    <row r="230023" spans="1:1" x14ac:dyDescent="0.25">
      <c r="A230023" s="13">
        <v>42674</v>
      </c>
    </row>
    <row r="230024" spans="1:1" x14ac:dyDescent="0.25">
      <c r="A230024" s="13">
        <v>42675</v>
      </c>
    </row>
    <row r="230025" spans="1:1" x14ac:dyDescent="0.25">
      <c r="A230025" s="13">
        <v>42676</v>
      </c>
    </row>
    <row r="230026" spans="1:1" x14ac:dyDescent="0.25">
      <c r="A230026" s="13">
        <v>42677</v>
      </c>
    </row>
    <row r="230027" spans="1:1" x14ac:dyDescent="0.25">
      <c r="A230027" s="13">
        <v>42678</v>
      </c>
    </row>
    <row r="246325" spans="1:1" x14ac:dyDescent="0.25">
      <c r="A246325" s="13" t="s">
        <v>0</v>
      </c>
    </row>
    <row r="246326" spans="1:1" x14ac:dyDescent="0.25">
      <c r="A246326" s="13" t="s">
        <v>1</v>
      </c>
    </row>
    <row r="246327" spans="1:1" x14ac:dyDescent="0.25">
      <c r="A246327" s="13">
        <v>42551</v>
      </c>
    </row>
    <row r="246328" spans="1:1" x14ac:dyDescent="0.25">
      <c r="A246328" s="13">
        <v>42552</v>
      </c>
    </row>
    <row r="246329" spans="1:1" x14ac:dyDescent="0.25">
      <c r="A246329" s="13">
        <v>42555</v>
      </c>
    </row>
    <row r="246330" spans="1:1" x14ac:dyDescent="0.25">
      <c r="A246330" s="13">
        <v>42556</v>
      </c>
    </row>
    <row r="246331" spans="1:1" x14ac:dyDescent="0.25">
      <c r="A246331" s="13">
        <v>42557</v>
      </c>
    </row>
    <row r="246332" spans="1:1" x14ac:dyDescent="0.25">
      <c r="A246332" s="13">
        <v>42558</v>
      </c>
    </row>
    <row r="246333" spans="1:1" x14ac:dyDescent="0.25">
      <c r="A246333" s="13">
        <v>42559</v>
      </c>
    </row>
    <row r="246334" spans="1:1" x14ac:dyDescent="0.25">
      <c r="A246334" s="13">
        <v>42562</v>
      </c>
    </row>
    <row r="246335" spans="1:1" x14ac:dyDescent="0.25">
      <c r="A246335" s="13">
        <v>42563</v>
      </c>
    </row>
    <row r="246336" spans="1:1" x14ac:dyDescent="0.25">
      <c r="A246336" s="13">
        <v>42564</v>
      </c>
    </row>
    <row r="246337" spans="1:1" x14ac:dyDescent="0.25">
      <c r="A246337" s="13">
        <v>42565</v>
      </c>
    </row>
    <row r="246338" spans="1:1" x14ac:dyDescent="0.25">
      <c r="A246338" s="13">
        <v>42566</v>
      </c>
    </row>
    <row r="246339" spans="1:1" x14ac:dyDescent="0.25">
      <c r="A246339" s="13">
        <v>42569</v>
      </c>
    </row>
    <row r="246340" spans="1:1" x14ac:dyDescent="0.25">
      <c r="A246340" s="13">
        <v>42570</v>
      </c>
    </row>
    <row r="246341" spans="1:1" x14ac:dyDescent="0.25">
      <c r="A246341" s="13">
        <v>42571</v>
      </c>
    </row>
    <row r="246342" spans="1:1" x14ac:dyDescent="0.25">
      <c r="A246342" s="13">
        <v>42572</v>
      </c>
    </row>
    <row r="246343" spans="1:1" x14ac:dyDescent="0.25">
      <c r="A246343" s="13">
        <v>42573</v>
      </c>
    </row>
    <row r="246344" spans="1:1" x14ac:dyDescent="0.25">
      <c r="A246344" s="13">
        <v>42576</v>
      </c>
    </row>
    <row r="246345" spans="1:1" x14ac:dyDescent="0.25">
      <c r="A246345" s="13">
        <v>42577</v>
      </c>
    </row>
    <row r="246346" spans="1:1" x14ac:dyDescent="0.25">
      <c r="A246346" s="13">
        <v>42578</v>
      </c>
    </row>
    <row r="246347" spans="1:1" x14ac:dyDescent="0.25">
      <c r="A246347" s="13">
        <v>42579</v>
      </c>
    </row>
    <row r="246348" spans="1:1" x14ac:dyDescent="0.25">
      <c r="A246348" s="13">
        <v>42580</v>
      </c>
    </row>
    <row r="246349" spans="1:1" x14ac:dyDescent="0.25">
      <c r="A246349" s="13">
        <v>42583</v>
      </c>
    </row>
    <row r="246350" spans="1:1" x14ac:dyDescent="0.25">
      <c r="A246350" s="13">
        <v>42584</v>
      </c>
    </row>
    <row r="246351" spans="1:1" x14ac:dyDescent="0.25">
      <c r="A246351" s="13">
        <v>42585</v>
      </c>
    </row>
    <row r="246352" spans="1:1" x14ac:dyDescent="0.25">
      <c r="A246352" s="13">
        <v>42586</v>
      </c>
    </row>
    <row r="246353" spans="1:1" x14ac:dyDescent="0.25">
      <c r="A246353" s="13">
        <v>42587</v>
      </c>
    </row>
    <row r="246354" spans="1:1" x14ac:dyDescent="0.25">
      <c r="A246354" s="13">
        <v>42590</v>
      </c>
    </row>
    <row r="246355" spans="1:1" x14ac:dyDescent="0.25">
      <c r="A246355" s="13">
        <v>42591</v>
      </c>
    </row>
    <row r="246356" spans="1:1" x14ac:dyDescent="0.25">
      <c r="A246356" s="13">
        <v>42592</v>
      </c>
    </row>
    <row r="246357" spans="1:1" x14ac:dyDescent="0.25">
      <c r="A246357" s="13">
        <v>42593</v>
      </c>
    </row>
    <row r="246358" spans="1:1" x14ac:dyDescent="0.25">
      <c r="A246358" s="13">
        <v>42594</v>
      </c>
    </row>
    <row r="246359" spans="1:1" x14ac:dyDescent="0.25">
      <c r="A246359" s="13">
        <v>42597</v>
      </c>
    </row>
    <row r="246360" spans="1:1" x14ac:dyDescent="0.25">
      <c r="A246360" s="13">
        <v>42598</v>
      </c>
    </row>
    <row r="246361" spans="1:1" x14ac:dyDescent="0.25">
      <c r="A246361" s="13">
        <v>42599</v>
      </c>
    </row>
    <row r="246362" spans="1:1" x14ac:dyDescent="0.25">
      <c r="A246362" s="13">
        <v>42600</v>
      </c>
    </row>
    <row r="246363" spans="1:1" x14ac:dyDescent="0.25">
      <c r="A246363" s="13">
        <v>42601</v>
      </c>
    </row>
    <row r="246364" spans="1:1" x14ac:dyDescent="0.25">
      <c r="A246364" s="13">
        <v>42604</v>
      </c>
    </row>
    <row r="246365" spans="1:1" x14ac:dyDescent="0.25">
      <c r="A246365" s="13">
        <v>42605</v>
      </c>
    </row>
    <row r="246366" spans="1:1" x14ac:dyDescent="0.25">
      <c r="A246366" s="13">
        <v>42606</v>
      </c>
    </row>
    <row r="246367" spans="1:1" x14ac:dyDescent="0.25">
      <c r="A246367" s="13">
        <v>42607</v>
      </c>
    </row>
    <row r="246368" spans="1:1" x14ac:dyDescent="0.25">
      <c r="A246368" s="13">
        <v>42608</v>
      </c>
    </row>
    <row r="246369" spans="1:1" x14ac:dyDescent="0.25">
      <c r="A246369" s="13">
        <v>42611</v>
      </c>
    </row>
    <row r="246370" spans="1:1" x14ac:dyDescent="0.25">
      <c r="A246370" s="13">
        <v>42612</v>
      </c>
    </row>
    <row r="246371" spans="1:1" x14ac:dyDescent="0.25">
      <c r="A246371" s="13">
        <v>42613</v>
      </c>
    </row>
    <row r="246372" spans="1:1" x14ac:dyDescent="0.25">
      <c r="A246372" s="13">
        <v>42614</v>
      </c>
    </row>
    <row r="246373" spans="1:1" x14ac:dyDescent="0.25">
      <c r="A246373" s="13">
        <v>42615</v>
      </c>
    </row>
    <row r="246374" spans="1:1" x14ac:dyDescent="0.25">
      <c r="A246374" s="13">
        <v>42618</v>
      </c>
    </row>
    <row r="246375" spans="1:1" x14ac:dyDescent="0.25">
      <c r="A246375" s="13">
        <v>42619</v>
      </c>
    </row>
    <row r="246376" spans="1:1" x14ac:dyDescent="0.25">
      <c r="A246376" s="13">
        <v>42620</v>
      </c>
    </row>
    <row r="246377" spans="1:1" x14ac:dyDescent="0.25">
      <c r="A246377" s="13">
        <v>42621</v>
      </c>
    </row>
    <row r="246378" spans="1:1" x14ac:dyDescent="0.25">
      <c r="A246378" s="13">
        <v>42622</v>
      </c>
    </row>
    <row r="246379" spans="1:1" x14ac:dyDescent="0.25">
      <c r="A246379" s="13">
        <v>42625</v>
      </c>
    </row>
    <row r="246380" spans="1:1" x14ac:dyDescent="0.25">
      <c r="A246380" s="13">
        <v>42626</v>
      </c>
    </row>
    <row r="246381" spans="1:1" x14ac:dyDescent="0.25">
      <c r="A246381" s="13">
        <v>42627</v>
      </c>
    </row>
    <row r="246382" spans="1:1" x14ac:dyDescent="0.25">
      <c r="A246382" s="13">
        <v>42632</v>
      </c>
    </row>
    <row r="246383" spans="1:1" x14ac:dyDescent="0.25">
      <c r="A246383" s="13">
        <v>42633</v>
      </c>
    </row>
    <row r="246384" spans="1:1" x14ac:dyDescent="0.25">
      <c r="A246384" s="13">
        <v>42634</v>
      </c>
    </row>
    <row r="246385" spans="1:1" x14ac:dyDescent="0.25">
      <c r="A246385" s="13">
        <v>42635</v>
      </c>
    </row>
    <row r="246386" spans="1:1" x14ac:dyDescent="0.25">
      <c r="A246386" s="13">
        <v>42636</v>
      </c>
    </row>
    <row r="246387" spans="1:1" x14ac:dyDescent="0.25">
      <c r="A246387" s="13">
        <v>42639</v>
      </c>
    </row>
    <row r="246388" spans="1:1" x14ac:dyDescent="0.25">
      <c r="A246388" s="13">
        <v>42640</v>
      </c>
    </row>
    <row r="246389" spans="1:1" x14ac:dyDescent="0.25">
      <c r="A246389" s="13">
        <v>42641</v>
      </c>
    </row>
    <row r="246390" spans="1:1" x14ac:dyDescent="0.25">
      <c r="A246390" s="13">
        <v>42642</v>
      </c>
    </row>
    <row r="246391" spans="1:1" x14ac:dyDescent="0.25">
      <c r="A246391" s="13">
        <v>42643</v>
      </c>
    </row>
    <row r="246392" spans="1:1" x14ac:dyDescent="0.25">
      <c r="A246392" s="13">
        <v>42653</v>
      </c>
    </row>
    <row r="246393" spans="1:1" x14ac:dyDescent="0.25">
      <c r="A246393" s="13">
        <v>42654</v>
      </c>
    </row>
    <row r="246394" spans="1:1" x14ac:dyDescent="0.25">
      <c r="A246394" s="13">
        <v>42655</v>
      </c>
    </row>
    <row r="246395" spans="1:1" x14ac:dyDescent="0.25">
      <c r="A246395" s="13">
        <v>42656</v>
      </c>
    </row>
    <row r="246396" spans="1:1" x14ac:dyDescent="0.25">
      <c r="A246396" s="13">
        <v>42657</v>
      </c>
    </row>
    <row r="246397" spans="1:1" x14ac:dyDescent="0.25">
      <c r="A246397" s="13">
        <v>42660</v>
      </c>
    </row>
    <row r="246398" spans="1:1" x14ac:dyDescent="0.25">
      <c r="A246398" s="13">
        <v>42661</v>
      </c>
    </row>
    <row r="246399" spans="1:1" x14ac:dyDescent="0.25">
      <c r="A246399" s="13">
        <v>42662</v>
      </c>
    </row>
    <row r="246400" spans="1:1" x14ac:dyDescent="0.25">
      <c r="A246400" s="13">
        <v>42663</v>
      </c>
    </row>
    <row r="246401" spans="1:1" x14ac:dyDescent="0.25">
      <c r="A246401" s="13">
        <v>42664</v>
      </c>
    </row>
    <row r="246402" spans="1:1" x14ac:dyDescent="0.25">
      <c r="A246402" s="13">
        <v>42667</v>
      </c>
    </row>
    <row r="246403" spans="1:1" x14ac:dyDescent="0.25">
      <c r="A246403" s="13">
        <v>42668</v>
      </c>
    </row>
    <row r="246404" spans="1:1" x14ac:dyDescent="0.25">
      <c r="A246404" s="13">
        <v>42669</v>
      </c>
    </row>
    <row r="246405" spans="1:1" x14ac:dyDescent="0.25">
      <c r="A246405" s="13">
        <v>42670</v>
      </c>
    </row>
    <row r="246406" spans="1:1" x14ac:dyDescent="0.25">
      <c r="A246406" s="13">
        <v>42671</v>
      </c>
    </row>
    <row r="246407" spans="1:1" x14ac:dyDescent="0.25">
      <c r="A246407" s="13">
        <v>42674</v>
      </c>
    </row>
    <row r="246408" spans="1:1" x14ac:dyDescent="0.25">
      <c r="A246408" s="13">
        <v>42675</v>
      </c>
    </row>
    <row r="246409" spans="1:1" x14ac:dyDescent="0.25">
      <c r="A246409" s="13">
        <v>42676</v>
      </c>
    </row>
    <row r="246410" spans="1:1" x14ac:dyDescent="0.25">
      <c r="A246410" s="13">
        <v>42677</v>
      </c>
    </row>
    <row r="246411" spans="1:1" x14ac:dyDescent="0.25">
      <c r="A246411" s="13">
        <v>42678</v>
      </c>
    </row>
    <row r="262709" spans="1:1" x14ac:dyDescent="0.25">
      <c r="A262709" s="13" t="s">
        <v>0</v>
      </c>
    </row>
    <row r="262710" spans="1:1" x14ac:dyDescent="0.25">
      <c r="A262710" s="13" t="s">
        <v>1</v>
      </c>
    </row>
    <row r="262711" spans="1:1" x14ac:dyDescent="0.25">
      <c r="A262711" s="13">
        <v>42551</v>
      </c>
    </row>
    <row r="262712" spans="1:1" x14ac:dyDescent="0.25">
      <c r="A262712" s="13">
        <v>42552</v>
      </c>
    </row>
    <row r="262713" spans="1:1" x14ac:dyDescent="0.25">
      <c r="A262713" s="13">
        <v>42555</v>
      </c>
    </row>
    <row r="262714" spans="1:1" x14ac:dyDescent="0.25">
      <c r="A262714" s="13">
        <v>42556</v>
      </c>
    </row>
    <row r="262715" spans="1:1" x14ac:dyDescent="0.25">
      <c r="A262715" s="13">
        <v>42557</v>
      </c>
    </row>
    <row r="262716" spans="1:1" x14ac:dyDescent="0.25">
      <c r="A262716" s="13">
        <v>42558</v>
      </c>
    </row>
    <row r="262717" spans="1:1" x14ac:dyDescent="0.25">
      <c r="A262717" s="13">
        <v>42559</v>
      </c>
    </row>
    <row r="262718" spans="1:1" x14ac:dyDescent="0.25">
      <c r="A262718" s="13">
        <v>42562</v>
      </c>
    </row>
    <row r="262719" spans="1:1" x14ac:dyDescent="0.25">
      <c r="A262719" s="13">
        <v>42563</v>
      </c>
    </row>
    <row r="262720" spans="1:1" x14ac:dyDescent="0.25">
      <c r="A262720" s="13">
        <v>42564</v>
      </c>
    </row>
    <row r="262721" spans="1:1" x14ac:dyDescent="0.25">
      <c r="A262721" s="13">
        <v>42565</v>
      </c>
    </row>
    <row r="262722" spans="1:1" x14ac:dyDescent="0.25">
      <c r="A262722" s="13">
        <v>42566</v>
      </c>
    </row>
    <row r="262723" spans="1:1" x14ac:dyDescent="0.25">
      <c r="A262723" s="13">
        <v>42569</v>
      </c>
    </row>
    <row r="262724" spans="1:1" x14ac:dyDescent="0.25">
      <c r="A262724" s="13">
        <v>42570</v>
      </c>
    </row>
    <row r="262725" spans="1:1" x14ac:dyDescent="0.25">
      <c r="A262725" s="13">
        <v>42571</v>
      </c>
    </row>
    <row r="262726" spans="1:1" x14ac:dyDescent="0.25">
      <c r="A262726" s="13">
        <v>42572</v>
      </c>
    </row>
    <row r="262727" spans="1:1" x14ac:dyDescent="0.25">
      <c r="A262727" s="13">
        <v>42573</v>
      </c>
    </row>
    <row r="262728" spans="1:1" x14ac:dyDescent="0.25">
      <c r="A262728" s="13">
        <v>42576</v>
      </c>
    </row>
    <row r="262729" spans="1:1" x14ac:dyDescent="0.25">
      <c r="A262729" s="13">
        <v>42577</v>
      </c>
    </row>
    <row r="262730" spans="1:1" x14ac:dyDescent="0.25">
      <c r="A262730" s="13">
        <v>42578</v>
      </c>
    </row>
    <row r="262731" spans="1:1" x14ac:dyDescent="0.25">
      <c r="A262731" s="13">
        <v>42579</v>
      </c>
    </row>
    <row r="262732" spans="1:1" x14ac:dyDescent="0.25">
      <c r="A262732" s="13">
        <v>42580</v>
      </c>
    </row>
    <row r="262733" spans="1:1" x14ac:dyDescent="0.25">
      <c r="A262733" s="13">
        <v>42583</v>
      </c>
    </row>
    <row r="262734" spans="1:1" x14ac:dyDescent="0.25">
      <c r="A262734" s="13">
        <v>42584</v>
      </c>
    </row>
    <row r="262735" spans="1:1" x14ac:dyDescent="0.25">
      <c r="A262735" s="13">
        <v>42585</v>
      </c>
    </row>
    <row r="262736" spans="1:1" x14ac:dyDescent="0.25">
      <c r="A262736" s="13">
        <v>42586</v>
      </c>
    </row>
    <row r="262737" spans="1:1" x14ac:dyDescent="0.25">
      <c r="A262737" s="13">
        <v>42587</v>
      </c>
    </row>
    <row r="262738" spans="1:1" x14ac:dyDescent="0.25">
      <c r="A262738" s="13">
        <v>42590</v>
      </c>
    </row>
    <row r="262739" spans="1:1" x14ac:dyDescent="0.25">
      <c r="A262739" s="13">
        <v>42591</v>
      </c>
    </row>
    <row r="262740" spans="1:1" x14ac:dyDescent="0.25">
      <c r="A262740" s="13">
        <v>42592</v>
      </c>
    </row>
    <row r="262741" spans="1:1" x14ac:dyDescent="0.25">
      <c r="A262741" s="13">
        <v>42593</v>
      </c>
    </row>
    <row r="262742" spans="1:1" x14ac:dyDescent="0.25">
      <c r="A262742" s="13">
        <v>42594</v>
      </c>
    </row>
    <row r="262743" spans="1:1" x14ac:dyDescent="0.25">
      <c r="A262743" s="13">
        <v>42597</v>
      </c>
    </row>
    <row r="262744" spans="1:1" x14ac:dyDescent="0.25">
      <c r="A262744" s="13">
        <v>42598</v>
      </c>
    </row>
    <row r="262745" spans="1:1" x14ac:dyDescent="0.25">
      <c r="A262745" s="13">
        <v>42599</v>
      </c>
    </row>
    <row r="262746" spans="1:1" x14ac:dyDescent="0.25">
      <c r="A262746" s="13">
        <v>42600</v>
      </c>
    </row>
    <row r="262747" spans="1:1" x14ac:dyDescent="0.25">
      <c r="A262747" s="13">
        <v>42601</v>
      </c>
    </row>
    <row r="262748" spans="1:1" x14ac:dyDescent="0.25">
      <c r="A262748" s="13">
        <v>42604</v>
      </c>
    </row>
    <row r="262749" spans="1:1" x14ac:dyDescent="0.25">
      <c r="A262749" s="13">
        <v>42605</v>
      </c>
    </row>
    <row r="262750" spans="1:1" x14ac:dyDescent="0.25">
      <c r="A262750" s="13">
        <v>42606</v>
      </c>
    </row>
    <row r="262751" spans="1:1" x14ac:dyDescent="0.25">
      <c r="A262751" s="13">
        <v>42607</v>
      </c>
    </row>
    <row r="262752" spans="1:1" x14ac:dyDescent="0.25">
      <c r="A262752" s="13">
        <v>42608</v>
      </c>
    </row>
    <row r="262753" spans="1:1" x14ac:dyDescent="0.25">
      <c r="A262753" s="13">
        <v>42611</v>
      </c>
    </row>
    <row r="262754" spans="1:1" x14ac:dyDescent="0.25">
      <c r="A262754" s="13">
        <v>42612</v>
      </c>
    </row>
    <row r="262755" spans="1:1" x14ac:dyDescent="0.25">
      <c r="A262755" s="13">
        <v>42613</v>
      </c>
    </row>
    <row r="262756" spans="1:1" x14ac:dyDescent="0.25">
      <c r="A262756" s="13">
        <v>42614</v>
      </c>
    </row>
    <row r="262757" spans="1:1" x14ac:dyDescent="0.25">
      <c r="A262757" s="13">
        <v>42615</v>
      </c>
    </row>
    <row r="262758" spans="1:1" x14ac:dyDescent="0.25">
      <c r="A262758" s="13">
        <v>42618</v>
      </c>
    </row>
    <row r="262759" spans="1:1" x14ac:dyDescent="0.25">
      <c r="A262759" s="13">
        <v>42619</v>
      </c>
    </row>
    <row r="262760" spans="1:1" x14ac:dyDescent="0.25">
      <c r="A262760" s="13">
        <v>42620</v>
      </c>
    </row>
    <row r="262761" spans="1:1" x14ac:dyDescent="0.25">
      <c r="A262761" s="13">
        <v>42621</v>
      </c>
    </row>
    <row r="262762" spans="1:1" x14ac:dyDescent="0.25">
      <c r="A262762" s="13">
        <v>42622</v>
      </c>
    </row>
    <row r="262763" spans="1:1" x14ac:dyDescent="0.25">
      <c r="A262763" s="13">
        <v>42625</v>
      </c>
    </row>
    <row r="262764" spans="1:1" x14ac:dyDescent="0.25">
      <c r="A262764" s="13">
        <v>42626</v>
      </c>
    </row>
    <row r="262765" spans="1:1" x14ac:dyDescent="0.25">
      <c r="A262765" s="13">
        <v>42627</v>
      </c>
    </row>
    <row r="262766" spans="1:1" x14ac:dyDescent="0.25">
      <c r="A262766" s="13">
        <v>42632</v>
      </c>
    </row>
    <row r="262767" spans="1:1" x14ac:dyDescent="0.25">
      <c r="A262767" s="13">
        <v>42633</v>
      </c>
    </row>
    <row r="262768" spans="1:1" x14ac:dyDescent="0.25">
      <c r="A262768" s="13">
        <v>42634</v>
      </c>
    </row>
    <row r="262769" spans="1:1" x14ac:dyDescent="0.25">
      <c r="A262769" s="13">
        <v>42635</v>
      </c>
    </row>
    <row r="262770" spans="1:1" x14ac:dyDescent="0.25">
      <c r="A262770" s="13">
        <v>42636</v>
      </c>
    </row>
    <row r="262771" spans="1:1" x14ac:dyDescent="0.25">
      <c r="A262771" s="13">
        <v>42639</v>
      </c>
    </row>
    <row r="262772" spans="1:1" x14ac:dyDescent="0.25">
      <c r="A262772" s="13">
        <v>42640</v>
      </c>
    </row>
    <row r="262773" spans="1:1" x14ac:dyDescent="0.25">
      <c r="A262773" s="13">
        <v>42641</v>
      </c>
    </row>
    <row r="262774" spans="1:1" x14ac:dyDescent="0.25">
      <c r="A262774" s="13">
        <v>42642</v>
      </c>
    </row>
    <row r="262775" spans="1:1" x14ac:dyDescent="0.25">
      <c r="A262775" s="13">
        <v>42643</v>
      </c>
    </row>
    <row r="262776" spans="1:1" x14ac:dyDescent="0.25">
      <c r="A262776" s="13">
        <v>42653</v>
      </c>
    </row>
    <row r="262777" spans="1:1" x14ac:dyDescent="0.25">
      <c r="A262777" s="13">
        <v>42654</v>
      </c>
    </row>
    <row r="262778" spans="1:1" x14ac:dyDescent="0.25">
      <c r="A262778" s="13">
        <v>42655</v>
      </c>
    </row>
    <row r="262779" spans="1:1" x14ac:dyDescent="0.25">
      <c r="A262779" s="13">
        <v>42656</v>
      </c>
    </row>
    <row r="262780" spans="1:1" x14ac:dyDescent="0.25">
      <c r="A262780" s="13">
        <v>42657</v>
      </c>
    </row>
    <row r="262781" spans="1:1" x14ac:dyDescent="0.25">
      <c r="A262781" s="13">
        <v>42660</v>
      </c>
    </row>
    <row r="262782" spans="1:1" x14ac:dyDescent="0.25">
      <c r="A262782" s="13">
        <v>42661</v>
      </c>
    </row>
    <row r="262783" spans="1:1" x14ac:dyDescent="0.25">
      <c r="A262783" s="13">
        <v>42662</v>
      </c>
    </row>
    <row r="262784" spans="1:1" x14ac:dyDescent="0.25">
      <c r="A262784" s="13">
        <v>42663</v>
      </c>
    </row>
    <row r="262785" spans="1:1" x14ac:dyDescent="0.25">
      <c r="A262785" s="13">
        <v>42664</v>
      </c>
    </row>
    <row r="262786" spans="1:1" x14ac:dyDescent="0.25">
      <c r="A262786" s="13">
        <v>42667</v>
      </c>
    </row>
    <row r="262787" spans="1:1" x14ac:dyDescent="0.25">
      <c r="A262787" s="13">
        <v>42668</v>
      </c>
    </row>
    <row r="262788" spans="1:1" x14ac:dyDescent="0.25">
      <c r="A262788" s="13">
        <v>42669</v>
      </c>
    </row>
    <row r="262789" spans="1:1" x14ac:dyDescent="0.25">
      <c r="A262789" s="13">
        <v>42670</v>
      </c>
    </row>
    <row r="262790" spans="1:1" x14ac:dyDescent="0.25">
      <c r="A262790" s="13">
        <v>42671</v>
      </c>
    </row>
    <row r="262791" spans="1:1" x14ac:dyDescent="0.25">
      <c r="A262791" s="13">
        <v>42674</v>
      </c>
    </row>
    <row r="262792" spans="1:1" x14ac:dyDescent="0.25">
      <c r="A262792" s="13">
        <v>42675</v>
      </c>
    </row>
    <row r="262793" spans="1:1" x14ac:dyDescent="0.25">
      <c r="A262793" s="13">
        <v>42676</v>
      </c>
    </row>
    <row r="262794" spans="1:1" x14ac:dyDescent="0.25">
      <c r="A262794" s="13">
        <v>42677</v>
      </c>
    </row>
    <row r="262795" spans="1:1" x14ac:dyDescent="0.25">
      <c r="A262795" s="13">
        <v>42678</v>
      </c>
    </row>
    <row r="279093" spans="1:1" x14ac:dyDescent="0.25">
      <c r="A279093" s="13" t="s">
        <v>0</v>
      </c>
    </row>
    <row r="279094" spans="1:1" x14ac:dyDescent="0.25">
      <c r="A279094" s="13" t="s">
        <v>1</v>
      </c>
    </row>
    <row r="279095" spans="1:1" x14ac:dyDescent="0.25">
      <c r="A279095" s="13">
        <v>42551</v>
      </c>
    </row>
    <row r="279096" spans="1:1" x14ac:dyDescent="0.25">
      <c r="A279096" s="13">
        <v>42552</v>
      </c>
    </row>
    <row r="279097" spans="1:1" x14ac:dyDescent="0.25">
      <c r="A279097" s="13">
        <v>42555</v>
      </c>
    </row>
    <row r="279098" spans="1:1" x14ac:dyDescent="0.25">
      <c r="A279098" s="13">
        <v>42556</v>
      </c>
    </row>
    <row r="279099" spans="1:1" x14ac:dyDescent="0.25">
      <c r="A279099" s="13">
        <v>42557</v>
      </c>
    </row>
    <row r="279100" spans="1:1" x14ac:dyDescent="0.25">
      <c r="A279100" s="13">
        <v>42558</v>
      </c>
    </row>
    <row r="279101" spans="1:1" x14ac:dyDescent="0.25">
      <c r="A279101" s="13">
        <v>42559</v>
      </c>
    </row>
    <row r="279102" spans="1:1" x14ac:dyDescent="0.25">
      <c r="A279102" s="13">
        <v>42562</v>
      </c>
    </row>
    <row r="279103" spans="1:1" x14ac:dyDescent="0.25">
      <c r="A279103" s="13">
        <v>42563</v>
      </c>
    </row>
    <row r="279104" spans="1:1" x14ac:dyDescent="0.25">
      <c r="A279104" s="13">
        <v>42564</v>
      </c>
    </row>
    <row r="279105" spans="1:1" x14ac:dyDescent="0.25">
      <c r="A279105" s="13">
        <v>42565</v>
      </c>
    </row>
    <row r="279106" spans="1:1" x14ac:dyDescent="0.25">
      <c r="A279106" s="13">
        <v>42566</v>
      </c>
    </row>
    <row r="279107" spans="1:1" x14ac:dyDescent="0.25">
      <c r="A279107" s="13">
        <v>42569</v>
      </c>
    </row>
    <row r="279108" spans="1:1" x14ac:dyDescent="0.25">
      <c r="A279108" s="13">
        <v>42570</v>
      </c>
    </row>
    <row r="279109" spans="1:1" x14ac:dyDescent="0.25">
      <c r="A279109" s="13">
        <v>42571</v>
      </c>
    </row>
    <row r="279110" spans="1:1" x14ac:dyDescent="0.25">
      <c r="A279110" s="13">
        <v>42572</v>
      </c>
    </row>
    <row r="279111" spans="1:1" x14ac:dyDescent="0.25">
      <c r="A279111" s="13">
        <v>42573</v>
      </c>
    </row>
    <row r="279112" spans="1:1" x14ac:dyDescent="0.25">
      <c r="A279112" s="13">
        <v>42576</v>
      </c>
    </row>
    <row r="279113" spans="1:1" x14ac:dyDescent="0.25">
      <c r="A279113" s="13">
        <v>42577</v>
      </c>
    </row>
    <row r="279114" spans="1:1" x14ac:dyDescent="0.25">
      <c r="A279114" s="13">
        <v>42578</v>
      </c>
    </row>
    <row r="279115" spans="1:1" x14ac:dyDescent="0.25">
      <c r="A279115" s="13">
        <v>42579</v>
      </c>
    </row>
    <row r="279116" spans="1:1" x14ac:dyDescent="0.25">
      <c r="A279116" s="13">
        <v>42580</v>
      </c>
    </row>
    <row r="279117" spans="1:1" x14ac:dyDescent="0.25">
      <c r="A279117" s="13">
        <v>42583</v>
      </c>
    </row>
    <row r="279118" spans="1:1" x14ac:dyDescent="0.25">
      <c r="A279118" s="13">
        <v>42584</v>
      </c>
    </row>
    <row r="279119" spans="1:1" x14ac:dyDescent="0.25">
      <c r="A279119" s="13">
        <v>42585</v>
      </c>
    </row>
    <row r="279120" spans="1:1" x14ac:dyDescent="0.25">
      <c r="A279120" s="13">
        <v>42586</v>
      </c>
    </row>
    <row r="279121" spans="1:1" x14ac:dyDescent="0.25">
      <c r="A279121" s="13">
        <v>42587</v>
      </c>
    </row>
    <row r="279122" spans="1:1" x14ac:dyDescent="0.25">
      <c r="A279122" s="13">
        <v>42590</v>
      </c>
    </row>
    <row r="279123" spans="1:1" x14ac:dyDescent="0.25">
      <c r="A279123" s="13">
        <v>42591</v>
      </c>
    </row>
    <row r="279124" spans="1:1" x14ac:dyDescent="0.25">
      <c r="A279124" s="13">
        <v>42592</v>
      </c>
    </row>
    <row r="279125" spans="1:1" x14ac:dyDescent="0.25">
      <c r="A279125" s="13">
        <v>42593</v>
      </c>
    </row>
    <row r="279126" spans="1:1" x14ac:dyDescent="0.25">
      <c r="A279126" s="13">
        <v>42594</v>
      </c>
    </row>
    <row r="279127" spans="1:1" x14ac:dyDescent="0.25">
      <c r="A279127" s="13">
        <v>42597</v>
      </c>
    </row>
    <row r="279128" spans="1:1" x14ac:dyDescent="0.25">
      <c r="A279128" s="13">
        <v>42598</v>
      </c>
    </row>
    <row r="279129" spans="1:1" x14ac:dyDescent="0.25">
      <c r="A279129" s="13">
        <v>42599</v>
      </c>
    </row>
    <row r="279130" spans="1:1" x14ac:dyDescent="0.25">
      <c r="A279130" s="13">
        <v>42600</v>
      </c>
    </row>
    <row r="279131" spans="1:1" x14ac:dyDescent="0.25">
      <c r="A279131" s="13">
        <v>42601</v>
      </c>
    </row>
    <row r="279132" spans="1:1" x14ac:dyDescent="0.25">
      <c r="A279132" s="13">
        <v>42604</v>
      </c>
    </row>
    <row r="279133" spans="1:1" x14ac:dyDescent="0.25">
      <c r="A279133" s="13">
        <v>42605</v>
      </c>
    </row>
    <row r="279134" spans="1:1" x14ac:dyDescent="0.25">
      <c r="A279134" s="13">
        <v>42606</v>
      </c>
    </row>
    <row r="279135" spans="1:1" x14ac:dyDescent="0.25">
      <c r="A279135" s="13">
        <v>42607</v>
      </c>
    </row>
    <row r="279136" spans="1:1" x14ac:dyDescent="0.25">
      <c r="A279136" s="13">
        <v>42608</v>
      </c>
    </row>
    <row r="279137" spans="1:1" x14ac:dyDescent="0.25">
      <c r="A279137" s="13">
        <v>42611</v>
      </c>
    </row>
    <row r="279138" spans="1:1" x14ac:dyDescent="0.25">
      <c r="A279138" s="13">
        <v>42612</v>
      </c>
    </row>
    <row r="279139" spans="1:1" x14ac:dyDescent="0.25">
      <c r="A279139" s="13">
        <v>42613</v>
      </c>
    </row>
    <row r="279140" spans="1:1" x14ac:dyDescent="0.25">
      <c r="A279140" s="13">
        <v>42614</v>
      </c>
    </row>
    <row r="279141" spans="1:1" x14ac:dyDescent="0.25">
      <c r="A279141" s="13">
        <v>42615</v>
      </c>
    </row>
    <row r="279142" spans="1:1" x14ac:dyDescent="0.25">
      <c r="A279142" s="13">
        <v>42618</v>
      </c>
    </row>
    <row r="279143" spans="1:1" x14ac:dyDescent="0.25">
      <c r="A279143" s="13">
        <v>42619</v>
      </c>
    </row>
    <row r="279144" spans="1:1" x14ac:dyDescent="0.25">
      <c r="A279144" s="13">
        <v>42620</v>
      </c>
    </row>
    <row r="279145" spans="1:1" x14ac:dyDescent="0.25">
      <c r="A279145" s="13">
        <v>42621</v>
      </c>
    </row>
    <row r="279146" spans="1:1" x14ac:dyDescent="0.25">
      <c r="A279146" s="13">
        <v>42622</v>
      </c>
    </row>
    <row r="279147" spans="1:1" x14ac:dyDescent="0.25">
      <c r="A279147" s="13">
        <v>42625</v>
      </c>
    </row>
    <row r="279148" spans="1:1" x14ac:dyDescent="0.25">
      <c r="A279148" s="13">
        <v>42626</v>
      </c>
    </row>
    <row r="279149" spans="1:1" x14ac:dyDescent="0.25">
      <c r="A279149" s="13">
        <v>42627</v>
      </c>
    </row>
    <row r="279150" spans="1:1" x14ac:dyDescent="0.25">
      <c r="A279150" s="13">
        <v>42632</v>
      </c>
    </row>
    <row r="279151" spans="1:1" x14ac:dyDescent="0.25">
      <c r="A279151" s="13">
        <v>42633</v>
      </c>
    </row>
    <row r="279152" spans="1:1" x14ac:dyDescent="0.25">
      <c r="A279152" s="13">
        <v>42634</v>
      </c>
    </row>
    <row r="279153" spans="1:1" x14ac:dyDescent="0.25">
      <c r="A279153" s="13">
        <v>42635</v>
      </c>
    </row>
    <row r="279154" spans="1:1" x14ac:dyDescent="0.25">
      <c r="A279154" s="13">
        <v>42636</v>
      </c>
    </row>
    <row r="279155" spans="1:1" x14ac:dyDescent="0.25">
      <c r="A279155" s="13">
        <v>42639</v>
      </c>
    </row>
    <row r="279156" spans="1:1" x14ac:dyDescent="0.25">
      <c r="A279156" s="13">
        <v>42640</v>
      </c>
    </row>
    <row r="279157" spans="1:1" x14ac:dyDescent="0.25">
      <c r="A279157" s="13">
        <v>42641</v>
      </c>
    </row>
    <row r="279158" spans="1:1" x14ac:dyDescent="0.25">
      <c r="A279158" s="13">
        <v>42642</v>
      </c>
    </row>
    <row r="279159" spans="1:1" x14ac:dyDescent="0.25">
      <c r="A279159" s="13">
        <v>42643</v>
      </c>
    </row>
    <row r="279160" spans="1:1" x14ac:dyDescent="0.25">
      <c r="A279160" s="13">
        <v>42653</v>
      </c>
    </row>
    <row r="279161" spans="1:1" x14ac:dyDescent="0.25">
      <c r="A279161" s="13">
        <v>42654</v>
      </c>
    </row>
    <row r="279162" spans="1:1" x14ac:dyDescent="0.25">
      <c r="A279162" s="13">
        <v>42655</v>
      </c>
    </row>
    <row r="279163" spans="1:1" x14ac:dyDescent="0.25">
      <c r="A279163" s="13">
        <v>42656</v>
      </c>
    </row>
    <row r="279164" spans="1:1" x14ac:dyDescent="0.25">
      <c r="A279164" s="13">
        <v>42657</v>
      </c>
    </row>
    <row r="279165" spans="1:1" x14ac:dyDescent="0.25">
      <c r="A279165" s="13">
        <v>42660</v>
      </c>
    </row>
    <row r="279166" spans="1:1" x14ac:dyDescent="0.25">
      <c r="A279166" s="13">
        <v>42661</v>
      </c>
    </row>
    <row r="279167" spans="1:1" x14ac:dyDescent="0.25">
      <c r="A279167" s="13">
        <v>42662</v>
      </c>
    </row>
    <row r="279168" spans="1:1" x14ac:dyDescent="0.25">
      <c r="A279168" s="13">
        <v>42663</v>
      </c>
    </row>
    <row r="279169" spans="1:1" x14ac:dyDescent="0.25">
      <c r="A279169" s="13">
        <v>42664</v>
      </c>
    </row>
    <row r="279170" spans="1:1" x14ac:dyDescent="0.25">
      <c r="A279170" s="13">
        <v>42667</v>
      </c>
    </row>
    <row r="279171" spans="1:1" x14ac:dyDescent="0.25">
      <c r="A279171" s="13">
        <v>42668</v>
      </c>
    </row>
    <row r="279172" spans="1:1" x14ac:dyDescent="0.25">
      <c r="A279172" s="13">
        <v>42669</v>
      </c>
    </row>
    <row r="279173" spans="1:1" x14ac:dyDescent="0.25">
      <c r="A279173" s="13">
        <v>42670</v>
      </c>
    </row>
    <row r="279174" spans="1:1" x14ac:dyDescent="0.25">
      <c r="A279174" s="13">
        <v>42671</v>
      </c>
    </row>
    <row r="279175" spans="1:1" x14ac:dyDescent="0.25">
      <c r="A279175" s="13">
        <v>42674</v>
      </c>
    </row>
    <row r="279176" spans="1:1" x14ac:dyDescent="0.25">
      <c r="A279176" s="13">
        <v>42675</v>
      </c>
    </row>
    <row r="279177" spans="1:1" x14ac:dyDescent="0.25">
      <c r="A279177" s="13">
        <v>42676</v>
      </c>
    </row>
    <row r="279178" spans="1:1" x14ac:dyDescent="0.25">
      <c r="A279178" s="13">
        <v>42677</v>
      </c>
    </row>
    <row r="279179" spans="1:1" x14ac:dyDescent="0.25">
      <c r="A279179" s="13">
        <v>42678</v>
      </c>
    </row>
    <row r="295477" spans="1:1" x14ac:dyDescent="0.25">
      <c r="A295477" s="13" t="s">
        <v>0</v>
      </c>
    </row>
    <row r="295478" spans="1:1" x14ac:dyDescent="0.25">
      <c r="A295478" s="13" t="s">
        <v>1</v>
      </c>
    </row>
    <row r="295479" spans="1:1" x14ac:dyDescent="0.25">
      <c r="A295479" s="13">
        <v>42551</v>
      </c>
    </row>
    <row r="295480" spans="1:1" x14ac:dyDescent="0.25">
      <c r="A295480" s="13">
        <v>42552</v>
      </c>
    </row>
    <row r="295481" spans="1:1" x14ac:dyDescent="0.25">
      <c r="A295481" s="13">
        <v>42555</v>
      </c>
    </row>
    <row r="295482" spans="1:1" x14ac:dyDescent="0.25">
      <c r="A295482" s="13">
        <v>42556</v>
      </c>
    </row>
    <row r="295483" spans="1:1" x14ac:dyDescent="0.25">
      <c r="A295483" s="13">
        <v>42557</v>
      </c>
    </row>
    <row r="295484" spans="1:1" x14ac:dyDescent="0.25">
      <c r="A295484" s="13">
        <v>42558</v>
      </c>
    </row>
    <row r="295485" spans="1:1" x14ac:dyDescent="0.25">
      <c r="A295485" s="13">
        <v>42559</v>
      </c>
    </row>
    <row r="295486" spans="1:1" x14ac:dyDescent="0.25">
      <c r="A295486" s="13">
        <v>42562</v>
      </c>
    </row>
    <row r="295487" spans="1:1" x14ac:dyDescent="0.25">
      <c r="A295487" s="13">
        <v>42563</v>
      </c>
    </row>
    <row r="295488" spans="1:1" x14ac:dyDescent="0.25">
      <c r="A295488" s="13">
        <v>42564</v>
      </c>
    </row>
    <row r="295489" spans="1:1" x14ac:dyDescent="0.25">
      <c r="A295489" s="13">
        <v>42565</v>
      </c>
    </row>
    <row r="295490" spans="1:1" x14ac:dyDescent="0.25">
      <c r="A295490" s="13">
        <v>42566</v>
      </c>
    </row>
    <row r="295491" spans="1:1" x14ac:dyDescent="0.25">
      <c r="A295491" s="13">
        <v>42569</v>
      </c>
    </row>
    <row r="295492" spans="1:1" x14ac:dyDescent="0.25">
      <c r="A295492" s="13">
        <v>42570</v>
      </c>
    </row>
    <row r="295493" spans="1:1" x14ac:dyDescent="0.25">
      <c r="A295493" s="13">
        <v>42571</v>
      </c>
    </row>
    <row r="295494" spans="1:1" x14ac:dyDescent="0.25">
      <c r="A295494" s="13">
        <v>42572</v>
      </c>
    </row>
    <row r="295495" spans="1:1" x14ac:dyDescent="0.25">
      <c r="A295495" s="13">
        <v>42573</v>
      </c>
    </row>
    <row r="295496" spans="1:1" x14ac:dyDescent="0.25">
      <c r="A295496" s="13">
        <v>42576</v>
      </c>
    </row>
    <row r="295497" spans="1:1" x14ac:dyDescent="0.25">
      <c r="A295497" s="13">
        <v>42577</v>
      </c>
    </row>
    <row r="295498" spans="1:1" x14ac:dyDescent="0.25">
      <c r="A295498" s="13">
        <v>42578</v>
      </c>
    </row>
    <row r="295499" spans="1:1" x14ac:dyDescent="0.25">
      <c r="A295499" s="13">
        <v>42579</v>
      </c>
    </row>
    <row r="295500" spans="1:1" x14ac:dyDescent="0.25">
      <c r="A295500" s="13">
        <v>42580</v>
      </c>
    </row>
    <row r="295501" spans="1:1" x14ac:dyDescent="0.25">
      <c r="A295501" s="13">
        <v>42583</v>
      </c>
    </row>
    <row r="295502" spans="1:1" x14ac:dyDescent="0.25">
      <c r="A295502" s="13">
        <v>42584</v>
      </c>
    </row>
    <row r="295503" spans="1:1" x14ac:dyDescent="0.25">
      <c r="A295503" s="13">
        <v>42585</v>
      </c>
    </row>
    <row r="295504" spans="1:1" x14ac:dyDescent="0.25">
      <c r="A295504" s="13">
        <v>42586</v>
      </c>
    </row>
    <row r="295505" spans="1:1" x14ac:dyDescent="0.25">
      <c r="A295505" s="13">
        <v>42587</v>
      </c>
    </row>
    <row r="295506" spans="1:1" x14ac:dyDescent="0.25">
      <c r="A295506" s="13">
        <v>42590</v>
      </c>
    </row>
    <row r="295507" spans="1:1" x14ac:dyDescent="0.25">
      <c r="A295507" s="13">
        <v>42591</v>
      </c>
    </row>
    <row r="295508" spans="1:1" x14ac:dyDescent="0.25">
      <c r="A295508" s="13">
        <v>42592</v>
      </c>
    </row>
    <row r="295509" spans="1:1" x14ac:dyDescent="0.25">
      <c r="A295509" s="13">
        <v>42593</v>
      </c>
    </row>
    <row r="295510" spans="1:1" x14ac:dyDescent="0.25">
      <c r="A295510" s="13">
        <v>42594</v>
      </c>
    </row>
    <row r="295511" spans="1:1" x14ac:dyDescent="0.25">
      <c r="A295511" s="13">
        <v>42597</v>
      </c>
    </row>
    <row r="295512" spans="1:1" x14ac:dyDescent="0.25">
      <c r="A295512" s="13">
        <v>42598</v>
      </c>
    </row>
    <row r="295513" spans="1:1" x14ac:dyDescent="0.25">
      <c r="A295513" s="13">
        <v>42599</v>
      </c>
    </row>
    <row r="295514" spans="1:1" x14ac:dyDescent="0.25">
      <c r="A295514" s="13">
        <v>42600</v>
      </c>
    </row>
    <row r="295515" spans="1:1" x14ac:dyDescent="0.25">
      <c r="A295515" s="13">
        <v>42601</v>
      </c>
    </row>
    <row r="295516" spans="1:1" x14ac:dyDescent="0.25">
      <c r="A295516" s="13">
        <v>42604</v>
      </c>
    </row>
    <row r="295517" spans="1:1" x14ac:dyDescent="0.25">
      <c r="A295517" s="13">
        <v>42605</v>
      </c>
    </row>
    <row r="295518" spans="1:1" x14ac:dyDescent="0.25">
      <c r="A295518" s="13">
        <v>42606</v>
      </c>
    </row>
    <row r="295519" spans="1:1" x14ac:dyDescent="0.25">
      <c r="A295519" s="13">
        <v>42607</v>
      </c>
    </row>
    <row r="295520" spans="1:1" x14ac:dyDescent="0.25">
      <c r="A295520" s="13">
        <v>42608</v>
      </c>
    </row>
    <row r="295521" spans="1:1" x14ac:dyDescent="0.25">
      <c r="A295521" s="13">
        <v>42611</v>
      </c>
    </row>
    <row r="295522" spans="1:1" x14ac:dyDescent="0.25">
      <c r="A295522" s="13">
        <v>42612</v>
      </c>
    </row>
    <row r="295523" spans="1:1" x14ac:dyDescent="0.25">
      <c r="A295523" s="13">
        <v>42613</v>
      </c>
    </row>
    <row r="295524" spans="1:1" x14ac:dyDescent="0.25">
      <c r="A295524" s="13">
        <v>42614</v>
      </c>
    </row>
    <row r="295525" spans="1:1" x14ac:dyDescent="0.25">
      <c r="A295525" s="13">
        <v>42615</v>
      </c>
    </row>
    <row r="295526" spans="1:1" x14ac:dyDescent="0.25">
      <c r="A295526" s="13">
        <v>42618</v>
      </c>
    </row>
    <row r="295527" spans="1:1" x14ac:dyDescent="0.25">
      <c r="A295527" s="13">
        <v>42619</v>
      </c>
    </row>
    <row r="295528" spans="1:1" x14ac:dyDescent="0.25">
      <c r="A295528" s="13">
        <v>42620</v>
      </c>
    </row>
    <row r="295529" spans="1:1" x14ac:dyDescent="0.25">
      <c r="A295529" s="13">
        <v>42621</v>
      </c>
    </row>
    <row r="295530" spans="1:1" x14ac:dyDescent="0.25">
      <c r="A295530" s="13">
        <v>42622</v>
      </c>
    </row>
    <row r="295531" spans="1:1" x14ac:dyDescent="0.25">
      <c r="A295531" s="13">
        <v>42625</v>
      </c>
    </row>
    <row r="295532" spans="1:1" x14ac:dyDescent="0.25">
      <c r="A295532" s="13">
        <v>42626</v>
      </c>
    </row>
    <row r="295533" spans="1:1" x14ac:dyDescent="0.25">
      <c r="A295533" s="13">
        <v>42627</v>
      </c>
    </row>
    <row r="295534" spans="1:1" x14ac:dyDescent="0.25">
      <c r="A295534" s="13">
        <v>42632</v>
      </c>
    </row>
    <row r="295535" spans="1:1" x14ac:dyDescent="0.25">
      <c r="A295535" s="13">
        <v>42633</v>
      </c>
    </row>
    <row r="295536" spans="1:1" x14ac:dyDescent="0.25">
      <c r="A295536" s="13">
        <v>42634</v>
      </c>
    </row>
    <row r="295537" spans="1:1" x14ac:dyDescent="0.25">
      <c r="A295537" s="13">
        <v>42635</v>
      </c>
    </row>
    <row r="295538" spans="1:1" x14ac:dyDescent="0.25">
      <c r="A295538" s="13">
        <v>42636</v>
      </c>
    </row>
    <row r="295539" spans="1:1" x14ac:dyDescent="0.25">
      <c r="A295539" s="13">
        <v>42639</v>
      </c>
    </row>
    <row r="295540" spans="1:1" x14ac:dyDescent="0.25">
      <c r="A295540" s="13">
        <v>42640</v>
      </c>
    </row>
    <row r="295541" spans="1:1" x14ac:dyDescent="0.25">
      <c r="A295541" s="13">
        <v>42641</v>
      </c>
    </row>
    <row r="295542" spans="1:1" x14ac:dyDescent="0.25">
      <c r="A295542" s="13">
        <v>42642</v>
      </c>
    </row>
    <row r="295543" spans="1:1" x14ac:dyDescent="0.25">
      <c r="A295543" s="13">
        <v>42643</v>
      </c>
    </row>
    <row r="295544" spans="1:1" x14ac:dyDescent="0.25">
      <c r="A295544" s="13">
        <v>42653</v>
      </c>
    </row>
    <row r="295545" spans="1:1" x14ac:dyDescent="0.25">
      <c r="A295545" s="13">
        <v>42654</v>
      </c>
    </row>
    <row r="295546" spans="1:1" x14ac:dyDescent="0.25">
      <c r="A295546" s="13">
        <v>42655</v>
      </c>
    </row>
    <row r="295547" spans="1:1" x14ac:dyDescent="0.25">
      <c r="A295547" s="13">
        <v>42656</v>
      </c>
    </row>
    <row r="295548" spans="1:1" x14ac:dyDescent="0.25">
      <c r="A295548" s="13">
        <v>42657</v>
      </c>
    </row>
    <row r="295549" spans="1:1" x14ac:dyDescent="0.25">
      <c r="A295549" s="13">
        <v>42660</v>
      </c>
    </row>
    <row r="295550" spans="1:1" x14ac:dyDescent="0.25">
      <c r="A295550" s="13">
        <v>42661</v>
      </c>
    </row>
    <row r="295551" spans="1:1" x14ac:dyDescent="0.25">
      <c r="A295551" s="13">
        <v>42662</v>
      </c>
    </row>
    <row r="295552" spans="1:1" x14ac:dyDescent="0.25">
      <c r="A295552" s="13">
        <v>42663</v>
      </c>
    </row>
    <row r="295553" spans="1:1" x14ac:dyDescent="0.25">
      <c r="A295553" s="13">
        <v>42664</v>
      </c>
    </row>
    <row r="295554" spans="1:1" x14ac:dyDescent="0.25">
      <c r="A295554" s="13">
        <v>42667</v>
      </c>
    </row>
    <row r="295555" spans="1:1" x14ac:dyDescent="0.25">
      <c r="A295555" s="13">
        <v>42668</v>
      </c>
    </row>
    <row r="295556" spans="1:1" x14ac:dyDescent="0.25">
      <c r="A295556" s="13">
        <v>42669</v>
      </c>
    </row>
    <row r="295557" spans="1:1" x14ac:dyDescent="0.25">
      <c r="A295557" s="13">
        <v>42670</v>
      </c>
    </row>
    <row r="295558" spans="1:1" x14ac:dyDescent="0.25">
      <c r="A295558" s="13">
        <v>42671</v>
      </c>
    </row>
    <row r="295559" spans="1:1" x14ac:dyDescent="0.25">
      <c r="A295559" s="13">
        <v>42674</v>
      </c>
    </row>
    <row r="295560" spans="1:1" x14ac:dyDescent="0.25">
      <c r="A295560" s="13">
        <v>42675</v>
      </c>
    </row>
    <row r="295561" spans="1:1" x14ac:dyDescent="0.25">
      <c r="A295561" s="13">
        <v>42676</v>
      </c>
    </row>
    <row r="295562" spans="1:1" x14ac:dyDescent="0.25">
      <c r="A295562" s="13">
        <v>42677</v>
      </c>
    </row>
    <row r="295563" spans="1:1" x14ac:dyDescent="0.25">
      <c r="A295563" s="13">
        <v>42678</v>
      </c>
    </row>
    <row r="311861" spans="1:1" x14ac:dyDescent="0.25">
      <c r="A311861" s="13" t="s">
        <v>0</v>
      </c>
    </row>
    <row r="311862" spans="1:1" x14ac:dyDescent="0.25">
      <c r="A311862" s="13" t="s">
        <v>1</v>
      </c>
    </row>
    <row r="311863" spans="1:1" x14ac:dyDescent="0.25">
      <c r="A311863" s="13">
        <v>42551</v>
      </c>
    </row>
    <row r="311864" spans="1:1" x14ac:dyDescent="0.25">
      <c r="A311864" s="13">
        <v>42552</v>
      </c>
    </row>
    <row r="311865" spans="1:1" x14ac:dyDescent="0.25">
      <c r="A311865" s="13">
        <v>42555</v>
      </c>
    </row>
    <row r="311866" spans="1:1" x14ac:dyDescent="0.25">
      <c r="A311866" s="13">
        <v>42556</v>
      </c>
    </row>
    <row r="311867" spans="1:1" x14ac:dyDescent="0.25">
      <c r="A311867" s="13">
        <v>42557</v>
      </c>
    </row>
    <row r="311868" spans="1:1" x14ac:dyDescent="0.25">
      <c r="A311868" s="13">
        <v>42558</v>
      </c>
    </row>
    <row r="311869" spans="1:1" x14ac:dyDescent="0.25">
      <c r="A311869" s="13">
        <v>42559</v>
      </c>
    </row>
    <row r="311870" spans="1:1" x14ac:dyDescent="0.25">
      <c r="A311870" s="13">
        <v>42562</v>
      </c>
    </row>
    <row r="311871" spans="1:1" x14ac:dyDescent="0.25">
      <c r="A311871" s="13">
        <v>42563</v>
      </c>
    </row>
    <row r="311872" spans="1:1" x14ac:dyDescent="0.25">
      <c r="A311872" s="13">
        <v>42564</v>
      </c>
    </row>
    <row r="311873" spans="1:1" x14ac:dyDescent="0.25">
      <c r="A311873" s="13">
        <v>42565</v>
      </c>
    </row>
    <row r="311874" spans="1:1" x14ac:dyDescent="0.25">
      <c r="A311874" s="13">
        <v>42566</v>
      </c>
    </row>
    <row r="311875" spans="1:1" x14ac:dyDescent="0.25">
      <c r="A311875" s="13">
        <v>42569</v>
      </c>
    </row>
    <row r="311876" spans="1:1" x14ac:dyDescent="0.25">
      <c r="A311876" s="13">
        <v>42570</v>
      </c>
    </row>
    <row r="311877" spans="1:1" x14ac:dyDescent="0.25">
      <c r="A311877" s="13">
        <v>42571</v>
      </c>
    </row>
    <row r="311878" spans="1:1" x14ac:dyDescent="0.25">
      <c r="A311878" s="13">
        <v>42572</v>
      </c>
    </row>
    <row r="311879" spans="1:1" x14ac:dyDescent="0.25">
      <c r="A311879" s="13">
        <v>42573</v>
      </c>
    </row>
    <row r="311880" spans="1:1" x14ac:dyDescent="0.25">
      <c r="A311880" s="13">
        <v>42576</v>
      </c>
    </row>
    <row r="311881" spans="1:1" x14ac:dyDescent="0.25">
      <c r="A311881" s="13">
        <v>42577</v>
      </c>
    </row>
    <row r="311882" spans="1:1" x14ac:dyDescent="0.25">
      <c r="A311882" s="13">
        <v>42578</v>
      </c>
    </row>
    <row r="311883" spans="1:1" x14ac:dyDescent="0.25">
      <c r="A311883" s="13">
        <v>42579</v>
      </c>
    </row>
    <row r="311884" spans="1:1" x14ac:dyDescent="0.25">
      <c r="A311884" s="13">
        <v>42580</v>
      </c>
    </row>
    <row r="311885" spans="1:1" x14ac:dyDescent="0.25">
      <c r="A311885" s="13">
        <v>42583</v>
      </c>
    </row>
    <row r="311886" spans="1:1" x14ac:dyDescent="0.25">
      <c r="A311886" s="13">
        <v>42584</v>
      </c>
    </row>
    <row r="311887" spans="1:1" x14ac:dyDescent="0.25">
      <c r="A311887" s="13">
        <v>42585</v>
      </c>
    </row>
    <row r="311888" spans="1:1" x14ac:dyDescent="0.25">
      <c r="A311888" s="13">
        <v>42586</v>
      </c>
    </row>
    <row r="311889" spans="1:1" x14ac:dyDescent="0.25">
      <c r="A311889" s="13">
        <v>42587</v>
      </c>
    </row>
    <row r="311890" spans="1:1" x14ac:dyDescent="0.25">
      <c r="A311890" s="13">
        <v>42590</v>
      </c>
    </row>
    <row r="311891" spans="1:1" x14ac:dyDescent="0.25">
      <c r="A311891" s="13">
        <v>42591</v>
      </c>
    </row>
    <row r="311892" spans="1:1" x14ac:dyDescent="0.25">
      <c r="A311892" s="13">
        <v>42592</v>
      </c>
    </row>
    <row r="311893" spans="1:1" x14ac:dyDescent="0.25">
      <c r="A311893" s="13">
        <v>42593</v>
      </c>
    </row>
    <row r="311894" spans="1:1" x14ac:dyDescent="0.25">
      <c r="A311894" s="13">
        <v>42594</v>
      </c>
    </row>
    <row r="311895" spans="1:1" x14ac:dyDescent="0.25">
      <c r="A311895" s="13">
        <v>42597</v>
      </c>
    </row>
    <row r="311896" spans="1:1" x14ac:dyDescent="0.25">
      <c r="A311896" s="13">
        <v>42598</v>
      </c>
    </row>
    <row r="311897" spans="1:1" x14ac:dyDescent="0.25">
      <c r="A311897" s="13">
        <v>42599</v>
      </c>
    </row>
    <row r="311898" spans="1:1" x14ac:dyDescent="0.25">
      <c r="A311898" s="13">
        <v>42600</v>
      </c>
    </row>
    <row r="311899" spans="1:1" x14ac:dyDescent="0.25">
      <c r="A311899" s="13">
        <v>42601</v>
      </c>
    </row>
    <row r="311900" spans="1:1" x14ac:dyDescent="0.25">
      <c r="A311900" s="13">
        <v>42604</v>
      </c>
    </row>
    <row r="311901" spans="1:1" x14ac:dyDescent="0.25">
      <c r="A311901" s="13">
        <v>42605</v>
      </c>
    </row>
    <row r="311902" spans="1:1" x14ac:dyDescent="0.25">
      <c r="A311902" s="13">
        <v>42606</v>
      </c>
    </row>
    <row r="311903" spans="1:1" x14ac:dyDescent="0.25">
      <c r="A311903" s="13">
        <v>42607</v>
      </c>
    </row>
    <row r="311904" spans="1:1" x14ac:dyDescent="0.25">
      <c r="A311904" s="13">
        <v>42608</v>
      </c>
    </row>
    <row r="311905" spans="1:1" x14ac:dyDescent="0.25">
      <c r="A311905" s="13">
        <v>42611</v>
      </c>
    </row>
    <row r="311906" spans="1:1" x14ac:dyDescent="0.25">
      <c r="A311906" s="13">
        <v>42612</v>
      </c>
    </row>
    <row r="311907" spans="1:1" x14ac:dyDescent="0.25">
      <c r="A311907" s="13">
        <v>42613</v>
      </c>
    </row>
    <row r="311908" spans="1:1" x14ac:dyDescent="0.25">
      <c r="A311908" s="13">
        <v>42614</v>
      </c>
    </row>
    <row r="311909" spans="1:1" x14ac:dyDescent="0.25">
      <c r="A311909" s="13">
        <v>42615</v>
      </c>
    </row>
    <row r="311910" spans="1:1" x14ac:dyDescent="0.25">
      <c r="A311910" s="13">
        <v>42618</v>
      </c>
    </row>
    <row r="311911" spans="1:1" x14ac:dyDescent="0.25">
      <c r="A311911" s="13">
        <v>42619</v>
      </c>
    </row>
    <row r="311912" spans="1:1" x14ac:dyDescent="0.25">
      <c r="A311912" s="13">
        <v>42620</v>
      </c>
    </row>
    <row r="311913" spans="1:1" x14ac:dyDescent="0.25">
      <c r="A311913" s="13">
        <v>42621</v>
      </c>
    </row>
    <row r="311914" spans="1:1" x14ac:dyDescent="0.25">
      <c r="A311914" s="13">
        <v>42622</v>
      </c>
    </row>
    <row r="311915" spans="1:1" x14ac:dyDescent="0.25">
      <c r="A311915" s="13">
        <v>42625</v>
      </c>
    </row>
    <row r="311916" spans="1:1" x14ac:dyDescent="0.25">
      <c r="A311916" s="13">
        <v>42626</v>
      </c>
    </row>
    <row r="311917" spans="1:1" x14ac:dyDescent="0.25">
      <c r="A311917" s="13">
        <v>42627</v>
      </c>
    </row>
    <row r="311918" spans="1:1" x14ac:dyDescent="0.25">
      <c r="A311918" s="13">
        <v>42632</v>
      </c>
    </row>
    <row r="311919" spans="1:1" x14ac:dyDescent="0.25">
      <c r="A311919" s="13">
        <v>42633</v>
      </c>
    </row>
    <row r="311920" spans="1:1" x14ac:dyDescent="0.25">
      <c r="A311920" s="13">
        <v>42634</v>
      </c>
    </row>
    <row r="311921" spans="1:1" x14ac:dyDescent="0.25">
      <c r="A311921" s="13">
        <v>42635</v>
      </c>
    </row>
    <row r="311922" spans="1:1" x14ac:dyDescent="0.25">
      <c r="A311922" s="13">
        <v>42636</v>
      </c>
    </row>
    <row r="311923" spans="1:1" x14ac:dyDescent="0.25">
      <c r="A311923" s="13">
        <v>42639</v>
      </c>
    </row>
    <row r="311924" spans="1:1" x14ac:dyDescent="0.25">
      <c r="A311924" s="13">
        <v>42640</v>
      </c>
    </row>
    <row r="311925" spans="1:1" x14ac:dyDescent="0.25">
      <c r="A311925" s="13">
        <v>42641</v>
      </c>
    </row>
    <row r="311926" spans="1:1" x14ac:dyDescent="0.25">
      <c r="A311926" s="13">
        <v>42642</v>
      </c>
    </row>
    <row r="311927" spans="1:1" x14ac:dyDescent="0.25">
      <c r="A311927" s="13">
        <v>42643</v>
      </c>
    </row>
    <row r="311928" spans="1:1" x14ac:dyDescent="0.25">
      <c r="A311928" s="13">
        <v>42653</v>
      </c>
    </row>
    <row r="311929" spans="1:1" x14ac:dyDescent="0.25">
      <c r="A311929" s="13">
        <v>42654</v>
      </c>
    </row>
    <row r="311930" spans="1:1" x14ac:dyDescent="0.25">
      <c r="A311930" s="13">
        <v>42655</v>
      </c>
    </row>
    <row r="311931" spans="1:1" x14ac:dyDescent="0.25">
      <c r="A311931" s="13">
        <v>42656</v>
      </c>
    </row>
    <row r="311932" spans="1:1" x14ac:dyDescent="0.25">
      <c r="A311932" s="13">
        <v>42657</v>
      </c>
    </row>
    <row r="311933" spans="1:1" x14ac:dyDescent="0.25">
      <c r="A311933" s="13">
        <v>42660</v>
      </c>
    </row>
    <row r="311934" spans="1:1" x14ac:dyDescent="0.25">
      <c r="A311934" s="13">
        <v>42661</v>
      </c>
    </row>
    <row r="311935" spans="1:1" x14ac:dyDescent="0.25">
      <c r="A311935" s="13">
        <v>42662</v>
      </c>
    </row>
    <row r="311936" spans="1:1" x14ac:dyDescent="0.25">
      <c r="A311936" s="13">
        <v>42663</v>
      </c>
    </row>
    <row r="311937" spans="1:1" x14ac:dyDescent="0.25">
      <c r="A311937" s="13">
        <v>42664</v>
      </c>
    </row>
    <row r="311938" spans="1:1" x14ac:dyDescent="0.25">
      <c r="A311938" s="13">
        <v>42667</v>
      </c>
    </row>
    <row r="311939" spans="1:1" x14ac:dyDescent="0.25">
      <c r="A311939" s="13">
        <v>42668</v>
      </c>
    </row>
    <row r="311940" spans="1:1" x14ac:dyDescent="0.25">
      <c r="A311940" s="13">
        <v>42669</v>
      </c>
    </row>
    <row r="311941" spans="1:1" x14ac:dyDescent="0.25">
      <c r="A311941" s="13">
        <v>42670</v>
      </c>
    </row>
    <row r="311942" spans="1:1" x14ac:dyDescent="0.25">
      <c r="A311942" s="13">
        <v>42671</v>
      </c>
    </row>
    <row r="311943" spans="1:1" x14ac:dyDescent="0.25">
      <c r="A311943" s="13">
        <v>42674</v>
      </c>
    </row>
    <row r="311944" spans="1:1" x14ac:dyDescent="0.25">
      <c r="A311944" s="13">
        <v>42675</v>
      </c>
    </row>
    <row r="311945" spans="1:1" x14ac:dyDescent="0.25">
      <c r="A311945" s="13">
        <v>42676</v>
      </c>
    </row>
    <row r="311946" spans="1:1" x14ac:dyDescent="0.25">
      <c r="A311946" s="13">
        <v>42677</v>
      </c>
    </row>
    <row r="311947" spans="1:1" x14ac:dyDescent="0.25">
      <c r="A311947" s="13">
        <v>42678</v>
      </c>
    </row>
    <row r="328245" spans="1:1" x14ac:dyDescent="0.25">
      <c r="A328245" s="13" t="s">
        <v>0</v>
      </c>
    </row>
    <row r="328246" spans="1:1" x14ac:dyDescent="0.25">
      <c r="A328246" s="13" t="s">
        <v>1</v>
      </c>
    </row>
    <row r="328247" spans="1:1" x14ac:dyDescent="0.25">
      <c r="A328247" s="13">
        <v>42551</v>
      </c>
    </row>
    <row r="328248" spans="1:1" x14ac:dyDescent="0.25">
      <c r="A328248" s="13">
        <v>42552</v>
      </c>
    </row>
    <row r="328249" spans="1:1" x14ac:dyDescent="0.25">
      <c r="A328249" s="13">
        <v>42555</v>
      </c>
    </row>
    <row r="328250" spans="1:1" x14ac:dyDescent="0.25">
      <c r="A328250" s="13">
        <v>42556</v>
      </c>
    </row>
    <row r="328251" spans="1:1" x14ac:dyDescent="0.25">
      <c r="A328251" s="13">
        <v>42557</v>
      </c>
    </row>
    <row r="328252" spans="1:1" x14ac:dyDescent="0.25">
      <c r="A328252" s="13">
        <v>42558</v>
      </c>
    </row>
    <row r="328253" spans="1:1" x14ac:dyDescent="0.25">
      <c r="A328253" s="13">
        <v>42559</v>
      </c>
    </row>
    <row r="328254" spans="1:1" x14ac:dyDescent="0.25">
      <c r="A328254" s="13">
        <v>42562</v>
      </c>
    </row>
    <row r="328255" spans="1:1" x14ac:dyDescent="0.25">
      <c r="A328255" s="13">
        <v>42563</v>
      </c>
    </row>
    <row r="328256" spans="1:1" x14ac:dyDescent="0.25">
      <c r="A328256" s="13">
        <v>42564</v>
      </c>
    </row>
    <row r="328257" spans="1:1" x14ac:dyDescent="0.25">
      <c r="A328257" s="13">
        <v>42565</v>
      </c>
    </row>
    <row r="328258" spans="1:1" x14ac:dyDescent="0.25">
      <c r="A328258" s="13">
        <v>42566</v>
      </c>
    </row>
    <row r="328259" spans="1:1" x14ac:dyDescent="0.25">
      <c r="A328259" s="13">
        <v>42569</v>
      </c>
    </row>
    <row r="328260" spans="1:1" x14ac:dyDescent="0.25">
      <c r="A328260" s="13">
        <v>42570</v>
      </c>
    </row>
    <row r="328261" spans="1:1" x14ac:dyDescent="0.25">
      <c r="A328261" s="13">
        <v>42571</v>
      </c>
    </row>
    <row r="328262" spans="1:1" x14ac:dyDescent="0.25">
      <c r="A328262" s="13">
        <v>42572</v>
      </c>
    </row>
    <row r="328263" spans="1:1" x14ac:dyDescent="0.25">
      <c r="A328263" s="13">
        <v>42573</v>
      </c>
    </row>
    <row r="328264" spans="1:1" x14ac:dyDescent="0.25">
      <c r="A328264" s="13">
        <v>42576</v>
      </c>
    </row>
    <row r="328265" spans="1:1" x14ac:dyDescent="0.25">
      <c r="A328265" s="13">
        <v>42577</v>
      </c>
    </row>
    <row r="328266" spans="1:1" x14ac:dyDescent="0.25">
      <c r="A328266" s="13">
        <v>42578</v>
      </c>
    </row>
    <row r="328267" spans="1:1" x14ac:dyDescent="0.25">
      <c r="A328267" s="13">
        <v>42579</v>
      </c>
    </row>
    <row r="328268" spans="1:1" x14ac:dyDescent="0.25">
      <c r="A328268" s="13">
        <v>42580</v>
      </c>
    </row>
    <row r="328269" spans="1:1" x14ac:dyDescent="0.25">
      <c r="A328269" s="13">
        <v>42583</v>
      </c>
    </row>
    <row r="328270" spans="1:1" x14ac:dyDescent="0.25">
      <c r="A328270" s="13">
        <v>42584</v>
      </c>
    </row>
    <row r="328271" spans="1:1" x14ac:dyDescent="0.25">
      <c r="A328271" s="13">
        <v>42585</v>
      </c>
    </row>
    <row r="328272" spans="1:1" x14ac:dyDescent="0.25">
      <c r="A328272" s="13">
        <v>42586</v>
      </c>
    </row>
    <row r="328273" spans="1:1" x14ac:dyDescent="0.25">
      <c r="A328273" s="13">
        <v>42587</v>
      </c>
    </row>
    <row r="328274" spans="1:1" x14ac:dyDescent="0.25">
      <c r="A328274" s="13">
        <v>42590</v>
      </c>
    </row>
    <row r="328275" spans="1:1" x14ac:dyDescent="0.25">
      <c r="A328275" s="13">
        <v>42591</v>
      </c>
    </row>
    <row r="328276" spans="1:1" x14ac:dyDescent="0.25">
      <c r="A328276" s="13">
        <v>42592</v>
      </c>
    </row>
    <row r="328277" spans="1:1" x14ac:dyDescent="0.25">
      <c r="A328277" s="13">
        <v>42593</v>
      </c>
    </row>
    <row r="328278" spans="1:1" x14ac:dyDescent="0.25">
      <c r="A328278" s="13">
        <v>42594</v>
      </c>
    </row>
    <row r="328279" spans="1:1" x14ac:dyDescent="0.25">
      <c r="A328279" s="13">
        <v>42597</v>
      </c>
    </row>
    <row r="328280" spans="1:1" x14ac:dyDescent="0.25">
      <c r="A328280" s="13">
        <v>42598</v>
      </c>
    </row>
    <row r="328281" spans="1:1" x14ac:dyDescent="0.25">
      <c r="A328281" s="13">
        <v>42599</v>
      </c>
    </row>
    <row r="328282" spans="1:1" x14ac:dyDescent="0.25">
      <c r="A328282" s="13">
        <v>42600</v>
      </c>
    </row>
    <row r="328283" spans="1:1" x14ac:dyDescent="0.25">
      <c r="A328283" s="13">
        <v>42601</v>
      </c>
    </row>
    <row r="328284" spans="1:1" x14ac:dyDescent="0.25">
      <c r="A328284" s="13">
        <v>42604</v>
      </c>
    </row>
    <row r="328285" spans="1:1" x14ac:dyDescent="0.25">
      <c r="A328285" s="13">
        <v>42605</v>
      </c>
    </row>
    <row r="328286" spans="1:1" x14ac:dyDescent="0.25">
      <c r="A328286" s="13">
        <v>42606</v>
      </c>
    </row>
    <row r="328287" spans="1:1" x14ac:dyDescent="0.25">
      <c r="A328287" s="13">
        <v>42607</v>
      </c>
    </row>
    <row r="328288" spans="1:1" x14ac:dyDescent="0.25">
      <c r="A328288" s="13">
        <v>42608</v>
      </c>
    </row>
    <row r="328289" spans="1:1" x14ac:dyDescent="0.25">
      <c r="A328289" s="13">
        <v>42611</v>
      </c>
    </row>
    <row r="328290" spans="1:1" x14ac:dyDescent="0.25">
      <c r="A328290" s="13">
        <v>42612</v>
      </c>
    </row>
    <row r="328291" spans="1:1" x14ac:dyDescent="0.25">
      <c r="A328291" s="13">
        <v>42613</v>
      </c>
    </row>
    <row r="328292" spans="1:1" x14ac:dyDescent="0.25">
      <c r="A328292" s="13">
        <v>42614</v>
      </c>
    </row>
    <row r="328293" spans="1:1" x14ac:dyDescent="0.25">
      <c r="A328293" s="13">
        <v>42615</v>
      </c>
    </row>
    <row r="328294" spans="1:1" x14ac:dyDescent="0.25">
      <c r="A328294" s="13">
        <v>42618</v>
      </c>
    </row>
    <row r="328295" spans="1:1" x14ac:dyDescent="0.25">
      <c r="A328295" s="13">
        <v>42619</v>
      </c>
    </row>
    <row r="328296" spans="1:1" x14ac:dyDescent="0.25">
      <c r="A328296" s="13">
        <v>42620</v>
      </c>
    </row>
    <row r="328297" spans="1:1" x14ac:dyDescent="0.25">
      <c r="A328297" s="13">
        <v>42621</v>
      </c>
    </row>
    <row r="328298" spans="1:1" x14ac:dyDescent="0.25">
      <c r="A328298" s="13">
        <v>42622</v>
      </c>
    </row>
    <row r="328299" spans="1:1" x14ac:dyDescent="0.25">
      <c r="A328299" s="13">
        <v>42625</v>
      </c>
    </row>
    <row r="328300" spans="1:1" x14ac:dyDescent="0.25">
      <c r="A328300" s="13">
        <v>42626</v>
      </c>
    </row>
    <row r="328301" spans="1:1" x14ac:dyDescent="0.25">
      <c r="A328301" s="13">
        <v>42627</v>
      </c>
    </row>
    <row r="328302" spans="1:1" x14ac:dyDescent="0.25">
      <c r="A328302" s="13">
        <v>42632</v>
      </c>
    </row>
    <row r="328303" spans="1:1" x14ac:dyDescent="0.25">
      <c r="A328303" s="13">
        <v>42633</v>
      </c>
    </row>
    <row r="328304" spans="1:1" x14ac:dyDescent="0.25">
      <c r="A328304" s="13">
        <v>42634</v>
      </c>
    </row>
    <row r="328305" spans="1:1" x14ac:dyDescent="0.25">
      <c r="A328305" s="13">
        <v>42635</v>
      </c>
    </row>
    <row r="328306" spans="1:1" x14ac:dyDescent="0.25">
      <c r="A328306" s="13">
        <v>42636</v>
      </c>
    </row>
    <row r="328307" spans="1:1" x14ac:dyDescent="0.25">
      <c r="A328307" s="13">
        <v>42639</v>
      </c>
    </row>
    <row r="328308" spans="1:1" x14ac:dyDescent="0.25">
      <c r="A328308" s="13">
        <v>42640</v>
      </c>
    </row>
    <row r="328309" spans="1:1" x14ac:dyDescent="0.25">
      <c r="A328309" s="13">
        <v>42641</v>
      </c>
    </row>
    <row r="328310" spans="1:1" x14ac:dyDescent="0.25">
      <c r="A328310" s="13">
        <v>42642</v>
      </c>
    </row>
    <row r="328311" spans="1:1" x14ac:dyDescent="0.25">
      <c r="A328311" s="13">
        <v>42643</v>
      </c>
    </row>
    <row r="328312" spans="1:1" x14ac:dyDescent="0.25">
      <c r="A328312" s="13">
        <v>42653</v>
      </c>
    </row>
    <row r="328313" spans="1:1" x14ac:dyDescent="0.25">
      <c r="A328313" s="13">
        <v>42654</v>
      </c>
    </row>
    <row r="328314" spans="1:1" x14ac:dyDescent="0.25">
      <c r="A328314" s="13">
        <v>42655</v>
      </c>
    </row>
    <row r="328315" spans="1:1" x14ac:dyDescent="0.25">
      <c r="A328315" s="13">
        <v>42656</v>
      </c>
    </row>
    <row r="328316" spans="1:1" x14ac:dyDescent="0.25">
      <c r="A328316" s="13">
        <v>42657</v>
      </c>
    </row>
    <row r="328317" spans="1:1" x14ac:dyDescent="0.25">
      <c r="A328317" s="13">
        <v>42660</v>
      </c>
    </row>
    <row r="328318" spans="1:1" x14ac:dyDescent="0.25">
      <c r="A328318" s="13">
        <v>42661</v>
      </c>
    </row>
    <row r="328319" spans="1:1" x14ac:dyDescent="0.25">
      <c r="A328319" s="13">
        <v>42662</v>
      </c>
    </row>
    <row r="328320" spans="1:1" x14ac:dyDescent="0.25">
      <c r="A328320" s="13">
        <v>42663</v>
      </c>
    </row>
    <row r="328321" spans="1:1" x14ac:dyDescent="0.25">
      <c r="A328321" s="13">
        <v>42664</v>
      </c>
    </row>
    <row r="328322" spans="1:1" x14ac:dyDescent="0.25">
      <c r="A328322" s="13">
        <v>42667</v>
      </c>
    </row>
    <row r="328323" spans="1:1" x14ac:dyDescent="0.25">
      <c r="A328323" s="13">
        <v>42668</v>
      </c>
    </row>
    <row r="328324" spans="1:1" x14ac:dyDescent="0.25">
      <c r="A328324" s="13">
        <v>42669</v>
      </c>
    </row>
    <row r="328325" spans="1:1" x14ac:dyDescent="0.25">
      <c r="A328325" s="13">
        <v>42670</v>
      </c>
    </row>
    <row r="328326" spans="1:1" x14ac:dyDescent="0.25">
      <c r="A328326" s="13">
        <v>42671</v>
      </c>
    </row>
    <row r="328327" spans="1:1" x14ac:dyDescent="0.25">
      <c r="A328327" s="13">
        <v>42674</v>
      </c>
    </row>
    <row r="328328" spans="1:1" x14ac:dyDescent="0.25">
      <c r="A328328" s="13">
        <v>42675</v>
      </c>
    </row>
    <row r="328329" spans="1:1" x14ac:dyDescent="0.25">
      <c r="A328329" s="13">
        <v>42676</v>
      </c>
    </row>
    <row r="328330" spans="1:1" x14ac:dyDescent="0.25">
      <c r="A328330" s="13">
        <v>42677</v>
      </c>
    </row>
    <row r="328331" spans="1:1" x14ac:dyDescent="0.25">
      <c r="A328331" s="13">
        <v>42678</v>
      </c>
    </row>
    <row r="344629" spans="1:1" x14ac:dyDescent="0.25">
      <c r="A344629" s="13" t="s">
        <v>0</v>
      </c>
    </row>
    <row r="344630" spans="1:1" x14ac:dyDescent="0.25">
      <c r="A344630" s="13" t="s">
        <v>1</v>
      </c>
    </row>
    <row r="344631" spans="1:1" x14ac:dyDescent="0.25">
      <c r="A344631" s="13">
        <v>42551</v>
      </c>
    </row>
    <row r="344632" spans="1:1" x14ac:dyDescent="0.25">
      <c r="A344632" s="13">
        <v>42552</v>
      </c>
    </row>
    <row r="344633" spans="1:1" x14ac:dyDescent="0.25">
      <c r="A344633" s="13">
        <v>42555</v>
      </c>
    </row>
    <row r="344634" spans="1:1" x14ac:dyDescent="0.25">
      <c r="A344634" s="13">
        <v>42556</v>
      </c>
    </row>
    <row r="344635" spans="1:1" x14ac:dyDescent="0.25">
      <c r="A344635" s="13">
        <v>42557</v>
      </c>
    </row>
    <row r="344636" spans="1:1" x14ac:dyDescent="0.25">
      <c r="A344636" s="13">
        <v>42558</v>
      </c>
    </row>
    <row r="344637" spans="1:1" x14ac:dyDescent="0.25">
      <c r="A344637" s="13">
        <v>42559</v>
      </c>
    </row>
    <row r="344638" spans="1:1" x14ac:dyDescent="0.25">
      <c r="A344638" s="13">
        <v>42562</v>
      </c>
    </row>
    <row r="344639" spans="1:1" x14ac:dyDescent="0.25">
      <c r="A344639" s="13">
        <v>42563</v>
      </c>
    </row>
    <row r="344640" spans="1:1" x14ac:dyDescent="0.25">
      <c r="A344640" s="13">
        <v>42564</v>
      </c>
    </row>
    <row r="344641" spans="1:1" x14ac:dyDescent="0.25">
      <c r="A344641" s="13">
        <v>42565</v>
      </c>
    </row>
    <row r="344642" spans="1:1" x14ac:dyDescent="0.25">
      <c r="A344642" s="13">
        <v>42566</v>
      </c>
    </row>
    <row r="344643" spans="1:1" x14ac:dyDescent="0.25">
      <c r="A344643" s="13">
        <v>42569</v>
      </c>
    </row>
    <row r="344644" spans="1:1" x14ac:dyDescent="0.25">
      <c r="A344644" s="13">
        <v>42570</v>
      </c>
    </row>
    <row r="344645" spans="1:1" x14ac:dyDescent="0.25">
      <c r="A344645" s="13">
        <v>42571</v>
      </c>
    </row>
    <row r="344646" spans="1:1" x14ac:dyDescent="0.25">
      <c r="A344646" s="13">
        <v>42572</v>
      </c>
    </row>
    <row r="344647" spans="1:1" x14ac:dyDescent="0.25">
      <c r="A344647" s="13">
        <v>42573</v>
      </c>
    </row>
    <row r="344648" spans="1:1" x14ac:dyDescent="0.25">
      <c r="A344648" s="13">
        <v>42576</v>
      </c>
    </row>
    <row r="344649" spans="1:1" x14ac:dyDescent="0.25">
      <c r="A344649" s="13">
        <v>42577</v>
      </c>
    </row>
    <row r="344650" spans="1:1" x14ac:dyDescent="0.25">
      <c r="A344650" s="13">
        <v>42578</v>
      </c>
    </row>
    <row r="344651" spans="1:1" x14ac:dyDescent="0.25">
      <c r="A344651" s="13">
        <v>42579</v>
      </c>
    </row>
    <row r="344652" spans="1:1" x14ac:dyDescent="0.25">
      <c r="A344652" s="13">
        <v>42580</v>
      </c>
    </row>
    <row r="344653" spans="1:1" x14ac:dyDescent="0.25">
      <c r="A344653" s="13">
        <v>42583</v>
      </c>
    </row>
    <row r="344654" spans="1:1" x14ac:dyDescent="0.25">
      <c r="A344654" s="13">
        <v>42584</v>
      </c>
    </row>
    <row r="344655" spans="1:1" x14ac:dyDescent="0.25">
      <c r="A344655" s="13">
        <v>42585</v>
      </c>
    </row>
    <row r="344656" spans="1:1" x14ac:dyDescent="0.25">
      <c r="A344656" s="13">
        <v>42586</v>
      </c>
    </row>
    <row r="344657" spans="1:1" x14ac:dyDescent="0.25">
      <c r="A344657" s="13">
        <v>42587</v>
      </c>
    </row>
    <row r="344658" spans="1:1" x14ac:dyDescent="0.25">
      <c r="A344658" s="13">
        <v>42590</v>
      </c>
    </row>
    <row r="344659" spans="1:1" x14ac:dyDescent="0.25">
      <c r="A344659" s="13">
        <v>42591</v>
      </c>
    </row>
    <row r="344660" spans="1:1" x14ac:dyDescent="0.25">
      <c r="A344660" s="13">
        <v>42592</v>
      </c>
    </row>
    <row r="344661" spans="1:1" x14ac:dyDescent="0.25">
      <c r="A344661" s="13">
        <v>42593</v>
      </c>
    </row>
    <row r="344662" spans="1:1" x14ac:dyDescent="0.25">
      <c r="A344662" s="13">
        <v>42594</v>
      </c>
    </row>
    <row r="344663" spans="1:1" x14ac:dyDescent="0.25">
      <c r="A344663" s="13">
        <v>42597</v>
      </c>
    </row>
    <row r="344664" spans="1:1" x14ac:dyDescent="0.25">
      <c r="A344664" s="13">
        <v>42598</v>
      </c>
    </row>
    <row r="344665" spans="1:1" x14ac:dyDescent="0.25">
      <c r="A344665" s="13">
        <v>42599</v>
      </c>
    </row>
    <row r="344666" spans="1:1" x14ac:dyDescent="0.25">
      <c r="A344666" s="13">
        <v>42600</v>
      </c>
    </row>
    <row r="344667" spans="1:1" x14ac:dyDescent="0.25">
      <c r="A344667" s="13">
        <v>42601</v>
      </c>
    </row>
    <row r="344668" spans="1:1" x14ac:dyDescent="0.25">
      <c r="A344668" s="13">
        <v>42604</v>
      </c>
    </row>
    <row r="344669" spans="1:1" x14ac:dyDescent="0.25">
      <c r="A344669" s="13">
        <v>42605</v>
      </c>
    </row>
    <row r="344670" spans="1:1" x14ac:dyDescent="0.25">
      <c r="A344670" s="13">
        <v>42606</v>
      </c>
    </row>
    <row r="344671" spans="1:1" x14ac:dyDescent="0.25">
      <c r="A344671" s="13">
        <v>42607</v>
      </c>
    </row>
    <row r="344672" spans="1:1" x14ac:dyDescent="0.25">
      <c r="A344672" s="13">
        <v>42608</v>
      </c>
    </row>
    <row r="344673" spans="1:1" x14ac:dyDescent="0.25">
      <c r="A344673" s="13">
        <v>42611</v>
      </c>
    </row>
    <row r="344674" spans="1:1" x14ac:dyDescent="0.25">
      <c r="A344674" s="13">
        <v>42612</v>
      </c>
    </row>
    <row r="344675" spans="1:1" x14ac:dyDescent="0.25">
      <c r="A344675" s="13">
        <v>42613</v>
      </c>
    </row>
    <row r="344676" spans="1:1" x14ac:dyDescent="0.25">
      <c r="A344676" s="13">
        <v>42614</v>
      </c>
    </row>
    <row r="344677" spans="1:1" x14ac:dyDescent="0.25">
      <c r="A344677" s="13">
        <v>42615</v>
      </c>
    </row>
    <row r="344678" spans="1:1" x14ac:dyDescent="0.25">
      <c r="A344678" s="13">
        <v>42618</v>
      </c>
    </row>
    <row r="344679" spans="1:1" x14ac:dyDescent="0.25">
      <c r="A344679" s="13">
        <v>42619</v>
      </c>
    </row>
    <row r="344680" spans="1:1" x14ac:dyDescent="0.25">
      <c r="A344680" s="13">
        <v>42620</v>
      </c>
    </row>
    <row r="344681" spans="1:1" x14ac:dyDescent="0.25">
      <c r="A344681" s="13">
        <v>42621</v>
      </c>
    </row>
    <row r="344682" spans="1:1" x14ac:dyDescent="0.25">
      <c r="A344682" s="13">
        <v>42622</v>
      </c>
    </row>
    <row r="344683" spans="1:1" x14ac:dyDescent="0.25">
      <c r="A344683" s="13">
        <v>42625</v>
      </c>
    </row>
    <row r="344684" spans="1:1" x14ac:dyDescent="0.25">
      <c r="A344684" s="13">
        <v>42626</v>
      </c>
    </row>
    <row r="344685" spans="1:1" x14ac:dyDescent="0.25">
      <c r="A344685" s="13">
        <v>42627</v>
      </c>
    </row>
    <row r="344686" spans="1:1" x14ac:dyDescent="0.25">
      <c r="A344686" s="13">
        <v>42632</v>
      </c>
    </row>
    <row r="344687" spans="1:1" x14ac:dyDescent="0.25">
      <c r="A344687" s="13">
        <v>42633</v>
      </c>
    </row>
    <row r="344688" spans="1:1" x14ac:dyDescent="0.25">
      <c r="A344688" s="13">
        <v>42634</v>
      </c>
    </row>
    <row r="344689" spans="1:1" x14ac:dyDescent="0.25">
      <c r="A344689" s="13">
        <v>42635</v>
      </c>
    </row>
    <row r="344690" spans="1:1" x14ac:dyDescent="0.25">
      <c r="A344690" s="13">
        <v>42636</v>
      </c>
    </row>
    <row r="344691" spans="1:1" x14ac:dyDescent="0.25">
      <c r="A344691" s="13">
        <v>42639</v>
      </c>
    </row>
    <row r="344692" spans="1:1" x14ac:dyDescent="0.25">
      <c r="A344692" s="13">
        <v>42640</v>
      </c>
    </row>
    <row r="344693" spans="1:1" x14ac:dyDescent="0.25">
      <c r="A344693" s="13">
        <v>42641</v>
      </c>
    </row>
    <row r="344694" spans="1:1" x14ac:dyDescent="0.25">
      <c r="A344694" s="13">
        <v>42642</v>
      </c>
    </row>
    <row r="344695" spans="1:1" x14ac:dyDescent="0.25">
      <c r="A344695" s="13">
        <v>42643</v>
      </c>
    </row>
    <row r="344696" spans="1:1" x14ac:dyDescent="0.25">
      <c r="A344696" s="13">
        <v>42653</v>
      </c>
    </row>
    <row r="344697" spans="1:1" x14ac:dyDescent="0.25">
      <c r="A344697" s="13">
        <v>42654</v>
      </c>
    </row>
    <row r="344698" spans="1:1" x14ac:dyDescent="0.25">
      <c r="A344698" s="13">
        <v>42655</v>
      </c>
    </row>
    <row r="344699" spans="1:1" x14ac:dyDescent="0.25">
      <c r="A344699" s="13">
        <v>42656</v>
      </c>
    </row>
    <row r="344700" spans="1:1" x14ac:dyDescent="0.25">
      <c r="A344700" s="13">
        <v>42657</v>
      </c>
    </row>
    <row r="344701" spans="1:1" x14ac:dyDescent="0.25">
      <c r="A344701" s="13">
        <v>42660</v>
      </c>
    </row>
    <row r="344702" spans="1:1" x14ac:dyDescent="0.25">
      <c r="A344702" s="13">
        <v>42661</v>
      </c>
    </row>
    <row r="344703" spans="1:1" x14ac:dyDescent="0.25">
      <c r="A344703" s="13">
        <v>42662</v>
      </c>
    </row>
    <row r="344704" spans="1:1" x14ac:dyDescent="0.25">
      <c r="A344704" s="13">
        <v>42663</v>
      </c>
    </row>
    <row r="344705" spans="1:1" x14ac:dyDescent="0.25">
      <c r="A344705" s="13">
        <v>42664</v>
      </c>
    </row>
    <row r="344706" spans="1:1" x14ac:dyDescent="0.25">
      <c r="A344706" s="13">
        <v>42667</v>
      </c>
    </row>
    <row r="344707" spans="1:1" x14ac:dyDescent="0.25">
      <c r="A344707" s="13">
        <v>42668</v>
      </c>
    </row>
    <row r="344708" spans="1:1" x14ac:dyDescent="0.25">
      <c r="A344708" s="13">
        <v>42669</v>
      </c>
    </row>
    <row r="344709" spans="1:1" x14ac:dyDescent="0.25">
      <c r="A344709" s="13">
        <v>42670</v>
      </c>
    </row>
    <row r="344710" spans="1:1" x14ac:dyDescent="0.25">
      <c r="A344710" s="13">
        <v>42671</v>
      </c>
    </row>
    <row r="344711" spans="1:1" x14ac:dyDescent="0.25">
      <c r="A344711" s="13">
        <v>42674</v>
      </c>
    </row>
    <row r="344712" spans="1:1" x14ac:dyDescent="0.25">
      <c r="A344712" s="13">
        <v>42675</v>
      </c>
    </row>
    <row r="344713" spans="1:1" x14ac:dyDescent="0.25">
      <c r="A344713" s="13">
        <v>42676</v>
      </c>
    </row>
    <row r="344714" spans="1:1" x14ac:dyDescent="0.25">
      <c r="A344714" s="13">
        <v>42677</v>
      </c>
    </row>
    <row r="344715" spans="1:1" x14ac:dyDescent="0.25">
      <c r="A344715" s="13">
        <v>42678</v>
      </c>
    </row>
    <row r="361013" spans="1:1" x14ac:dyDescent="0.25">
      <c r="A361013" s="13" t="s">
        <v>0</v>
      </c>
    </row>
    <row r="361014" spans="1:1" x14ac:dyDescent="0.25">
      <c r="A361014" s="13" t="s">
        <v>1</v>
      </c>
    </row>
    <row r="361015" spans="1:1" x14ac:dyDescent="0.25">
      <c r="A361015" s="13">
        <v>42551</v>
      </c>
    </row>
    <row r="361016" spans="1:1" x14ac:dyDescent="0.25">
      <c r="A361016" s="13">
        <v>42552</v>
      </c>
    </row>
    <row r="361017" spans="1:1" x14ac:dyDescent="0.25">
      <c r="A361017" s="13">
        <v>42555</v>
      </c>
    </row>
    <row r="361018" spans="1:1" x14ac:dyDescent="0.25">
      <c r="A361018" s="13">
        <v>42556</v>
      </c>
    </row>
    <row r="361019" spans="1:1" x14ac:dyDescent="0.25">
      <c r="A361019" s="13">
        <v>42557</v>
      </c>
    </row>
    <row r="361020" spans="1:1" x14ac:dyDescent="0.25">
      <c r="A361020" s="13">
        <v>42558</v>
      </c>
    </row>
    <row r="361021" spans="1:1" x14ac:dyDescent="0.25">
      <c r="A361021" s="13">
        <v>42559</v>
      </c>
    </row>
    <row r="361022" spans="1:1" x14ac:dyDescent="0.25">
      <c r="A361022" s="13">
        <v>42562</v>
      </c>
    </row>
    <row r="361023" spans="1:1" x14ac:dyDescent="0.25">
      <c r="A361023" s="13">
        <v>42563</v>
      </c>
    </row>
    <row r="361024" spans="1:1" x14ac:dyDescent="0.25">
      <c r="A361024" s="13">
        <v>42564</v>
      </c>
    </row>
    <row r="361025" spans="1:1" x14ac:dyDescent="0.25">
      <c r="A361025" s="13">
        <v>42565</v>
      </c>
    </row>
    <row r="361026" spans="1:1" x14ac:dyDescent="0.25">
      <c r="A361026" s="13">
        <v>42566</v>
      </c>
    </row>
    <row r="361027" spans="1:1" x14ac:dyDescent="0.25">
      <c r="A361027" s="13">
        <v>42569</v>
      </c>
    </row>
    <row r="361028" spans="1:1" x14ac:dyDescent="0.25">
      <c r="A361028" s="13">
        <v>42570</v>
      </c>
    </row>
    <row r="361029" spans="1:1" x14ac:dyDescent="0.25">
      <c r="A361029" s="13">
        <v>42571</v>
      </c>
    </row>
    <row r="361030" spans="1:1" x14ac:dyDescent="0.25">
      <c r="A361030" s="13">
        <v>42572</v>
      </c>
    </row>
    <row r="361031" spans="1:1" x14ac:dyDescent="0.25">
      <c r="A361031" s="13">
        <v>42573</v>
      </c>
    </row>
    <row r="361032" spans="1:1" x14ac:dyDescent="0.25">
      <c r="A361032" s="13">
        <v>42576</v>
      </c>
    </row>
    <row r="361033" spans="1:1" x14ac:dyDescent="0.25">
      <c r="A361033" s="13">
        <v>42577</v>
      </c>
    </row>
    <row r="361034" spans="1:1" x14ac:dyDescent="0.25">
      <c r="A361034" s="13">
        <v>42578</v>
      </c>
    </row>
    <row r="361035" spans="1:1" x14ac:dyDescent="0.25">
      <c r="A361035" s="13">
        <v>42579</v>
      </c>
    </row>
    <row r="361036" spans="1:1" x14ac:dyDescent="0.25">
      <c r="A361036" s="13">
        <v>42580</v>
      </c>
    </row>
    <row r="361037" spans="1:1" x14ac:dyDescent="0.25">
      <c r="A361037" s="13">
        <v>42583</v>
      </c>
    </row>
    <row r="361038" spans="1:1" x14ac:dyDescent="0.25">
      <c r="A361038" s="13">
        <v>42584</v>
      </c>
    </row>
    <row r="361039" spans="1:1" x14ac:dyDescent="0.25">
      <c r="A361039" s="13">
        <v>42585</v>
      </c>
    </row>
    <row r="361040" spans="1:1" x14ac:dyDescent="0.25">
      <c r="A361040" s="13">
        <v>42586</v>
      </c>
    </row>
    <row r="361041" spans="1:1" x14ac:dyDescent="0.25">
      <c r="A361041" s="13">
        <v>42587</v>
      </c>
    </row>
    <row r="361042" spans="1:1" x14ac:dyDescent="0.25">
      <c r="A361042" s="13">
        <v>42590</v>
      </c>
    </row>
    <row r="361043" spans="1:1" x14ac:dyDescent="0.25">
      <c r="A361043" s="13">
        <v>42591</v>
      </c>
    </row>
    <row r="361044" spans="1:1" x14ac:dyDescent="0.25">
      <c r="A361044" s="13">
        <v>42592</v>
      </c>
    </row>
    <row r="361045" spans="1:1" x14ac:dyDescent="0.25">
      <c r="A361045" s="13">
        <v>42593</v>
      </c>
    </row>
    <row r="361046" spans="1:1" x14ac:dyDescent="0.25">
      <c r="A361046" s="13">
        <v>42594</v>
      </c>
    </row>
    <row r="361047" spans="1:1" x14ac:dyDescent="0.25">
      <c r="A361047" s="13">
        <v>42597</v>
      </c>
    </row>
    <row r="361048" spans="1:1" x14ac:dyDescent="0.25">
      <c r="A361048" s="13">
        <v>42598</v>
      </c>
    </row>
    <row r="361049" spans="1:1" x14ac:dyDescent="0.25">
      <c r="A361049" s="13">
        <v>42599</v>
      </c>
    </row>
    <row r="361050" spans="1:1" x14ac:dyDescent="0.25">
      <c r="A361050" s="13">
        <v>42600</v>
      </c>
    </row>
    <row r="361051" spans="1:1" x14ac:dyDescent="0.25">
      <c r="A361051" s="13">
        <v>42601</v>
      </c>
    </row>
    <row r="361052" spans="1:1" x14ac:dyDescent="0.25">
      <c r="A361052" s="13">
        <v>42604</v>
      </c>
    </row>
    <row r="361053" spans="1:1" x14ac:dyDescent="0.25">
      <c r="A361053" s="13">
        <v>42605</v>
      </c>
    </row>
    <row r="361054" spans="1:1" x14ac:dyDescent="0.25">
      <c r="A361054" s="13">
        <v>42606</v>
      </c>
    </row>
    <row r="361055" spans="1:1" x14ac:dyDescent="0.25">
      <c r="A361055" s="13">
        <v>42607</v>
      </c>
    </row>
    <row r="361056" spans="1:1" x14ac:dyDescent="0.25">
      <c r="A361056" s="13">
        <v>42608</v>
      </c>
    </row>
    <row r="361057" spans="1:1" x14ac:dyDescent="0.25">
      <c r="A361057" s="13">
        <v>42611</v>
      </c>
    </row>
    <row r="361058" spans="1:1" x14ac:dyDescent="0.25">
      <c r="A361058" s="13">
        <v>42612</v>
      </c>
    </row>
    <row r="361059" spans="1:1" x14ac:dyDescent="0.25">
      <c r="A361059" s="13">
        <v>42613</v>
      </c>
    </row>
    <row r="361060" spans="1:1" x14ac:dyDescent="0.25">
      <c r="A361060" s="13">
        <v>42614</v>
      </c>
    </row>
    <row r="361061" spans="1:1" x14ac:dyDescent="0.25">
      <c r="A361061" s="13">
        <v>42615</v>
      </c>
    </row>
    <row r="361062" spans="1:1" x14ac:dyDescent="0.25">
      <c r="A361062" s="13">
        <v>42618</v>
      </c>
    </row>
    <row r="361063" spans="1:1" x14ac:dyDescent="0.25">
      <c r="A361063" s="13">
        <v>42619</v>
      </c>
    </row>
    <row r="361064" spans="1:1" x14ac:dyDescent="0.25">
      <c r="A361064" s="13">
        <v>42620</v>
      </c>
    </row>
    <row r="361065" spans="1:1" x14ac:dyDescent="0.25">
      <c r="A361065" s="13">
        <v>42621</v>
      </c>
    </row>
    <row r="361066" spans="1:1" x14ac:dyDescent="0.25">
      <c r="A361066" s="13">
        <v>42622</v>
      </c>
    </row>
    <row r="361067" spans="1:1" x14ac:dyDescent="0.25">
      <c r="A361067" s="13">
        <v>42625</v>
      </c>
    </row>
    <row r="361068" spans="1:1" x14ac:dyDescent="0.25">
      <c r="A361068" s="13">
        <v>42626</v>
      </c>
    </row>
    <row r="361069" spans="1:1" x14ac:dyDescent="0.25">
      <c r="A361069" s="13">
        <v>42627</v>
      </c>
    </row>
    <row r="361070" spans="1:1" x14ac:dyDescent="0.25">
      <c r="A361070" s="13">
        <v>42632</v>
      </c>
    </row>
    <row r="361071" spans="1:1" x14ac:dyDescent="0.25">
      <c r="A361071" s="13">
        <v>42633</v>
      </c>
    </row>
    <row r="361072" spans="1:1" x14ac:dyDescent="0.25">
      <c r="A361072" s="13">
        <v>42634</v>
      </c>
    </row>
    <row r="361073" spans="1:1" x14ac:dyDescent="0.25">
      <c r="A361073" s="13">
        <v>42635</v>
      </c>
    </row>
    <row r="361074" spans="1:1" x14ac:dyDescent="0.25">
      <c r="A361074" s="13">
        <v>42636</v>
      </c>
    </row>
    <row r="361075" spans="1:1" x14ac:dyDescent="0.25">
      <c r="A361075" s="13">
        <v>42639</v>
      </c>
    </row>
    <row r="361076" spans="1:1" x14ac:dyDescent="0.25">
      <c r="A361076" s="13">
        <v>42640</v>
      </c>
    </row>
    <row r="361077" spans="1:1" x14ac:dyDescent="0.25">
      <c r="A361077" s="13">
        <v>42641</v>
      </c>
    </row>
    <row r="361078" spans="1:1" x14ac:dyDescent="0.25">
      <c r="A361078" s="13">
        <v>42642</v>
      </c>
    </row>
    <row r="361079" spans="1:1" x14ac:dyDescent="0.25">
      <c r="A361079" s="13">
        <v>42643</v>
      </c>
    </row>
    <row r="361080" spans="1:1" x14ac:dyDescent="0.25">
      <c r="A361080" s="13">
        <v>42653</v>
      </c>
    </row>
    <row r="361081" spans="1:1" x14ac:dyDescent="0.25">
      <c r="A361081" s="13">
        <v>42654</v>
      </c>
    </row>
    <row r="361082" spans="1:1" x14ac:dyDescent="0.25">
      <c r="A361082" s="13">
        <v>42655</v>
      </c>
    </row>
    <row r="361083" spans="1:1" x14ac:dyDescent="0.25">
      <c r="A361083" s="13">
        <v>42656</v>
      </c>
    </row>
    <row r="361084" spans="1:1" x14ac:dyDescent="0.25">
      <c r="A361084" s="13">
        <v>42657</v>
      </c>
    </row>
    <row r="361085" spans="1:1" x14ac:dyDescent="0.25">
      <c r="A361085" s="13">
        <v>42660</v>
      </c>
    </row>
    <row r="361086" spans="1:1" x14ac:dyDescent="0.25">
      <c r="A361086" s="13">
        <v>42661</v>
      </c>
    </row>
    <row r="361087" spans="1:1" x14ac:dyDescent="0.25">
      <c r="A361087" s="13">
        <v>42662</v>
      </c>
    </row>
    <row r="361088" spans="1:1" x14ac:dyDescent="0.25">
      <c r="A361088" s="13">
        <v>42663</v>
      </c>
    </row>
    <row r="361089" spans="1:1" x14ac:dyDescent="0.25">
      <c r="A361089" s="13">
        <v>42664</v>
      </c>
    </row>
    <row r="361090" spans="1:1" x14ac:dyDescent="0.25">
      <c r="A361090" s="13">
        <v>42667</v>
      </c>
    </row>
    <row r="361091" spans="1:1" x14ac:dyDescent="0.25">
      <c r="A361091" s="13">
        <v>42668</v>
      </c>
    </row>
    <row r="361092" spans="1:1" x14ac:dyDescent="0.25">
      <c r="A361092" s="13">
        <v>42669</v>
      </c>
    </row>
    <row r="361093" spans="1:1" x14ac:dyDescent="0.25">
      <c r="A361093" s="13">
        <v>42670</v>
      </c>
    </row>
    <row r="361094" spans="1:1" x14ac:dyDescent="0.25">
      <c r="A361094" s="13">
        <v>42671</v>
      </c>
    </row>
    <row r="361095" spans="1:1" x14ac:dyDescent="0.25">
      <c r="A361095" s="13">
        <v>42674</v>
      </c>
    </row>
    <row r="361096" spans="1:1" x14ac:dyDescent="0.25">
      <c r="A361096" s="13">
        <v>42675</v>
      </c>
    </row>
    <row r="361097" spans="1:1" x14ac:dyDescent="0.25">
      <c r="A361097" s="13">
        <v>42676</v>
      </c>
    </row>
    <row r="361098" spans="1:1" x14ac:dyDescent="0.25">
      <c r="A361098" s="13">
        <v>42677</v>
      </c>
    </row>
    <row r="361099" spans="1:1" x14ac:dyDescent="0.25">
      <c r="A361099" s="13">
        <v>42678</v>
      </c>
    </row>
    <row r="377397" spans="1:1" x14ac:dyDescent="0.25">
      <c r="A377397" s="13" t="s">
        <v>0</v>
      </c>
    </row>
    <row r="377398" spans="1:1" x14ac:dyDescent="0.25">
      <c r="A377398" s="13" t="s">
        <v>1</v>
      </c>
    </row>
    <row r="377399" spans="1:1" x14ac:dyDescent="0.25">
      <c r="A377399" s="13">
        <v>42551</v>
      </c>
    </row>
    <row r="377400" spans="1:1" x14ac:dyDescent="0.25">
      <c r="A377400" s="13">
        <v>42552</v>
      </c>
    </row>
    <row r="377401" spans="1:1" x14ac:dyDescent="0.25">
      <c r="A377401" s="13">
        <v>42555</v>
      </c>
    </row>
    <row r="377402" spans="1:1" x14ac:dyDescent="0.25">
      <c r="A377402" s="13">
        <v>42556</v>
      </c>
    </row>
    <row r="377403" spans="1:1" x14ac:dyDescent="0.25">
      <c r="A377403" s="13">
        <v>42557</v>
      </c>
    </row>
    <row r="377404" spans="1:1" x14ac:dyDescent="0.25">
      <c r="A377404" s="13">
        <v>42558</v>
      </c>
    </row>
    <row r="377405" spans="1:1" x14ac:dyDescent="0.25">
      <c r="A377405" s="13">
        <v>42559</v>
      </c>
    </row>
    <row r="377406" spans="1:1" x14ac:dyDescent="0.25">
      <c r="A377406" s="13">
        <v>42562</v>
      </c>
    </row>
    <row r="377407" spans="1:1" x14ac:dyDescent="0.25">
      <c r="A377407" s="13">
        <v>42563</v>
      </c>
    </row>
    <row r="377408" spans="1:1" x14ac:dyDescent="0.25">
      <c r="A377408" s="13">
        <v>42564</v>
      </c>
    </row>
    <row r="377409" spans="1:1" x14ac:dyDescent="0.25">
      <c r="A377409" s="13">
        <v>42565</v>
      </c>
    </row>
    <row r="377410" spans="1:1" x14ac:dyDescent="0.25">
      <c r="A377410" s="13">
        <v>42566</v>
      </c>
    </row>
    <row r="377411" spans="1:1" x14ac:dyDescent="0.25">
      <c r="A377411" s="13">
        <v>42569</v>
      </c>
    </row>
    <row r="377412" spans="1:1" x14ac:dyDescent="0.25">
      <c r="A377412" s="13">
        <v>42570</v>
      </c>
    </row>
    <row r="377413" spans="1:1" x14ac:dyDescent="0.25">
      <c r="A377413" s="13">
        <v>42571</v>
      </c>
    </row>
    <row r="377414" spans="1:1" x14ac:dyDescent="0.25">
      <c r="A377414" s="13">
        <v>42572</v>
      </c>
    </row>
    <row r="377415" spans="1:1" x14ac:dyDescent="0.25">
      <c r="A377415" s="13">
        <v>42573</v>
      </c>
    </row>
    <row r="377416" spans="1:1" x14ac:dyDescent="0.25">
      <c r="A377416" s="13">
        <v>42576</v>
      </c>
    </row>
    <row r="377417" spans="1:1" x14ac:dyDescent="0.25">
      <c r="A377417" s="13">
        <v>42577</v>
      </c>
    </row>
    <row r="377418" spans="1:1" x14ac:dyDescent="0.25">
      <c r="A377418" s="13">
        <v>42578</v>
      </c>
    </row>
    <row r="377419" spans="1:1" x14ac:dyDescent="0.25">
      <c r="A377419" s="13">
        <v>42579</v>
      </c>
    </row>
    <row r="377420" spans="1:1" x14ac:dyDescent="0.25">
      <c r="A377420" s="13">
        <v>42580</v>
      </c>
    </row>
    <row r="377421" spans="1:1" x14ac:dyDescent="0.25">
      <c r="A377421" s="13">
        <v>42583</v>
      </c>
    </row>
    <row r="377422" spans="1:1" x14ac:dyDescent="0.25">
      <c r="A377422" s="13">
        <v>42584</v>
      </c>
    </row>
    <row r="377423" spans="1:1" x14ac:dyDescent="0.25">
      <c r="A377423" s="13">
        <v>42585</v>
      </c>
    </row>
    <row r="377424" spans="1:1" x14ac:dyDescent="0.25">
      <c r="A377424" s="13">
        <v>42586</v>
      </c>
    </row>
    <row r="377425" spans="1:1" x14ac:dyDescent="0.25">
      <c r="A377425" s="13">
        <v>42587</v>
      </c>
    </row>
    <row r="377426" spans="1:1" x14ac:dyDescent="0.25">
      <c r="A377426" s="13">
        <v>42590</v>
      </c>
    </row>
    <row r="377427" spans="1:1" x14ac:dyDescent="0.25">
      <c r="A377427" s="13">
        <v>42591</v>
      </c>
    </row>
    <row r="377428" spans="1:1" x14ac:dyDescent="0.25">
      <c r="A377428" s="13">
        <v>42592</v>
      </c>
    </row>
    <row r="377429" spans="1:1" x14ac:dyDescent="0.25">
      <c r="A377429" s="13">
        <v>42593</v>
      </c>
    </row>
    <row r="377430" spans="1:1" x14ac:dyDescent="0.25">
      <c r="A377430" s="13">
        <v>42594</v>
      </c>
    </row>
    <row r="377431" spans="1:1" x14ac:dyDescent="0.25">
      <c r="A377431" s="13">
        <v>42597</v>
      </c>
    </row>
    <row r="377432" spans="1:1" x14ac:dyDescent="0.25">
      <c r="A377432" s="13">
        <v>42598</v>
      </c>
    </row>
    <row r="377433" spans="1:1" x14ac:dyDescent="0.25">
      <c r="A377433" s="13">
        <v>42599</v>
      </c>
    </row>
    <row r="377434" spans="1:1" x14ac:dyDescent="0.25">
      <c r="A377434" s="13">
        <v>42600</v>
      </c>
    </row>
    <row r="377435" spans="1:1" x14ac:dyDescent="0.25">
      <c r="A377435" s="13">
        <v>42601</v>
      </c>
    </row>
    <row r="377436" spans="1:1" x14ac:dyDescent="0.25">
      <c r="A377436" s="13">
        <v>42604</v>
      </c>
    </row>
    <row r="377437" spans="1:1" x14ac:dyDescent="0.25">
      <c r="A377437" s="13">
        <v>42605</v>
      </c>
    </row>
    <row r="377438" spans="1:1" x14ac:dyDescent="0.25">
      <c r="A377438" s="13">
        <v>42606</v>
      </c>
    </row>
    <row r="377439" spans="1:1" x14ac:dyDescent="0.25">
      <c r="A377439" s="13">
        <v>42607</v>
      </c>
    </row>
    <row r="377440" spans="1:1" x14ac:dyDescent="0.25">
      <c r="A377440" s="13">
        <v>42608</v>
      </c>
    </row>
    <row r="377441" spans="1:1" x14ac:dyDescent="0.25">
      <c r="A377441" s="13">
        <v>42611</v>
      </c>
    </row>
    <row r="377442" spans="1:1" x14ac:dyDescent="0.25">
      <c r="A377442" s="13">
        <v>42612</v>
      </c>
    </row>
    <row r="377443" spans="1:1" x14ac:dyDescent="0.25">
      <c r="A377443" s="13">
        <v>42613</v>
      </c>
    </row>
    <row r="377444" spans="1:1" x14ac:dyDescent="0.25">
      <c r="A377444" s="13">
        <v>42614</v>
      </c>
    </row>
    <row r="377445" spans="1:1" x14ac:dyDescent="0.25">
      <c r="A377445" s="13">
        <v>42615</v>
      </c>
    </row>
    <row r="377446" spans="1:1" x14ac:dyDescent="0.25">
      <c r="A377446" s="13">
        <v>42618</v>
      </c>
    </row>
    <row r="377447" spans="1:1" x14ac:dyDescent="0.25">
      <c r="A377447" s="13">
        <v>42619</v>
      </c>
    </row>
    <row r="377448" spans="1:1" x14ac:dyDescent="0.25">
      <c r="A377448" s="13">
        <v>42620</v>
      </c>
    </row>
    <row r="377449" spans="1:1" x14ac:dyDescent="0.25">
      <c r="A377449" s="13">
        <v>42621</v>
      </c>
    </row>
    <row r="377450" spans="1:1" x14ac:dyDescent="0.25">
      <c r="A377450" s="13">
        <v>42622</v>
      </c>
    </row>
    <row r="377451" spans="1:1" x14ac:dyDescent="0.25">
      <c r="A377451" s="13">
        <v>42625</v>
      </c>
    </row>
    <row r="377452" spans="1:1" x14ac:dyDescent="0.25">
      <c r="A377452" s="13">
        <v>42626</v>
      </c>
    </row>
    <row r="377453" spans="1:1" x14ac:dyDescent="0.25">
      <c r="A377453" s="13">
        <v>42627</v>
      </c>
    </row>
    <row r="377454" spans="1:1" x14ac:dyDescent="0.25">
      <c r="A377454" s="13">
        <v>42632</v>
      </c>
    </row>
    <row r="377455" spans="1:1" x14ac:dyDescent="0.25">
      <c r="A377455" s="13">
        <v>42633</v>
      </c>
    </row>
    <row r="377456" spans="1:1" x14ac:dyDescent="0.25">
      <c r="A377456" s="13">
        <v>42634</v>
      </c>
    </row>
    <row r="377457" spans="1:1" x14ac:dyDescent="0.25">
      <c r="A377457" s="13">
        <v>42635</v>
      </c>
    </row>
    <row r="377458" spans="1:1" x14ac:dyDescent="0.25">
      <c r="A377458" s="13">
        <v>42636</v>
      </c>
    </row>
    <row r="377459" spans="1:1" x14ac:dyDescent="0.25">
      <c r="A377459" s="13">
        <v>42639</v>
      </c>
    </row>
    <row r="377460" spans="1:1" x14ac:dyDescent="0.25">
      <c r="A377460" s="13">
        <v>42640</v>
      </c>
    </row>
    <row r="377461" spans="1:1" x14ac:dyDescent="0.25">
      <c r="A377461" s="13">
        <v>42641</v>
      </c>
    </row>
    <row r="377462" spans="1:1" x14ac:dyDescent="0.25">
      <c r="A377462" s="13">
        <v>42642</v>
      </c>
    </row>
    <row r="377463" spans="1:1" x14ac:dyDescent="0.25">
      <c r="A377463" s="13">
        <v>42643</v>
      </c>
    </row>
    <row r="377464" spans="1:1" x14ac:dyDescent="0.25">
      <c r="A377464" s="13">
        <v>42653</v>
      </c>
    </row>
    <row r="377465" spans="1:1" x14ac:dyDescent="0.25">
      <c r="A377465" s="13">
        <v>42654</v>
      </c>
    </row>
    <row r="377466" spans="1:1" x14ac:dyDescent="0.25">
      <c r="A377466" s="13">
        <v>42655</v>
      </c>
    </row>
    <row r="377467" spans="1:1" x14ac:dyDescent="0.25">
      <c r="A377467" s="13">
        <v>42656</v>
      </c>
    </row>
    <row r="377468" spans="1:1" x14ac:dyDescent="0.25">
      <c r="A377468" s="13">
        <v>42657</v>
      </c>
    </row>
    <row r="377469" spans="1:1" x14ac:dyDescent="0.25">
      <c r="A377469" s="13">
        <v>42660</v>
      </c>
    </row>
    <row r="377470" spans="1:1" x14ac:dyDescent="0.25">
      <c r="A377470" s="13">
        <v>42661</v>
      </c>
    </row>
    <row r="377471" spans="1:1" x14ac:dyDescent="0.25">
      <c r="A377471" s="13">
        <v>42662</v>
      </c>
    </row>
    <row r="377472" spans="1:1" x14ac:dyDescent="0.25">
      <c r="A377472" s="13">
        <v>42663</v>
      </c>
    </row>
    <row r="377473" spans="1:1" x14ac:dyDescent="0.25">
      <c r="A377473" s="13">
        <v>42664</v>
      </c>
    </row>
    <row r="377474" spans="1:1" x14ac:dyDescent="0.25">
      <c r="A377474" s="13">
        <v>42667</v>
      </c>
    </row>
    <row r="377475" spans="1:1" x14ac:dyDescent="0.25">
      <c r="A377475" s="13">
        <v>42668</v>
      </c>
    </row>
    <row r="377476" spans="1:1" x14ac:dyDescent="0.25">
      <c r="A377476" s="13">
        <v>42669</v>
      </c>
    </row>
    <row r="377477" spans="1:1" x14ac:dyDescent="0.25">
      <c r="A377477" s="13">
        <v>42670</v>
      </c>
    </row>
    <row r="377478" spans="1:1" x14ac:dyDescent="0.25">
      <c r="A377478" s="13">
        <v>42671</v>
      </c>
    </row>
    <row r="377479" spans="1:1" x14ac:dyDescent="0.25">
      <c r="A377479" s="13">
        <v>42674</v>
      </c>
    </row>
    <row r="377480" spans="1:1" x14ac:dyDescent="0.25">
      <c r="A377480" s="13">
        <v>42675</v>
      </c>
    </row>
    <row r="377481" spans="1:1" x14ac:dyDescent="0.25">
      <c r="A377481" s="13">
        <v>42676</v>
      </c>
    </row>
    <row r="377482" spans="1:1" x14ac:dyDescent="0.25">
      <c r="A377482" s="13">
        <v>42677</v>
      </c>
    </row>
    <row r="377483" spans="1:1" x14ac:dyDescent="0.25">
      <c r="A377483" s="13">
        <v>42678</v>
      </c>
    </row>
    <row r="393781" spans="1:1" x14ac:dyDescent="0.25">
      <c r="A393781" s="13" t="s">
        <v>0</v>
      </c>
    </row>
    <row r="393782" spans="1:1" x14ac:dyDescent="0.25">
      <c r="A393782" s="13" t="s">
        <v>1</v>
      </c>
    </row>
    <row r="393783" spans="1:1" x14ac:dyDescent="0.25">
      <c r="A393783" s="13">
        <v>42551</v>
      </c>
    </row>
    <row r="393784" spans="1:1" x14ac:dyDescent="0.25">
      <c r="A393784" s="13">
        <v>42552</v>
      </c>
    </row>
    <row r="393785" spans="1:1" x14ac:dyDescent="0.25">
      <c r="A393785" s="13">
        <v>42555</v>
      </c>
    </row>
    <row r="393786" spans="1:1" x14ac:dyDescent="0.25">
      <c r="A393786" s="13">
        <v>42556</v>
      </c>
    </row>
    <row r="393787" spans="1:1" x14ac:dyDescent="0.25">
      <c r="A393787" s="13">
        <v>42557</v>
      </c>
    </row>
    <row r="393788" spans="1:1" x14ac:dyDescent="0.25">
      <c r="A393788" s="13">
        <v>42558</v>
      </c>
    </row>
    <row r="393789" spans="1:1" x14ac:dyDescent="0.25">
      <c r="A393789" s="13">
        <v>42559</v>
      </c>
    </row>
    <row r="393790" spans="1:1" x14ac:dyDescent="0.25">
      <c r="A393790" s="13">
        <v>42562</v>
      </c>
    </row>
    <row r="393791" spans="1:1" x14ac:dyDescent="0.25">
      <c r="A393791" s="13">
        <v>42563</v>
      </c>
    </row>
    <row r="393792" spans="1:1" x14ac:dyDescent="0.25">
      <c r="A393792" s="13">
        <v>42564</v>
      </c>
    </row>
    <row r="393793" spans="1:1" x14ac:dyDescent="0.25">
      <c r="A393793" s="13">
        <v>42565</v>
      </c>
    </row>
    <row r="393794" spans="1:1" x14ac:dyDescent="0.25">
      <c r="A393794" s="13">
        <v>42566</v>
      </c>
    </row>
    <row r="393795" spans="1:1" x14ac:dyDescent="0.25">
      <c r="A393795" s="13">
        <v>42569</v>
      </c>
    </row>
    <row r="393796" spans="1:1" x14ac:dyDescent="0.25">
      <c r="A393796" s="13">
        <v>42570</v>
      </c>
    </row>
    <row r="393797" spans="1:1" x14ac:dyDescent="0.25">
      <c r="A393797" s="13">
        <v>42571</v>
      </c>
    </row>
    <row r="393798" spans="1:1" x14ac:dyDescent="0.25">
      <c r="A393798" s="13">
        <v>42572</v>
      </c>
    </row>
    <row r="393799" spans="1:1" x14ac:dyDescent="0.25">
      <c r="A393799" s="13">
        <v>42573</v>
      </c>
    </row>
    <row r="393800" spans="1:1" x14ac:dyDescent="0.25">
      <c r="A393800" s="13">
        <v>42576</v>
      </c>
    </row>
    <row r="393801" spans="1:1" x14ac:dyDescent="0.25">
      <c r="A393801" s="13">
        <v>42577</v>
      </c>
    </row>
    <row r="393802" spans="1:1" x14ac:dyDescent="0.25">
      <c r="A393802" s="13">
        <v>42578</v>
      </c>
    </row>
    <row r="393803" spans="1:1" x14ac:dyDescent="0.25">
      <c r="A393803" s="13">
        <v>42579</v>
      </c>
    </row>
    <row r="393804" spans="1:1" x14ac:dyDescent="0.25">
      <c r="A393804" s="13">
        <v>42580</v>
      </c>
    </row>
    <row r="393805" spans="1:1" x14ac:dyDescent="0.25">
      <c r="A393805" s="13">
        <v>42583</v>
      </c>
    </row>
    <row r="393806" spans="1:1" x14ac:dyDescent="0.25">
      <c r="A393806" s="13">
        <v>42584</v>
      </c>
    </row>
    <row r="393807" spans="1:1" x14ac:dyDescent="0.25">
      <c r="A393807" s="13">
        <v>42585</v>
      </c>
    </row>
    <row r="393808" spans="1:1" x14ac:dyDescent="0.25">
      <c r="A393808" s="13">
        <v>42586</v>
      </c>
    </row>
    <row r="393809" spans="1:1" x14ac:dyDescent="0.25">
      <c r="A393809" s="13">
        <v>42587</v>
      </c>
    </row>
    <row r="393810" spans="1:1" x14ac:dyDescent="0.25">
      <c r="A393810" s="13">
        <v>42590</v>
      </c>
    </row>
    <row r="393811" spans="1:1" x14ac:dyDescent="0.25">
      <c r="A393811" s="13">
        <v>42591</v>
      </c>
    </row>
    <row r="393812" spans="1:1" x14ac:dyDescent="0.25">
      <c r="A393812" s="13">
        <v>42592</v>
      </c>
    </row>
    <row r="393813" spans="1:1" x14ac:dyDescent="0.25">
      <c r="A393813" s="13">
        <v>42593</v>
      </c>
    </row>
    <row r="393814" spans="1:1" x14ac:dyDescent="0.25">
      <c r="A393814" s="13">
        <v>42594</v>
      </c>
    </row>
    <row r="393815" spans="1:1" x14ac:dyDescent="0.25">
      <c r="A393815" s="13">
        <v>42597</v>
      </c>
    </row>
    <row r="393816" spans="1:1" x14ac:dyDescent="0.25">
      <c r="A393816" s="13">
        <v>42598</v>
      </c>
    </row>
    <row r="393817" spans="1:1" x14ac:dyDescent="0.25">
      <c r="A393817" s="13">
        <v>42599</v>
      </c>
    </row>
    <row r="393818" spans="1:1" x14ac:dyDescent="0.25">
      <c r="A393818" s="13">
        <v>42600</v>
      </c>
    </row>
    <row r="393819" spans="1:1" x14ac:dyDescent="0.25">
      <c r="A393819" s="13">
        <v>42601</v>
      </c>
    </row>
    <row r="393820" spans="1:1" x14ac:dyDescent="0.25">
      <c r="A393820" s="13">
        <v>42604</v>
      </c>
    </row>
    <row r="393821" spans="1:1" x14ac:dyDescent="0.25">
      <c r="A393821" s="13">
        <v>42605</v>
      </c>
    </row>
    <row r="393822" spans="1:1" x14ac:dyDescent="0.25">
      <c r="A393822" s="13">
        <v>42606</v>
      </c>
    </row>
    <row r="393823" spans="1:1" x14ac:dyDescent="0.25">
      <c r="A393823" s="13">
        <v>42607</v>
      </c>
    </row>
    <row r="393824" spans="1:1" x14ac:dyDescent="0.25">
      <c r="A393824" s="13">
        <v>42608</v>
      </c>
    </row>
    <row r="393825" spans="1:1" x14ac:dyDescent="0.25">
      <c r="A393825" s="13">
        <v>42611</v>
      </c>
    </row>
    <row r="393826" spans="1:1" x14ac:dyDescent="0.25">
      <c r="A393826" s="13">
        <v>42612</v>
      </c>
    </row>
    <row r="393827" spans="1:1" x14ac:dyDescent="0.25">
      <c r="A393827" s="13">
        <v>42613</v>
      </c>
    </row>
    <row r="393828" spans="1:1" x14ac:dyDescent="0.25">
      <c r="A393828" s="13">
        <v>42614</v>
      </c>
    </row>
    <row r="393829" spans="1:1" x14ac:dyDescent="0.25">
      <c r="A393829" s="13">
        <v>42615</v>
      </c>
    </row>
    <row r="393830" spans="1:1" x14ac:dyDescent="0.25">
      <c r="A393830" s="13">
        <v>42618</v>
      </c>
    </row>
    <row r="393831" spans="1:1" x14ac:dyDescent="0.25">
      <c r="A393831" s="13">
        <v>42619</v>
      </c>
    </row>
    <row r="393832" spans="1:1" x14ac:dyDescent="0.25">
      <c r="A393832" s="13">
        <v>42620</v>
      </c>
    </row>
    <row r="393833" spans="1:1" x14ac:dyDescent="0.25">
      <c r="A393833" s="13">
        <v>42621</v>
      </c>
    </row>
    <row r="393834" spans="1:1" x14ac:dyDescent="0.25">
      <c r="A393834" s="13">
        <v>42622</v>
      </c>
    </row>
    <row r="393835" spans="1:1" x14ac:dyDescent="0.25">
      <c r="A393835" s="13">
        <v>42625</v>
      </c>
    </row>
    <row r="393836" spans="1:1" x14ac:dyDescent="0.25">
      <c r="A393836" s="13">
        <v>42626</v>
      </c>
    </row>
    <row r="393837" spans="1:1" x14ac:dyDescent="0.25">
      <c r="A393837" s="13">
        <v>42627</v>
      </c>
    </row>
    <row r="393838" spans="1:1" x14ac:dyDescent="0.25">
      <c r="A393838" s="13">
        <v>42632</v>
      </c>
    </row>
    <row r="393839" spans="1:1" x14ac:dyDescent="0.25">
      <c r="A393839" s="13">
        <v>42633</v>
      </c>
    </row>
    <row r="393840" spans="1:1" x14ac:dyDescent="0.25">
      <c r="A393840" s="13">
        <v>42634</v>
      </c>
    </row>
    <row r="393841" spans="1:1" x14ac:dyDescent="0.25">
      <c r="A393841" s="13">
        <v>42635</v>
      </c>
    </row>
    <row r="393842" spans="1:1" x14ac:dyDescent="0.25">
      <c r="A393842" s="13">
        <v>42636</v>
      </c>
    </row>
    <row r="393843" spans="1:1" x14ac:dyDescent="0.25">
      <c r="A393843" s="13">
        <v>42639</v>
      </c>
    </row>
    <row r="393844" spans="1:1" x14ac:dyDescent="0.25">
      <c r="A393844" s="13">
        <v>42640</v>
      </c>
    </row>
    <row r="393845" spans="1:1" x14ac:dyDescent="0.25">
      <c r="A393845" s="13">
        <v>42641</v>
      </c>
    </row>
    <row r="393846" spans="1:1" x14ac:dyDescent="0.25">
      <c r="A393846" s="13">
        <v>42642</v>
      </c>
    </row>
    <row r="393847" spans="1:1" x14ac:dyDescent="0.25">
      <c r="A393847" s="13">
        <v>42643</v>
      </c>
    </row>
    <row r="393848" spans="1:1" x14ac:dyDescent="0.25">
      <c r="A393848" s="13">
        <v>42653</v>
      </c>
    </row>
    <row r="393849" spans="1:1" x14ac:dyDescent="0.25">
      <c r="A393849" s="13">
        <v>42654</v>
      </c>
    </row>
    <row r="393850" spans="1:1" x14ac:dyDescent="0.25">
      <c r="A393850" s="13">
        <v>42655</v>
      </c>
    </row>
    <row r="393851" spans="1:1" x14ac:dyDescent="0.25">
      <c r="A393851" s="13">
        <v>42656</v>
      </c>
    </row>
    <row r="393852" spans="1:1" x14ac:dyDescent="0.25">
      <c r="A393852" s="13">
        <v>42657</v>
      </c>
    </row>
    <row r="393853" spans="1:1" x14ac:dyDescent="0.25">
      <c r="A393853" s="13">
        <v>42660</v>
      </c>
    </row>
    <row r="393854" spans="1:1" x14ac:dyDescent="0.25">
      <c r="A393854" s="13">
        <v>42661</v>
      </c>
    </row>
    <row r="393855" spans="1:1" x14ac:dyDescent="0.25">
      <c r="A393855" s="13">
        <v>42662</v>
      </c>
    </row>
    <row r="393856" spans="1:1" x14ac:dyDescent="0.25">
      <c r="A393856" s="13">
        <v>42663</v>
      </c>
    </row>
    <row r="393857" spans="1:1" x14ac:dyDescent="0.25">
      <c r="A393857" s="13">
        <v>42664</v>
      </c>
    </row>
    <row r="393858" spans="1:1" x14ac:dyDescent="0.25">
      <c r="A393858" s="13">
        <v>42667</v>
      </c>
    </row>
    <row r="393859" spans="1:1" x14ac:dyDescent="0.25">
      <c r="A393859" s="13">
        <v>42668</v>
      </c>
    </row>
    <row r="393860" spans="1:1" x14ac:dyDescent="0.25">
      <c r="A393860" s="13">
        <v>42669</v>
      </c>
    </row>
    <row r="393861" spans="1:1" x14ac:dyDescent="0.25">
      <c r="A393861" s="13">
        <v>42670</v>
      </c>
    </row>
    <row r="393862" spans="1:1" x14ac:dyDescent="0.25">
      <c r="A393862" s="13">
        <v>42671</v>
      </c>
    </row>
    <row r="393863" spans="1:1" x14ac:dyDescent="0.25">
      <c r="A393863" s="13">
        <v>42674</v>
      </c>
    </row>
    <row r="393864" spans="1:1" x14ac:dyDescent="0.25">
      <c r="A393864" s="13">
        <v>42675</v>
      </c>
    </row>
    <row r="393865" spans="1:1" x14ac:dyDescent="0.25">
      <c r="A393865" s="13">
        <v>42676</v>
      </c>
    </row>
    <row r="393866" spans="1:1" x14ac:dyDescent="0.25">
      <c r="A393866" s="13">
        <v>42677</v>
      </c>
    </row>
    <row r="393867" spans="1:1" x14ac:dyDescent="0.25">
      <c r="A393867" s="13">
        <v>42678</v>
      </c>
    </row>
    <row r="410165" spans="1:1" x14ac:dyDescent="0.25">
      <c r="A410165" s="13" t="s">
        <v>0</v>
      </c>
    </row>
    <row r="410166" spans="1:1" x14ac:dyDescent="0.25">
      <c r="A410166" s="13" t="s">
        <v>1</v>
      </c>
    </row>
    <row r="410167" spans="1:1" x14ac:dyDescent="0.25">
      <c r="A410167" s="13">
        <v>42551</v>
      </c>
    </row>
    <row r="410168" spans="1:1" x14ac:dyDescent="0.25">
      <c r="A410168" s="13">
        <v>42552</v>
      </c>
    </row>
    <row r="410169" spans="1:1" x14ac:dyDescent="0.25">
      <c r="A410169" s="13">
        <v>42555</v>
      </c>
    </row>
    <row r="410170" spans="1:1" x14ac:dyDescent="0.25">
      <c r="A410170" s="13">
        <v>42556</v>
      </c>
    </row>
    <row r="410171" spans="1:1" x14ac:dyDescent="0.25">
      <c r="A410171" s="13">
        <v>42557</v>
      </c>
    </row>
    <row r="410172" spans="1:1" x14ac:dyDescent="0.25">
      <c r="A410172" s="13">
        <v>42558</v>
      </c>
    </row>
    <row r="410173" spans="1:1" x14ac:dyDescent="0.25">
      <c r="A410173" s="13">
        <v>42559</v>
      </c>
    </row>
    <row r="410174" spans="1:1" x14ac:dyDescent="0.25">
      <c r="A410174" s="13">
        <v>42562</v>
      </c>
    </row>
    <row r="410175" spans="1:1" x14ac:dyDescent="0.25">
      <c r="A410175" s="13">
        <v>42563</v>
      </c>
    </row>
    <row r="410176" spans="1:1" x14ac:dyDescent="0.25">
      <c r="A410176" s="13">
        <v>42564</v>
      </c>
    </row>
    <row r="410177" spans="1:1" x14ac:dyDescent="0.25">
      <c r="A410177" s="13">
        <v>42565</v>
      </c>
    </row>
    <row r="410178" spans="1:1" x14ac:dyDescent="0.25">
      <c r="A410178" s="13">
        <v>42566</v>
      </c>
    </row>
    <row r="410179" spans="1:1" x14ac:dyDescent="0.25">
      <c r="A410179" s="13">
        <v>42569</v>
      </c>
    </row>
    <row r="410180" spans="1:1" x14ac:dyDescent="0.25">
      <c r="A410180" s="13">
        <v>42570</v>
      </c>
    </row>
    <row r="410181" spans="1:1" x14ac:dyDescent="0.25">
      <c r="A410181" s="13">
        <v>42571</v>
      </c>
    </row>
    <row r="410182" spans="1:1" x14ac:dyDescent="0.25">
      <c r="A410182" s="13">
        <v>42572</v>
      </c>
    </row>
    <row r="410183" spans="1:1" x14ac:dyDescent="0.25">
      <c r="A410183" s="13">
        <v>42573</v>
      </c>
    </row>
    <row r="410184" spans="1:1" x14ac:dyDescent="0.25">
      <c r="A410184" s="13">
        <v>42576</v>
      </c>
    </row>
    <row r="410185" spans="1:1" x14ac:dyDescent="0.25">
      <c r="A410185" s="13">
        <v>42577</v>
      </c>
    </row>
    <row r="410186" spans="1:1" x14ac:dyDescent="0.25">
      <c r="A410186" s="13">
        <v>42578</v>
      </c>
    </row>
    <row r="410187" spans="1:1" x14ac:dyDescent="0.25">
      <c r="A410187" s="13">
        <v>42579</v>
      </c>
    </row>
    <row r="410188" spans="1:1" x14ac:dyDescent="0.25">
      <c r="A410188" s="13">
        <v>42580</v>
      </c>
    </row>
    <row r="410189" spans="1:1" x14ac:dyDescent="0.25">
      <c r="A410189" s="13">
        <v>42583</v>
      </c>
    </row>
    <row r="410190" spans="1:1" x14ac:dyDescent="0.25">
      <c r="A410190" s="13">
        <v>42584</v>
      </c>
    </row>
    <row r="410191" spans="1:1" x14ac:dyDescent="0.25">
      <c r="A410191" s="13">
        <v>42585</v>
      </c>
    </row>
    <row r="410192" spans="1:1" x14ac:dyDescent="0.25">
      <c r="A410192" s="13">
        <v>42586</v>
      </c>
    </row>
    <row r="410193" spans="1:1" x14ac:dyDescent="0.25">
      <c r="A410193" s="13">
        <v>42587</v>
      </c>
    </row>
    <row r="410194" spans="1:1" x14ac:dyDescent="0.25">
      <c r="A410194" s="13">
        <v>42590</v>
      </c>
    </row>
    <row r="410195" spans="1:1" x14ac:dyDescent="0.25">
      <c r="A410195" s="13">
        <v>42591</v>
      </c>
    </row>
    <row r="410196" spans="1:1" x14ac:dyDescent="0.25">
      <c r="A410196" s="13">
        <v>42592</v>
      </c>
    </row>
    <row r="410197" spans="1:1" x14ac:dyDescent="0.25">
      <c r="A410197" s="13">
        <v>42593</v>
      </c>
    </row>
    <row r="410198" spans="1:1" x14ac:dyDescent="0.25">
      <c r="A410198" s="13">
        <v>42594</v>
      </c>
    </row>
    <row r="410199" spans="1:1" x14ac:dyDescent="0.25">
      <c r="A410199" s="13">
        <v>42597</v>
      </c>
    </row>
    <row r="410200" spans="1:1" x14ac:dyDescent="0.25">
      <c r="A410200" s="13">
        <v>42598</v>
      </c>
    </row>
    <row r="410201" spans="1:1" x14ac:dyDescent="0.25">
      <c r="A410201" s="13">
        <v>42599</v>
      </c>
    </row>
    <row r="410202" spans="1:1" x14ac:dyDescent="0.25">
      <c r="A410202" s="13">
        <v>42600</v>
      </c>
    </row>
    <row r="410203" spans="1:1" x14ac:dyDescent="0.25">
      <c r="A410203" s="13">
        <v>42601</v>
      </c>
    </row>
    <row r="410204" spans="1:1" x14ac:dyDescent="0.25">
      <c r="A410204" s="13">
        <v>42604</v>
      </c>
    </row>
    <row r="410205" spans="1:1" x14ac:dyDescent="0.25">
      <c r="A410205" s="13">
        <v>42605</v>
      </c>
    </row>
    <row r="410206" spans="1:1" x14ac:dyDescent="0.25">
      <c r="A410206" s="13">
        <v>42606</v>
      </c>
    </row>
    <row r="410207" spans="1:1" x14ac:dyDescent="0.25">
      <c r="A410207" s="13">
        <v>42607</v>
      </c>
    </row>
    <row r="410208" spans="1:1" x14ac:dyDescent="0.25">
      <c r="A410208" s="13">
        <v>42608</v>
      </c>
    </row>
    <row r="410209" spans="1:1" x14ac:dyDescent="0.25">
      <c r="A410209" s="13">
        <v>42611</v>
      </c>
    </row>
    <row r="410210" spans="1:1" x14ac:dyDescent="0.25">
      <c r="A410210" s="13">
        <v>42612</v>
      </c>
    </row>
    <row r="410211" spans="1:1" x14ac:dyDescent="0.25">
      <c r="A410211" s="13">
        <v>42613</v>
      </c>
    </row>
    <row r="410212" spans="1:1" x14ac:dyDescent="0.25">
      <c r="A410212" s="13">
        <v>42614</v>
      </c>
    </row>
    <row r="410213" spans="1:1" x14ac:dyDescent="0.25">
      <c r="A410213" s="13">
        <v>42615</v>
      </c>
    </row>
    <row r="410214" spans="1:1" x14ac:dyDescent="0.25">
      <c r="A410214" s="13">
        <v>42618</v>
      </c>
    </row>
    <row r="410215" spans="1:1" x14ac:dyDescent="0.25">
      <c r="A410215" s="13">
        <v>42619</v>
      </c>
    </row>
    <row r="410216" spans="1:1" x14ac:dyDescent="0.25">
      <c r="A410216" s="13">
        <v>42620</v>
      </c>
    </row>
    <row r="410217" spans="1:1" x14ac:dyDescent="0.25">
      <c r="A410217" s="13">
        <v>42621</v>
      </c>
    </row>
    <row r="410218" spans="1:1" x14ac:dyDescent="0.25">
      <c r="A410218" s="13">
        <v>42622</v>
      </c>
    </row>
    <row r="410219" spans="1:1" x14ac:dyDescent="0.25">
      <c r="A410219" s="13">
        <v>42625</v>
      </c>
    </row>
    <row r="410220" spans="1:1" x14ac:dyDescent="0.25">
      <c r="A410220" s="13">
        <v>42626</v>
      </c>
    </row>
    <row r="410221" spans="1:1" x14ac:dyDescent="0.25">
      <c r="A410221" s="13">
        <v>42627</v>
      </c>
    </row>
    <row r="410222" spans="1:1" x14ac:dyDescent="0.25">
      <c r="A410222" s="13">
        <v>42632</v>
      </c>
    </row>
    <row r="410223" spans="1:1" x14ac:dyDescent="0.25">
      <c r="A410223" s="13">
        <v>42633</v>
      </c>
    </row>
    <row r="410224" spans="1:1" x14ac:dyDescent="0.25">
      <c r="A410224" s="13">
        <v>42634</v>
      </c>
    </row>
    <row r="410225" spans="1:1" x14ac:dyDescent="0.25">
      <c r="A410225" s="13">
        <v>42635</v>
      </c>
    </row>
    <row r="410226" spans="1:1" x14ac:dyDescent="0.25">
      <c r="A410226" s="13">
        <v>42636</v>
      </c>
    </row>
    <row r="410227" spans="1:1" x14ac:dyDescent="0.25">
      <c r="A410227" s="13">
        <v>42639</v>
      </c>
    </row>
    <row r="410228" spans="1:1" x14ac:dyDescent="0.25">
      <c r="A410228" s="13">
        <v>42640</v>
      </c>
    </row>
    <row r="410229" spans="1:1" x14ac:dyDescent="0.25">
      <c r="A410229" s="13">
        <v>42641</v>
      </c>
    </row>
    <row r="410230" spans="1:1" x14ac:dyDescent="0.25">
      <c r="A410230" s="13">
        <v>42642</v>
      </c>
    </row>
    <row r="410231" spans="1:1" x14ac:dyDescent="0.25">
      <c r="A410231" s="13">
        <v>42643</v>
      </c>
    </row>
    <row r="410232" spans="1:1" x14ac:dyDescent="0.25">
      <c r="A410232" s="13">
        <v>42653</v>
      </c>
    </row>
    <row r="410233" spans="1:1" x14ac:dyDescent="0.25">
      <c r="A410233" s="13">
        <v>42654</v>
      </c>
    </row>
    <row r="410234" spans="1:1" x14ac:dyDescent="0.25">
      <c r="A410234" s="13">
        <v>42655</v>
      </c>
    </row>
    <row r="410235" spans="1:1" x14ac:dyDescent="0.25">
      <c r="A410235" s="13">
        <v>42656</v>
      </c>
    </row>
    <row r="410236" spans="1:1" x14ac:dyDescent="0.25">
      <c r="A410236" s="13">
        <v>42657</v>
      </c>
    </row>
    <row r="410237" spans="1:1" x14ac:dyDescent="0.25">
      <c r="A410237" s="13">
        <v>42660</v>
      </c>
    </row>
    <row r="410238" spans="1:1" x14ac:dyDescent="0.25">
      <c r="A410238" s="13">
        <v>42661</v>
      </c>
    </row>
    <row r="410239" spans="1:1" x14ac:dyDescent="0.25">
      <c r="A410239" s="13">
        <v>42662</v>
      </c>
    </row>
    <row r="410240" spans="1:1" x14ac:dyDescent="0.25">
      <c r="A410240" s="13">
        <v>42663</v>
      </c>
    </row>
    <row r="410241" spans="1:1" x14ac:dyDescent="0.25">
      <c r="A410241" s="13">
        <v>42664</v>
      </c>
    </row>
    <row r="410242" spans="1:1" x14ac:dyDescent="0.25">
      <c r="A410242" s="13">
        <v>42667</v>
      </c>
    </row>
    <row r="410243" spans="1:1" x14ac:dyDescent="0.25">
      <c r="A410243" s="13">
        <v>42668</v>
      </c>
    </row>
    <row r="410244" spans="1:1" x14ac:dyDescent="0.25">
      <c r="A410244" s="13">
        <v>42669</v>
      </c>
    </row>
    <row r="410245" spans="1:1" x14ac:dyDescent="0.25">
      <c r="A410245" s="13">
        <v>42670</v>
      </c>
    </row>
    <row r="410246" spans="1:1" x14ac:dyDescent="0.25">
      <c r="A410246" s="13">
        <v>42671</v>
      </c>
    </row>
    <row r="410247" spans="1:1" x14ac:dyDescent="0.25">
      <c r="A410247" s="13">
        <v>42674</v>
      </c>
    </row>
    <row r="410248" spans="1:1" x14ac:dyDescent="0.25">
      <c r="A410248" s="13">
        <v>42675</v>
      </c>
    </row>
    <row r="410249" spans="1:1" x14ac:dyDescent="0.25">
      <c r="A410249" s="13">
        <v>42676</v>
      </c>
    </row>
    <row r="410250" spans="1:1" x14ac:dyDescent="0.25">
      <c r="A410250" s="13">
        <v>42677</v>
      </c>
    </row>
    <row r="410251" spans="1:1" x14ac:dyDescent="0.25">
      <c r="A410251" s="13">
        <v>42678</v>
      </c>
    </row>
    <row r="426549" spans="1:1" x14ac:dyDescent="0.25">
      <c r="A426549" s="13" t="s">
        <v>0</v>
      </c>
    </row>
    <row r="426550" spans="1:1" x14ac:dyDescent="0.25">
      <c r="A426550" s="13" t="s">
        <v>1</v>
      </c>
    </row>
    <row r="426551" spans="1:1" x14ac:dyDescent="0.25">
      <c r="A426551" s="13">
        <v>42551</v>
      </c>
    </row>
    <row r="426552" spans="1:1" x14ac:dyDescent="0.25">
      <c r="A426552" s="13">
        <v>42552</v>
      </c>
    </row>
    <row r="426553" spans="1:1" x14ac:dyDescent="0.25">
      <c r="A426553" s="13">
        <v>42555</v>
      </c>
    </row>
    <row r="426554" spans="1:1" x14ac:dyDescent="0.25">
      <c r="A426554" s="13">
        <v>42556</v>
      </c>
    </row>
    <row r="426555" spans="1:1" x14ac:dyDescent="0.25">
      <c r="A426555" s="13">
        <v>42557</v>
      </c>
    </row>
    <row r="426556" spans="1:1" x14ac:dyDescent="0.25">
      <c r="A426556" s="13">
        <v>42558</v>
      </c>
    </row>
    <row r="426557" spans="1:1" x14ac:dyDescent="0.25">
      <c r="A426557" s="13">
        <v>42559</v>
      </c>
    </row>
    <row r="426558" spans="1:1" x14ac:dyDescent="0.25">
      <c r="A426558" s="13">
        <v>42562</v>
      </c>
    </row>
    <row r="426559" spans="1:1" x14ac:dyDescent="0.25">
      <c r="A426559" s="13">
        <v>42563</v>
      </c>
    </row>
    <row r="426560" spans="1:1" x14ac:dyDescent="0.25">
      <c r="A426560" s="13">
        <v>42564</v>
      </c>
    </row>
    <row r="426561" spans="1:1" x14ac:dyDescent="0.25">
      <c r="A426561" s="13">
        <v>42565</v>
      </c>
    </row>
    <row r="426562" spans="1:1" x14ac:dyDescent="0.25">
      <c r="A426562" s="13">
        <v>42566</v>
      </c>
    </row>
    <row r="426563" spans="1:1" x14ac:dyDescent="0.25">
      <c r="A426563" s="13">
        <v>42569</v>
      </c>
    </row>
    <row r="426564" spans="1:1" x14ac:dyDescent="0.25">
      <c r="A426564" s="13">
        <v>42570</v>
      </c>
    </row>
    <row r="426565" spans="1:1" x14ac:dyDescent="0.25">
      <c r="A426565" s="13">
        <v>42571</v>
      </c>
    </row>
    <row r="426566" spans="1:1" x14ac:dyDescent="0.25">
      <c r="A426566" s="13">
        <v>42572</v>
      </c>
    </row>
    <row r="426567" spans="1:1" x14ac:dyDescent="0.25">
      <c r="A426567" s="13">
        <v>42573</v>
      </c>
    </row>
    <row r="426568" spans="1:1" x14ac:dyDescent="0.25">
      <c r="A426568" s="13">
        <v>42576</v>
      </c>
    </row>
    <row r="426569" spans="1:1" x14ac:dyDescent="0.25">
      <c r="A426569" s="13">
        <v>42577</v>
      </c>
    </row>
    <row r="426570" spans="1:1" x14ac:dyDescent="0.25">
      <c r="A426570" s="13">
        <v>42578</v>
      </c>
    </row>
    <row r="426571" spans="1:1" x14ac:dyDescent="0.25">
      <c r="A426571" s="13">
        <v>42579</v>
      </c>
    </row>
    <row r="426572" spans="1:1" x14ac:dyDescent="0.25">
      <c r="A426572" s="13">
        <v>42580</v>
      </c>
    </row>
    <row r="426573" spans="1:1" x14ac:dyDescent="0.25">
      <c r="A426573" s="13">
        <v>42583</v>
      </c>
    </row>
    <row r="426574" spans="1:1" x14ac:dyDescent="0.25">
      <c r="A426574" s="13">
        <v>42584</v>
      </c>
    </row>
    <row r="426575" spans="1:1" x14ac:dyDescent="0.25">
      <c r="A426575" s="13">
        <v>42585</v>
      </c>
    </row>
    <row r="426576" spans="1:1" x14ac:dyDescent="0.25">
      <c r="A426576" s="13">
        <v>42586</v>
      </c>
    </row>
    <row r="426577" spans="1:1" x14ac:dyDescent="0.25">
      <c r="A426577" s="13">
        <v>42587</v>
      </c>
    </row>
    <row r="426578" spans="1:1" x14ac:dyDescent="0.25">
      <c r="A426578" s="13">
        <v>42590</v>
      </c>
    </row>
    <row r="426579" spans="1:1" x14ac:dyDescent="0.25">
      <c r="A426579" s="13">
        <v>42591</v>
      </c>
    </row>
    <row r="426580" spans="1:1" x14ac:dyDescent="0.25">
      <c r="A426580" s="13">
        <v>42592</v>
      </c>
    </row>
    <row r="426581" spans="1:1" x14ac:dyDescent="0.25">
      <c r="A426581" s="13">
        <v>42593</v>
      </c>
    </row>
    <row r="426582" spans="1:1" x14ac:dyDescent="0.25">
      <c r="A426582" s="13">
        <v>42594</v>
      </c>
    </row>
    <row r="426583" spans="1:1" x14ac:dyDescent="0.25">
      <c r="A426583" s="13">
        <v>42597</v>
      </c>
    </row>
    <row r="426584" spans="1:1" x14ac:dyDescent="0.25">
      <c r="A426584" s="13">
        <v>42598</v>
      </c>
    </row>
    <row r="426585" spans="1:1" x14ac:dyDescent="0.25">
      <c r="A426585" s="13">
        <v>42599</v>
      </c>
    </row>
    <row r="426586" spans="1:1" x14ac:dyDescent="0.25">
      <c r="A426586" s="13">
        <v>42600</v>
      </c>
    </row>
    <row r="426587" spans="1:1" x14ac:dyDescent="0.25">
      <c r="A426587" s="13">
        <v>42601</v>
      </c>
    </row>
    <row r="426588" spans="1:1" x14ac:dyDescent="0.25">
      <c r="A426588" s="13">
        <v>42604</v>
      </c>
    </row>
    <row r="426589" spans="1:1" x14ac:dyDescent="0.25">
      <c r="A426589" s="13">
        <v>42605</v>
      </c>
    </row>
    <row r="426590" spans="1:1" x14ac:dyDescent="0.25">
      <c r="A426590" s="13">
        <v>42606</v>
      </c>
    </row>
    <row r="426591" spans="1:1" x14ac:dyDescent="0.25">
      <c r="A426591" s="13">
        <v>42607</v>
      </c>
    </row>
    <row r="426592" spans="1:1" x14ac:dyDescent="0.25">
      <c r="A426592" s="13">
        <v>42608</v>
      </c>
    </row>
    <row r="426593" spans="1:1" x14ac:dyDescent="0.25">
      <c r="A426593" s="13">
        <v>42611</v>
      </c>
    </row>
    <row r="426594" spans="1:1" x14ac:dyDescent="0.25">
      <c r="A426594" s="13">
        <v>42612</v>
      </c>
    </row>
    <row r="426595" spans="1:1" x14ac:dyDescent="0.25">
      <c r="A426595" s="13">
        <v>42613</v>
      </c>
    </row>
    <row r="426596" spans="1:1" x14ac:dyDescent="0.25">
      <c r="A426596" s="13">
        <v>42614</v>
      </c>
    </row>
    <row r="426597" spans="1:1" x14ac:dyDescent="0.25">
      <c r="A426597" s="13">
        <v>42615</v>
      </c>
    </row>
    <row r="426598" spans="1:1" x14ac:dyDescent="0.25">
      <c r="A426598" s="13">
        <v>42618</v>
      </c>
    </row>
    <row r="426599" spans="1:1" x14ac:dyDescent="0.25">
      <c r="A426599" s="13">
        <v>42619</v>
      </c>
    </row>
    <row r="426600" spans="1:1" x14ac:dyDescent="0.25">
      <c r="A426600" s="13">
        <v>42620</v>
      </c>
    </row>
    <row r="426601" spans="1:1" x14ac:dyDescent="0.25">
      <c r="A426601" s="13">
        <v>42621</v>
      </c>
    </row>
    <row r="426602" spans="1:1" x14ac:dyDescent="0.25">
      <c r="A426602" s="13">
        <v>42622</v>
      </c>
    </row>
    <row r="426603" spans="1:1" x14ac:dyDescent="0.25">
      <c r="A426603" s="13">
        <v>42625</v>
      </c>
    </row>
    <row r="426604" spans="1:1" x14ac:dyDescent="0.25">
      <c r="A426604" s="13">
        <v>42626</v>
      </c>
    </row>
    <row r="426605" spans="1:1" x14ac:dyDescent="0.25">
      <c r="A426605" s="13">
        <v>42627</v>
      </c>
    </row>
    <row r="426606" spans="1:1" x14ac:dyDescent="0.25">
      <c r="A426606" s="13">
        <v>42632</v>
      </c>
    </row>
    <row r="426607" spans="1:1" x14ac:dyDescent="0.25">
      <c r="A426607" s="13">
        <v>42633</v>
      </c>
    </row>
    <row r="426608" spans="1:1" x14ac:dyDescent="0.25">
      <c r="A426608" s="13">
        <v>42634</v>
      </c>
    </row>
    <row r="426609" spans="1:1" x14ac:dyDescent="0.25">
      <c r="A426609" s="13">
        <v>42635</v>
      </c>
    </row>
    <row r="426610" spans="1:1" x14ac:dyDescent="0.25">
      <c r="A426610" s="13">
        <v>42636</v>
      </c>
    </row>
    <row r="426611" spans="1:1" x14ac:dyDescent="0.25">
      <c r="A426611" s="13">
        <v>42639</v>
      </c>
    </row>
    <row r="426612" spans="1:1" x14ac:dyDescent="0.25">
      <c r="A426612" s="13">
        <v>42640</v>
      </c>
    </row>
    <row r="426613" spans="1:1" x14ac:dyDescent="0.25">
      <c r="A426613" s="13">
        <v>42641</v>
      </c>
    </row>
    <row r="426614" spans="1:1" x14ac:dyDescent="0.25">
      <c r="A426614" s="13">
        <v>42642</v>
      </c>
    </row>
    <row r="426615" spans="1:1" x14ac:dyDescent="0.25">
      <c r="A426615" s="13">
        <v>42643</v>
      </c>
    </row>
    <row r="426616" spans="1:1" x14ac:dyDescent="0.25">
      <c r="A426616" s="13">
        <v>42653</v>
      </c>
    </row>
    <row r="426617" spans="1:1" x14ac:dyDescent="0.25">
      <c r="A426617" s="13">
        <v>42654</v>
      </c>
    </row>
    <row r="426618" spans="1:1" x14ac:dyDescent="0.25">
      <c r="A426618" s="13">
        <v>42655</v>
      </c>
    </row>
    <row r="426619" spans="1:1" x14ac:dyDescent="0.25">
      <c r="A426619" s="13">
        <v>42656</v>
      </c>
    </row>
    <row r="426620" spans="1:1" x14ac:dyDescent="0.25">
      <c r="A426620" s="13">
        <v>42657</v>
      </c>
    </row>
    <row r="426621" spans="1:1" x14ac:dyDescent="0.25">
      <c r="A426621" s="13">
        <v>42660</v>
      </c>
    </row>
    <row r="426622" spans="1:1" x14ac:dyDescent="0.25">
      <c r="A426622" s="13">
        <v>42661</v>
      </c>
    </row>
    <row r="426623" spans="1:1" x14ac:dyDescent="0.25">
      <c r="A426623" s="13">
        <v>42662</v>
      </c>
    </row>
    <row r="426624" spans="1:1" x14ac:dyDescent="0.25">
      <c r="A426624" s="13">
        <v>42663</v>
      </c>
    </row>
    <row r="426625" spans="1:1" x14ac:dyDescent="0.25">
      <c r="A426625" s="13">
        <v>42664</v>
      </c>
    </row>
    <row r="426626" spans="1:1" x14ac:dyDescent="0.25">
      <c r="A426626" s="13">
        <v>42667</v>
      </c>
    </row>
    <row r="426627" spans="1:1" x14ac:dyDescent="0.25">
      <c r="A426627" s="13">
        <v>42668</v>
      </c>
    </row>
    <row r="426628" spans="1:1" x14ac:dyDescent="0.25">
      <c r="A426628" s="13">
        <v>42669</v>
      </c>
    </row>
    <row r="426629" spans="1:1" x14ac:dyDescent="0.25">
      <c r="A426629" s="13">
        <v>42670</v>
      </c>
    </row>
    <row r="426630" spans="1:1" x14ac:dyDescent="0.25">
      <c r="A426630" s="13">
        <v>42671</v>
      </c>
    </row>
    <row r="426631" spans="1:1" x14ac:dyDescent="0.25">
      <c r="A426631" s="13">
        <v>42674</v>
      </c>
    </row>
    <row r="426632" spans="1:1" x14ac:dyDescent="0.25">
      <c r="A426632" s="13">
        <v>42675</v>
      </c>
    </row>
    <row r="426633" spans="1:1" x14ac:dyDescent="0.25">
      <c r="A426633" s="13">
        <v>42676</v>
      </c>
    </row>
    <row r="426634" spans="1:1" x14ac:dyDescent="0.25">
      <c r="A426634" s="13">
        <v>42677</v>
      </c>
    </row>
    <row r="426635" spans="1:1" x14ac:dyDescent="0.25">
      <c r="A426635" s="13">
        <v>42678</v>
      </c>
    </row>
    <row r="442933" spans="1:1" x14ac:dyDescent="0.25">
      <c r="A442933" s="13" t="s">
        <v>0</v>
      </c>
    </row>
    <row r="442934" spans="1:1" x14ac:dyDescent="0.25">
      <c r="A442934" s="13" t="s">
        <v>1</v>
      </c>
    </row>
    <row r="442935" spans="1:1" x14ac:dyDescent="0.25">
      <c r="A442935" s="13">
        <v>42551</v>
      </c>
    </row>
    <row r="442936" spans="1:1" x14ac:dyDescent="0.25">
      <c r="A442936" s="13">
        <v>42552</v>
      </c>
    </row>
    <row r="442937" spans="1:1" x14ac:dyDescent="0.25">
      <c r="A442937" s="13">
        <v>42555</v>
      </c>
    </row>
    <row r="442938" spans="1:1" x14ac:dyDescent="0.25">
      <c r="A442938" s="13">
        <v>42556</v>
      </c>
    </row>
    <row r="442939" spans="1:1" x14ac:dyDescent="0.25">
      <c r="A442939" s="13">
        <v>42557</v>
      </c>
    </row>
    <row r="442940" spans="1:1" x14ac:dyDescent="0.25">
      <c r="A442940" s="13">
        <v>42558</v>
      </c>
    </row>
    <row r="442941" spans="1:1" x14ac:dyDescent="0.25">
      <c r="A442941" s="13">
        <v>42559</v>
      </c>
    </row>
    <row r="442942" spans="1:1" x14ac:dyDescent="0.25">
      <c r="A442942" s="13">
        <v>42562</v>
      </c>
    </row>
    <row r="442943" spans="1:1" x14ac:dyDescent="0.25">
      <c r="A442943" s="13">
        <v>42563</v>
      </c>
    </row>
    <row r="442944" spans="1:1" x14ac:dyDescent="0.25">
      <c r="A442944" s="13">
        <v>42564</v>
      </c>
    </row>
    <row r="442945" spans="1:1" x14ac:dyDescent="0.25">
      <c r="A442945" s="13">
        <v>42565</v>
      </c>
    </row>
    <row r="442946" spans="1:1" x14ac:dyDescent="0.25">
      <c r="A442946" s="13">
        <v>42566</v>
      </c>
    </row>
    <row r="442947" spans="1:1" x14ac:dyDescent="0.25">
      <c r="A442947" s="13">
        <v>42569</v>
      </c>
    </row>
    <row r="442948" spans="1:1" x14ac:dyDescent="0.25">
      <c r="A442948" s="13">
        <v>42570</v>
      </c>
    </row>
    <row r="442949" spans="1:1" x14ac:dyDescent="0.25">
      <c r="A442949" s="13">
        <v>42571</v>
      </c>
    </row>
    <row r="442950" spans="1:1" x14ac:dyDescent="0.25">
      <c r="A442950" s="13">
        <v>42572</v>
      </c>
    </row>
    <row r="442951" spans="1:1" x14ac:dyDescent="0.25">
      <c r="A442951" s="13">
        <v>42573</v>
      </c>
    </row>
    <row r="442952" spans="1:1" x14ac:dyDescent="0.25">
      <c r="A442952" s="13">
        <v>42576</v>
      </c>
    </row>
    <row r="442953" spans="1:1" x14ac:dyDescent="0.25">
      <c r="A442953" s="13">
        <v>42577</v>
      </c>
    </row>
    <row r="442954" spans="1:1" x14ac:dyDescent="0.25">
      <c r="A442954" s="13">
        <v>42578</v>
      </c>
    </row>
    <row r="442955" spans="1:1" x14ac:dyDescent="0.25">
      <c r="A442955" s="13">
        <v>42579</v>
      </c>
    </row>
    <row r="442956" spans="1:1" x14ac:dyDescent="0.25">
      <c r="A442956" s="13">
        <v>42580</v>
      </c>
    </row>
    <row r="442957" spans="1:1" x14ac:dyDescent="0.25">
      <c r="A442957" s="13">
        <v>42583</v>
      </c>
    </row>
    <row r="442958" spans="1:1" x14ac:dyDescent="0.25">
      <c r="A442958" s="13">
        <v>42584</v>
      </c>
    </row>
    <row r="442959" spans="1:1" x14ac:dyDescent="0.25">
      <c r="A442959" s="13">
        <v>42585</v>
      </c>
    </row>
    <row r="442960" spans="1:1" x14ac:dyDescent="0.25">
      <c r="A442960" s="13">
        <v>42586</v>
      </c>
    </row>
    <row r="442961" spans="1:1" x14ac:dyDescent="0.25">
      <c r="A442961" s="13">
        <v>42587</v>
      </c>
    </row>
    <row r="442962" spans="1:1" x14ac:dyDescent="0.25">
      <c r="A442962" s="13">
        <v>42590</v>
      </c>
    </row>
    <row r="442963" spans="1:1" x14ac:dyDescent="0.25">
      <c r="A442963" s="13">
        <v>42591</v>
      </c>
    </row>
    <row r="442964" spans="1:1" x14ac:dyDescent="0.25">
      <c r="A442964" s="13">
        <v>42592</v>
      </c>
    </row>
    <row r="442965" spans="1:1" x14ac:dyDescent="0.25">
      <c r="A442965" s="13">
        <v>42593</v>
      </c>
    </row>
    <row r="442966" spans="1:1" x14ac:dyDescent="0.25">
      <c r="A442966" s="13">
        <v>42594</v>
      </c>
    </row>
    <row r="442967" spans="1:1" x14ac:dyDescent="0.25">
      <c r="A442967" s="13">
        <v>42597</v>
      </c>
    </row>
    <row r="442968" spans="1:1" x14ac:dyDescent="0.25">
      <c r="A442968" s="13">
        <v>42598</v>
      </c>
    </row>
    <row r="442969" spans="1:1" x14ac:dyDescent="0.25">
      <c r="A442969" s="13">
        <v>42599</v>
      </c>
    </row>
    <row r="442970" spans="1:1" x14ac:dyDescent="0.25">
      <c r="A442970" s="13">
        <v>42600</v>
      </c>
    </row>
    <row r="442971" spans="1:1" x14ac:dyDescent="0.25">
      <c r="A442971" s="13">
        <v>42601</v>
      </c>
    </row>
    <row r="442972" spans="1:1" x14ac:dyDescent="0.25">
      <c r="A442972" s="13">
        <v>42604</v>
      </c>
    </row>
    <row r="442973" spans="1:1" x14ac:dyDescent="0.25">
      <c r="A442973" s="13">
        <v>42605</v>
      </c>
    </row>
    <row r="442974" spans="1:1" x14ac:dyDescent="0.25">
      <c r="A442974" s="13">
        <v>42606</v>
      </c>
    </row>
    <row r="442975" spans="1:1" x14ac:dyDescent="0.25">
      <c r="A442975" s="13">
        <v>42607</v>
      </c>
    </row>
    <row r="442976" spans="1:1" x14ac:dyDescent="0.25">
      <c r="A442976" s="13">
        <v>42608</v>
      </c>
    </row>
    <row r="442977" spans="1:1" x14ac:dyDescent="0.25">
      <c r="A442977" s="13">
        <v>42611</v>
      </c>
    </row>
    <row r="442978" spans="1:1" x14ac:dyDescent="0.25">
      <c r="A442978" s="13">
        <v>42612</v>
      </c>
    </row>
    <row r="442979" spans="1:1" x14ac:dyDescent="0.25">
      <c r="A442979" s="13">
        <v>42613</v>
      </c>
    </row>
    <row r="442980" spans="1:1" x14ac:dyDescent="0.25">
      <c r="A442980" s="13">
        <v>42614</v>
      </c>
    </row>
    <row r="442981" spans="1:1" x14ac:dyDescent="0.25">
      <c r="A442981" s="13">
        <v>42615</v>
      </c>
    </row>
    <row r="442982" spans="1:1" x14ac:dyDescent="0.25">
      <c r="A442982" s="13">
        <v>42618</v>
      </c>
    </row>
    <row r="442983" spans="1:1" x14ac:dyDescent="0.25">
      <c r="A442983" s="13">
        <v>42619</v>
      </c>
    </row>
    <row r="442984" spans="1:1" x14ac:dyDescent="0.25">
      <c r="A442984" s="13">
        <v>42620</v>
      </c>
    </row>
    <row r="442985" spans="1:1" x14ac:dyDescent="0.25">
      <c r="A442985" s="13">
        <v>42621</v>
      </c>
    </row>
    <row r="442986" spans="1:1" x14ac:dyDescent="0.25">
      <c r="A442986" s="13">
        <v>42622</v>
      </c>
    </row>
    <row r="442987" spans="1:1" x14ac:dyDescent="0.25">
      <c r="A442987" s="13">
        <v>42625</v>
      </c>
    </row>
    <row r="442988" spans="1:1" x14ac:dyDescent="0.25">
      <c r="A442988" s="13">
        <v>42626</v>
      </c>
    </row>
    <row r="442989" spans="1:1" x14ac:dyDescent="0.25">
      <c r="A442989" s="13">
        <v>42627</v>
      </c>
    </row>
    <row r="442990" spans="1:1" x14ac:dyDescent="0.25">
      <c r="A442990" s="13">
        <v>42632</v>
      </c>
    </row>
    <row r="442991" spans="1:1" x14ac:dyDescent="0.25">
      <c r="A442991" s="13">
        <v>42633</v>
      </c>
    </row>
    <row r="442992" spans="1:1" x14ac:dyDescent="0.25">
      <c r="A442992" s="13">
        <v>42634</v>
      </c>
    </row>
    <row r="442993" spans="1:1" x14ac:dyDescent="0.25">
      <c r="A442993" s="13">
        <v>42635</v>
      </c>
    </row>
    <row r="442994" spans="1:1" x14ac:dyDescent="0.25">
      <c r="A442994" s="13">
        <v>42636</v>
      </c>
    </row>
    <row r="442995" spans="1:1" x14ac:dyDescent="0.25">
      <c r="A442995" s="13">
        <v>42639</v>
      </c>
    </row>
    <row r="442996" spans="1:1" x14ac:dyDescent="0.25">
      <c r="A442996" s="13">
        <v>42640</v>
      </c>
    </row>
    <row r="442997" spans="1:1" x14ac:dyDescent="0.25">
      <c r="A442997" s="13">
        <v>42641</v>
      </c>
    </row>
    <row r="442998" spans="1:1" x14ac:dyDescent="0.25">
      <c r="A442998" s="13">
        <v>42642</v>
      </c>
    </row>
    <row r="442999" spans="1:1" x14ac:dyDescent="0.25">
      <c r="A442999" s="13">
        <v>42643</v>
      </c>
    </row>
    <row r="443000" spans="1:1" x14ac:dyDescent="0.25">
      <c r="A443000" s="13">
        <v>42653</v>
      </c>
    </row>
    <row r="443001" spans="1:1" x14ac:dyDescent="0.25">
      <c r="A443001" s="13">
        <v>42654</v>
      </c>
    </row>
    <row r="443002" spans="1:1" x14ac:dyDescent="0.25">
      <c r="A443002" s="13">
        <v>42655</v>
      </c>
    </row>
    <row r="443003" spans="1:1" x14ac:dyDescent="0.25">
      <c r="A443003" s="13">
        <v>42656</v>
      </c>
    </row>
    <row r="443004" spans="1:1" x14ac:dyDescent="0.25">
      <c r="A443004" s="13">
        <v>42657</v>
      </c>
    </row>
    <row r="443005" spans="1:1" x14ac:dyDescent="0.25">
      <c r="A443005" s="13">
        <v>42660</v>
      </c>
    </row>
    <row r="443006" spans="1:1" x14ac:dyDescent="0.25">
      <c r="A443006" s="13">
        <v>42661</v>
      </c>
    </row>
    <row r="443007" spans="1:1" x14ac:dyDescent="0.25">
      <c r="A443007" s="13">
        <v>42662</v>
      </c>
    </row>
    <row r="443008" spans="1:1" x14ac:dyDescent="0.25">
      <c r="A443008" s="13">
        <v>42663</v>
      </c>
    </row>
    <row r="443009" spans="1:1" x14ac:dyDescent="0.25">
      <c r="A443009" s="13">
        <v>42664</v>
      </c>
    </row>
    <row r="443010" spans="1:1" x14ac:dyDescent="0.25">
      <c r="A443010" s="13">
        <v>42667</v>
      </c>
    </row>
    <row r="443011" spans="1:1" x14ac:dyDescent="0.25">
      <c r="A443011" s="13">
        <v>42668</v>
      </c>
    </row>
    <row r="443012" spans="1:1" x14ac:dyDescent="0.25">
      <c r="A443012" s="13">
        <v>42669</v>
      </c>
    </row>
    <row r="443013" spans="1:1" x14ac:dyDescent="0.25">
      <c r="A443013" s="13">
        <v>42670</v>
      </c>
    </row>
    <row r="443014" spans="1:1" x14ac:dyDescent="0.25">
      <c r="A443014" s="13">
        <v>42671</v>
      </c>
    </row>
    <row r="443015" spans="1:1" x14ac:dyDescent="0.25">
      <c r="A443015" s="13">
        <v>42674</v>
      </c>
    </row>
    <row r="443016" spans="1:1" x14ac:dyDescent="0.25">
      <c r="A443016" s="13">
        <v>42675</v>
      </c>
    </row>
    <row r="443017" spans="1:1" x14ac:dyDescent="0.25">
      <c r="A443017" s="13">
        <v>42676</v>
      </c>
    </row>
    <row r="443018" spans="1:1" x14ac:dyDescent="0.25">
      <c r="A443018" s="13">
        <v>42677</v>
      </c>
    </row>
    <row r="443019" spans="1:1" x14ac:dyDescent="0.25">
      <c r="A443019" s="13">
        <v>42678</v>
      </c>
    </row>
    <row r="459317" spans="1:1" x14ac:dyDescent="0.25">
      <c r="A459317" s="13" t="s">
        <v>0</v>
      </c>
    </row>
    <row r="459318" spans="1:1" x14ac:dyDescent="0.25">
      <c r="A459318" s="13" t="s">
        <v>1</v>
      </c>
    </row>
    <row r="459319" spans="1:1" x14ac:dyDescent="0.25">
      <c r="A459319" s="13">
        <v>42551</v>
      </c>
    </row>
    <row r="459320" spans="1:1" x14ac:dyDescent="0.25">
      <c r="A459320" s="13">
        <v>42552</v>
      </c>
    </row>
    <row r="459321" spans="1:1" x14ac:dyDescent="0.25">
      <c r="A459321" s="13">
        <v>42555</v>
      </c>
    </row>
    <row r="459322" spans="1:1" x14ac:dyDescent="0.25">
      <c r="A459322" s="13">
        <v>42556</v>
      </c>
    </row>
    <row r="459323" spans="1:1" x14ac:dyDescent="0.25">
      <c r="A459323" s="13">
        <v>42557</v>
      </c>
    </row>
    <row r="459324" spans="1:1" x14ac:dyDescent="0.25">
      <c r="A459324" s="13">
        <v>42558</v>
      </c>
    </row>
    <row r="459325" spans="1:1" x14ac:dyDescent="0.25">
      <c r="A459325" s="13">
        <v>42559</v>
      </c>
    </row>
    <row r="459326" spans="1:1" x14ac:dyDescent="0.25">
      <c r="A459326" s="13">
        <v>42562</v>
      </c>
    </row>
    <row r="459327" spans="1:1" x14ac:dyDescent="0.25">
      <c r="A459327" s="13">
        <v>42563</v>
      </c>
    </row>
    <row r="459328" spans="1:1" x14ac:dyDescent="0.25">
      <c r="A459328" s="13">
        <v>42564</v>
      </c>
    </row>
    <row r="459329" spans="1:1" x14ac:dyDescent="0.25">
      <c r="A459329" s="13">
        <v>42565</v>
      </c>
    </row>
    <row r="459330" spans="1:1" x14ac:dyDescent="0.25">
      <c r="A459330" s="13">
        <v>42566</v>
      </c>
    </row>
    <row r="459331" spans="1:1" x14ac:dyDescent="0.25">
      <c r="A459331" s="13">
        <v>42569</v>
      </c>
    </row>
    <row r="459332" spans="1:1" x14ac:dyDescent="0.25">
      <c r="A459332" s="13">
        <v>42570</v>
      </c>
    </row>
    <row r="459333" spans="1:1" x14ac:dyDescent="0.25">
      <c r="A459333" s="13">
        <v>42571</v>
      </c>
    </row>
    <row r="459334" spans="1:1" x14ac:dyDescent="0.25">
      <c r="A459334" s="13">
        <v>42572</v>
      </c>
    </row>
    <row r="459335" spans="1:1" x14ac:dyDescent="0.25">
      <c r="A459335" s="13">
        <v>42573</v>
      </c>
    </row>
    <row r="459336" spans="1:1" x14ac:dyDescent="0.25">
      <c r="A459336" s="13">
        <v>42576</v>
      </c>
    </row>
    <row r="459337" spans="1:1" x14ac:dyDescent="0.25">
      <c r="A459337" s="13">
        <v>42577</v>
      </c>
    </row>
    <row r="459338" spans="1:1" x14ac:dyDescent="0.25">
      <c r="A459338" s="13">
        <v>42578</v>
      </c>
    </row>
    <row r="459339" spans="1:1" x14ac:dyDescent="0.25">
      <c r="A459339" s="13">
        <v>42579</v>
      </c>
    </row>
    <row r="459340" spans="1:1" x14ac:dyDescent="0.25">
      <c r="A459340" s="13">
        <v>42580</v>
      </c>
    </row>
    <row r="459341" spans="1:1" x14ac:dyDescent="0.25">
      <c r="A459341" s="13">
        <v>42583</v>
      </c>
    </row>
    <row r="459342" spans="1:1" x14ac:dyDescent="0.25">
      <c r="A459342" s="13">
        <v>42584</v>
      </c>
    </row>
    <row r="459343" spans="1:1" x14ac:dyDescent="0.25">
      <c r="A459343" s="13">
        <v>42585</v>
      </c>
    </row>
    <row r="459344" spans="1:1" x14ac:dyDescent="0.25">
      <c r="A459344" s="13">
        <v>42586</v>
      </c>
    </row>
    <row r="459345" spans="1:1" x14ac:dyDescent="0.25">
      <c r="A459345" s="13">
        <v>42587</v>
      </c>
    </row>
    <row r="459346" spans="1:1" x14ac:dyDescent="0.25">
      <c r="A459346" s="13">
        <v>42590</v>
      </c>
    </row>
    <row r="459347" spans="1:1" x14ac:dyDescent="0.25">
      <c r="A459347" s="13">
        <v>42591</v>
      </c>
    </row>
    <row r="459348" spans="1:1" x14ac:dyDescent="0.25">
      <c r="A459348" s="13">
        <v>42592</v>
      </c>
    </row>
    <row r="459349" spans="1:1" x14ac:dyDescent="0.25">
      <c r="A459349" s="13">
        <v>42593</v>
      </c>
    </row>
    <row r="459350" spans="1:1" x14ac:dyDescent="0.25">
      <c r="A459350" s="13">
        <v>42594</v>
      </c>
    </row>
    <row r="459351" spans="1:1" x14ac:dyDescent="0.25">
      <c r="A459351" s="13">
        <v>42597</v>
      </c>
    </row>
    <row r="459352" spans="1:1" x14ac:dyDescent="0.25">
      <c r="A459352" s="13">
        <v>42598</v>
      </c>
    </row>
    <row r="459353" spans="1:1" x14ac:dyDescent="0.25">
      <c r="A459353" s="13">
        <v>42599</v>
      </c>
    </row>
    <row r="459354" spans="1:1" x14ac:dyDescent="0.25">
      <c r="A459354" s="13">
        <v>42600</v>
      </c>
    </row>
    <row r="459355" spans="1:1" x14ac:dyDescent="0.25">
      <c r="A459355" s="13">
        <v>42601</v>
      </c>
    </row>
    <row r="459356" spans="1:1" x14ac:dyDescent="0.25">
      <c r="A459356" s="13">
        <v>42604</v>
      </c>
    </row>
    <row r="459357" spans="1:1" x14ac:dyDescent="0.25">
      <c r="A459357" s="13">
        <v>42605</v>
      </c>
    </row>
    <row r="459358" spans="1:1" x14ac:dyDescent="0.25">
      <c r="A459358" s="13">
        <v>42606</v>
      </c>
    </row>
    <row r="459359" spans="1:1" x14ac:dyDescent="0.25">
      <c r="A459359" s="13">
        <v>42607</v>
      </c>
    </row>
    <row r="459360" spans="1:1" x14ac:dyDescent="0.25">
      <c r="A459360" s="13">
        <v>42608</v>
      </c>
    </row>
    <row r="459361" spans="1:1" x14ac:dyDescent="0.25">
      <c r="A459361" s="13">
        <v>42611</v>
      </c>
    </row>
    <row r="459362" spans="1:1" x14ac:dyDescent="0.25">
      <c r="A459362" s="13">
        <v>42612</v>
      </c>
    </row>
    <row r="459363" spans="1:1" x14ac:dyDescent="0.25">
      <c r="A459363" s="13">
        <v>42613</v>
      </c>
    </row>
    <row r="459364" spans="1:1" x14ac:dyDescent="0.25">
      <c r="A459364" s="13">
        <v>42614</v>
      </c>
    </row>
    <row r="459365" spans="1:1" x14ac:dyDescent="0.25">
      <c r="A459365" s="13">
        <v>42615</v>
      </c>
    </row>
    <row r="459366" spans="1:1" x14ac:dyDescent="0.25">
      <c r="A459366" s="13">
        <v>42618</v>
      </c>
    </row>
    <row r="459367" spans="1:1" x14ac:dyDescent="0.25">
      <c r="A459367" s="13">
        <v>42619</v>
      </c>
    </row>
    <row r="459368" spans="1:1" x14ac:dyDescent="0.25">
      <c r="A459368" s="13">
        <v>42620</v>
      </c>
    </row>
    <row r="459369" spans="1:1" x14ac:dyDescent="0.25">
      <c r="A459369" s="13">
        <v>42621</v>
      </c>
    </row>
    <row r="459370" spans="1:1" x14ac:dyDescent="0.25">
      <c r="A459370" s="13">
        <v>42622</v>
      </c>
    </row>
    <row r="459371" spans="1:1" x14ac:dyDescent="0.25">
      <c r="A459371" s="13">
        <v>42625</v>
      </c>
    </row>
    <row r="459372" spans="1:1" x14ac:dyDescent="0.25">
      <c r="A459372" s="13">
        <v>42626</v>
      </c>
    </row>
    <row r="459373" spans="1:1" x14ac:dyDescent="0.25">
      <c r="A459373" s="13">
        <v>42627</v>
      </c>
    </row>
    <row r="459374" spans="1:1" x14ac:dyDescent="0.25">
      <c r="A459374" s="13">
        <v>42632</v>
      </c>
    </row>
    <row r="459375" spans="1:1" x14ac:dyDescent="0.25">
      <c r="A459375" s="13">
        <v>42633</v>
      </c>
    </row>
    <row r="459376" spans="1:1" x14ac:dyDescent="0.25">
      <c r="A459376" s="13">
        <v>42634</v>
      </c>
    </row>
    <row r="459377" spans="1:1" x14ac:dyDescent="0.25">
      <c r="A459377" s="13">
        <v>42635</v>
      </c>
    </row>
    <row r="459378" spans="1:1" x14ac:dyDescent="0.25">
      <c r="A459378" s="13">
        <v>42636</v>
      </c>
    </row>
    <row r="459379" spans="1:1" x14ac:dyDescent="0.25">
      <c r="A459379" s="13">
        <v>42639</v>
      </c>
    </row>
    <row r="459380" spans="1:1" x14ac:dyDescent="0.25">
      <c r="A459380" s="13">
        <v>42640</v>
      </c>
    </row>
    <row r="459381" spans="1:1" x14ac:dyDescent="0.25">
      <c r="A459381" s="13">
        <v>42641</v>
      </c>
    </row>
    <row r="459382" spans="1:1" x14ac:dyDescent="0.25">
      <c r="A459382" s="13">
        <v>42642</v>
      </c>
    </row>
    <row r="459383" spans="1:1" x14ac:dyDescent="0.25">
      <c r="A459383" s="13">
        <v>42643</v>
      </c>
    </row>
    <row r="459384" spans="1:1" x14ac:dyDescent="0.25">
      <c r="A459384" s="13">
        <v>42653</v>
      </c>
    </row>
    <row r="459385" spans="1:1" x14ac:dyDescent="0.25">
      <c r="A459385" s="13">
        <v>42654</v>
      </c>
    </row>
    <row r="459386" spans="1:1" x14ac:dyDescent="0.25">
      <c r="A459386" s="13">
        <v>42655</v>
      </c>
    </row>
    <row r="459387" spans="1:1" x14ac:dyDescent="0.25">
      <c r="A459387" s="13">
        <v>42656</v>
      </c>
    </row>
    <row r="459388" spans="1:1" x14ac:dyDescent="0.25">
      <c r="A459388" s="13">
        <v>42657</v>
      </c>
    </row>
    <row r="459389" spans="1:1" x14ac:dyDescent="0.25">
      <c r="A459389" s="13">
        <v>42660</v>
      </c>
    </row>
    <row r="459390" spans="1:1" x14ac:dyDescent="0.25">
      <c r="A459390" s="13">
        <v>42661</v>
      </c>
    </row>
    <row r="459391" spans="1:1" x14ac:dyDescent="0.25">
      <c r="A459391" s="13">
        <v>42662</v>
      </c>
    </row>
    <row r="459392" spans="1:1" x14ac:dyDescent="0.25">
      <c r="A459392" s="13">
        <v>42663</v>
      </c>
    </row>
    <row r="459393" spans="1:1" x14ac:dyDescent="0.25">
      <c r="A459393" s="13">
        <v>42664</v>
      </c>
    </row>
    <row r="459394" spans="1:1" x14ac:dyDescent="0.25">
      <c r="A459394" s="13">
        <v>42667</v>
      </c>
    </row>
    <row r="459395" spans="1:1" x14ac:dyDescent="0.25">
      <c r="A459395" s="13">
        <v>42668</v>
      </c>
    </row>
    <row r="459396" spans="1:1" x14ac:dyDescent="0.25">
      <c r="A459396" s="13">
        <v>42669</v>
      </c>
    </row>
    <row r="459397" spans="1:1" x14ac:dyDescent="0.25">
      <c r="A459397" s="13">
        <v>42670</v>
      </c>
    </row>
    <row r="459398" spans="1:1" x14ac:dyDescent="0.25">
      <c r="A459398" s="13">
        <v>42671</v>
      </c>
    </row>
    <row r="459399" spans="1:1" x14ac:dyDescent="0.25">
      <c r="A459399" s="13">
        <v>42674</v>
      </c>
    </row>
    <row r="459400" spans="1:1" x14ac:dyDescent="0.25">
      <c r="A459400" s="13">
        <v>42675</v>
      </c>
    </row>
    <row r="459401" spans="1:1" x14ac:dyDescent="0.25">
      <c r="A459401" s="13">
        <v>42676</v>
      </c>
    </row>
    <row r="459402" spans="1:1" x14ac:dyDescent="0.25">
      <c r="A459402" s="13">
        <v>42677</v>
      </c>
    </row>
    <row r="459403" spans="1:1" x14ac:dyDescent="0.25">
      <c r="A459403" s="13">
        <v>42678</v>
      </c>
    </row>
    <row r="475701" spans="1:1" x14ac:dyDescent="0.25">
      <c r="A475701" s="13" t="s">
        <v>0</v>
      </c>
    </row>
    <row r="475702" spans="1:1" x14ac:dyDescent="0.25">
      <c r="A475702" s="13" t="s">
        <v>1</v>
      </c>
    </row>
    <row r="475703" spans="1:1" x14ac:dyDescent="0.25">
      <c r="A475703" s="13">
        <v>42551</v>
      </c>
    </row>
    <row r="475704" spans="1:1" x14ac:dyDescent="0.25">
      <c r="A475704" s="13">
        <v>42552</v>
      </c>
    </row>
    <row r="475705" spans="1:1" x14ac:dyDescent="0.25">
      <c r="A475705" s="13">
        <v>42555</v>
      </c>
    </row>
    <row r="475706" spans="1:1" x14ac:dyDescent="0.25">
      <c r="A475706" s="13">
        <v>42556</v>
      </c>
    </row>
    <row r="475707" spans="1:1" x14ac:dyDescent="0.25">
      <c r="A475707" s="13">
        <v>42557</v>
      </c>
    </row>
    <row r="475708" spans="1:1" x14ac:dyDescent="0.25">
      <c r="A475708" s="13">
        <v>42558</v>
      </c>
    </row>
    <row r="475709" spans="1:1" x14ac:dyDescent="0.25">
      <c r="A475709" s="13">
        <v>42559</v>
      </c>
    </row>
    <row r="475710" spans="1:1" x14ac:dyDescent="0.25">
      <c r="A475710" s="13">
        <v>42562</v>
      </c>
    </row>
    <row r="475711" spans="1:1" x14ac:dyDescent="0.25">
      <c r="A475711" s="13">
        <v>42563</v>
      </c>
    </row>
    <row r="475712" spans="1:1" x14ac:dyDescent="0.25">
      <c r="A475712" s="13">
        <v>42564</v>
      </c>
    </row>
    <row r="475713" spans="1:1" x14ac:dyDescent="0.25">
      <c r="A475713" s="13">
        <v>42565</v>
      </c>
    </row>
    <row r="475714" spans="1:1" x14ac:dyDescent="0.25">
      <c r="A475714" s="13">
        <v>42566</v>
      </c>
    </row>
    <row r="475715" spans="1:1" x14ac:dyDescent="0.25">
      <c r="A475715" s="13">
        <v>42569</v>
      </c>
    </row>
    <row r="475716" spans="1:1" x14ac:dyDescent="0.25">
      <c r="A475716" s="13">
        <v>42570</v>
      </c>
    </row>
    <row r="475717" spans="1:1" x14ac:dyDescent="0.25">
      <c r="A475717" s="13">
        <v>42571</v>
      </c>
    </row>
    <row r="475718" spans="1:1" x14ac:dyDescent="0.25">
      <c r="A475718" s="13">
        <v>42572</v>
      </c>
    </row>
    <row r="475719" spans="1:1" x14ac:dyDescent="0.25">
      <c r="A475719" s="13">
        <v>42573</v>
      </c>
    </row>
    <row r="475720" spans="1:1" x14ac:dyDescent="0.25">
      <c r="A475720" s="13">
        <v>42576</v>
      </c>
    </row>
    <row r="475721" spans="1:1" x14ac:dyDescent="0.25">
      <c r="A475721" s="13">
        <v>42577</v>
      </c>
    </row>
    <row r="475722" spans="1:1" x14ac:dyDescent="0.25">
      <c r="A475722" s="13">
        <v>42578</v>
      </c>
    </row>
    <row r="475723" spans="1:1" x14ac:dyDescent="0.25">
      <c r="A475723" s="13">
        <v>42579</v>
      </c>
    </row>
    <row r="475724" spans="1:1" x14ac:dyDescent="0.25">
      <c r="A475724" s="13">
        <v>42580</v>
      </c>
    </row>
    <row r="475725" spans="1:1" x14ac:dyDescent="0.25">
      <c r="A475725" s="13">
        <v>42583</v>
      </c>
    </row>
    <row r="475726" spans="1:1" x14ac:dyDescent="0.25">
      <c r="A475726" s="13">
        <v>42584</v>
      </c>
    </row>
    <row r="475727" spans="1:1" x14ac:dyDescent="0.25">
      <c r="A475727" s="13">
        <v>42585</v>
      </c>
    </row>
    <row r="475728" spans="1:1" x14ac:dyDescent="0.25">
      <c r="A475728" s="13">
        <v>42586</v>
      </c>
    </row>
    <row r="475729" spans="1:1" x14ac:dyDescent="0.25">
      <c r="A475729" s="13">
        <v>42587</v>
      </c>
    </row>
    <row r="475730" spans="1:1" x14ac:dyDescent="0.25">
      <c r="A475730" s="13">
        <v>42590</v>
      </c>
    </row>
    <row r="475731" spans="1:1" x14ac:dyDescent="0.25">
      <c r="A475731" s="13">
        <v>42591</v>
      </c>
    </row>
    <row r="475732" spans="1:1" x14ac:dyDescent="0.25">
      <c r="A475732" s="13">
        <v>42592</v>
      </c>
    </row>
    <row r="475733" spans="1:1" x14ac:dyDescent="0.25">
      <c r="A475733" s="13">
        <v>42593</v>
      </c>
    </row>
    <row r="475734" spans="1:1" x14ac:dyDescent="0.25">
      <c r="A475734" s="13">
        <v>42594</v>
      </c>
    </row>
    <row r="475735" spans="1:1" x14ac:dyDescent="0.25">
      <c r="A475735" s="13">
        <v>42597</v>
      </c>
    </row>
    <row r="475736" spans="1:1" x14ac:dyDescent="0.25">
      <c r="A475736" s="13">
        <v>42598</v>
      </c>
    </row>
    <row r="475737" spans="1:1" x14ac:dyDescent="0.25">
      <c r="A475737" s="13">
        <v>42599</v>
      </c>
    </row>
    <row r="475738" spans="1:1" x14ac:dyDescent="0.25">
      <c r="A475738" s="13">
        <v>42600</v>
      </c>
    </row>
    <row r="475739" spans="1:1" x14ac:dyDescent="0.25">
      <c r="A475739" s="13">
        <v>42601</v>
      </c>
    </row>
    <row r="475740" spans="1:1" x14ac:dyDescent="0.25">
      <c r="A475740" s="13">
        <v>42604</v>
      </c>
    </row>
    <row r="475741" spans="1:1" x14ac:dyDescent="0.25">
      <c r="A475741" s="13">
        <v>42605</v>
      </c>
    </row>
    <row r="475742" spans="1:1" x14ac:dyDescent="0.25">
      <c r="A475742" s="13">
        <v>42606</v>
      </c>
    </row>
    <row r="475743" spans="1:1" x14ac:dyDescent="0.25">
      <c r="A475743" s="13">
        <v>42607</v>
      </c>
    </row>
    <row r="475744" spans="1:1" x14ac:dyDescent="0.25">
      <c r="A475744" s="13">
        <v>42608</v>
      </c>
    </row>
    <row r="475745" spans="1:1" x14ac:dyDescent="0.25">
      <c r="A475745" s="13">
        <v>42611</v>
      </c>
    </row>
    <row r="475746" spans="1:1" x14ac:dyDescent="0.25">
      <c r="A475746" s="13">
        <v>42612</v>
      </c>
    </row>
    <row r="475747" spans="1:1" x14ac:dyDescent="0.25">
      <c r="A475747" s="13">
        <v>42613</v>
      </c>
    </row>
    <row r="475748" spans="1:1" x14ac:dyDescent="0.25">
      <c r="A475748" s="13">
        <v>42614</v>
      </c>
    </row>
    <row r="475749" spans="1:1" x14ac:dyDescent="0.25">
      <c r="A475749" s="13">
        <v>42615</v>
      </c>
    </row>
    <row r="475750" spans="1:1" x14ac:dyDescent="0.25">
      <c r="A475750" s="13">
        <v>42618</v>
      </c>
    </row>
    <row r="475751" spans="1:1" x14ac:dyDescent="0.25">
      <c r="A475751" s="13">
        <v>42619</v>
      </c>
    </row>
    <row r="475752" spans="1:1" x14ac:dyDescent="0.25">
      <c r="A475752" s="13">
        <v>42620</v>
      </c>
    </row>
    <row r="475753" spans="1:1" x14ac:dyDescent="0.25">
      <c r="A475753" s="13">
        <v>42621</v>
      </c>
    </row>
    <row r="475754" spans="1:1" x14ac:dyDescent="0.25">
      <c r="A475754" s="13">
        <v>42622</v>
      </c>
    </row>
    <row r="475755" spans="1:1" x14ac:dyDescent="0.25">
      <c r="A475755" s="13">
        <v>42625</v>
      </c>
    </row>
    <row r="475756" spans="1:1" x14ac:dyDescent="0.25">
      <c r="A475756" s="13">
        <v>42626</v>
      </c>
    </row>
    <row r="475757" spans="1:1" x14ac:dyDescent="0.25">
      <c r="A475757" s="13">
        <v>42627</v>
      </c>
    </row>
    <row r="475758" spans="1:1" x14ac:dyDescent="0.25">
      <c r="A475758" s="13">
        <v>42632</v>
      </c>
    </row>
    <row r="475759" spans="1:1" x14ac:dyDescent="0.25">
      <c r="A475759" s="13">
        <v>42633</v>
      </c>
    </row>
    <row r="475760" spans="1:1" x14ac:dyDescent="0.25">
      <c r="A475760" s="13">
        <v>42634</v>
      </c>
    </row>
    <row r="475761" spans="1:1" x14ac:dyDescent="0.25">
      <c r="A475761" s="13">
        <v>42635</v>
      </c>
    </row>
    <row r="475762" spans="1:1" x14ac:dyDescent="0.25">
      <c r="A475762" s="13">
        <v>42636</v>
      </c>
    </row>
    <row r="475763" spans="1:1" x14ac:dyDescent="0.25">
      <c r="A475763" s="13">
        <v>42639</v>
      </c>
    </row>
    <row r="475764" spans="1:1" x14ac:dyDescent="0.25">
      <c r="A475764" s="13">
        <v>42640</v>
      </c>
    </row>
    <row r="475765" spans="1:1" x14ac:dyDescent="0.25">
      <c r="A475765" s="13">
        <v>42641</v>
      </c>
    </row>
    <row r="475766" spans="1:1" x14ac:dyDescent="0.25">
      <c r="A475766" s="13">
        <v>42642</v>
      </c>
    </row>
    <row r="475767" spans="1:1" x14ac:dyDescent="0.25">
      <c r="A475767" s="13">
        <v>42643</v>
      </c>
    </row>
    <row r="475768" spans="1:1" x14ac:dyDescent="0.25">
      <c r="A475768" s="13">
        <v>42653</v>
      </c>
    </row>
    <row r="475769" spans="1:1" x14ac:dyDescent="0.25">
      <c r="A475769" s="13">
        <v>42654</v>
      </c>
    </row>
    <row r="475770" spans="1:1" x14ac:dyDescent="0.25">
      <c r="A475770" s="13">
        <v>42655</v>
      </c>
    </row>
    <row r="475771" spans="1:1" x14ac:dyDescent="0.25">
      <c r="A475771" s="13">
        <v>42656</v>
      </c>
    </row>
    <row r="475772" spans="1:1" x14ac:dyDescent="0.25">
      <c r="A475772" s="13">
        <v>42657</v>
      </c>
    </row>
    <row r="475773" spans="1:1" x14ac:dyDescent="0.25">
      <c r="A475773" s="13">
        <v>42660</v>
      </c>
    </row>
    <row r="475774" spans="1:1" x14ac:dyDescent="0.25">
      <c r="A475774" s="13">
        <v>42661</v>
      </c>
    </row>
    <row r="475775" spans="1:1" x14ac:dyDescent="0.25">
      <c r="A475775" s="13">
        <v>42662</v>
      </c>
    </row>
    <row r="475776" spans="1:1" x14ac:dyDescent="0.25">
      <c r="A475776" s="13">
        <v>42663</v>
      </c>
    </row>
    <row r="475777" spans="1:1" x14ac:dyDescent="0.25">
      <c r="A475777" s="13">
        <v>42664</v>
      </c>
    </row>
    <row r="475778" spans="1:1" x14ac:dyDescent="0.25">
      <c r="A475778" s="13">
        <v>42667</v>
      </c>
    </row>
    <row r="475779" spans="1:1" x14ac:dyDescent="0.25">
      <c r="A475779" s="13">
        <v>42668</v>
      </c>
    </row>
    <row r="475780" spans="1:1" x14ac:dyDescent="0.25">
      <c r="A475780" s="13">
        <v>42669</v>
      </c>
    </row>
    <row r="475781" spans="1:1" x14ac:dyDescent="0.25">
      <c r="A475781" s="13">
        <v>42670</v>
      </c>
    </row>
    <row r="475782" spans="1:1" x14ac:dyDescent="0.25">
      <c r="A475782" s="13">
        <v>42671</v>
      </c>
    </row>
    <row r="475783" spans="1:1" x14ac:dyDescent="0.25">
      <c r="A475783" s="13">
        <v>42674</v>
      </c>
    </row>
    <row r="475784" spans="1:1" x14ac:dyDescent="0.25">
      <c r="A475784" s="13">
        <v>42675</v>
      </c>
    </row>
    <row r="475785" spans="1:1" x14ac:dyDescent="0.25">
      <c r="A475785" s="13">
        <v>42676</v>
      </c>
    </row>
    <row r="475786" spans="1:1" x14ac:dyDescent="0.25">
      <c r="A475786" s="13">
        <v>42677</v>
      </c>
    </row>
    <row r="475787" spans="1:1" x14ac:dyDescent="0.25">
      <c r="A475787" s="13">
        <v>42678</v>
      </c>
    </row>
    <row r="492085" spans="1:1" x14ac:dyDescent="0.25">
      <c r="A492085" s="13" t="s">
        <v>0</v>
      </c>
    </row>
    <row r="492086" spans="1:1" x14ac:dyDescent="0.25">
      <c r="A492086" s="13" t="s">
        <v>1</v>
      </c>
    </row>
    <row r="492087" spans="1:1" x14ac:dyDescent="0.25">
      <c r="A492087" s="13">
        <v>42551</v>
      </c>
    </row>
    <row r="492088" spans="1:1" x14ac:dyDescent="0.25">
      <c r="A492088" s="13">
        <v>42552</v>
      </c>
    </row>
    <row r="492089" spans="1:1" x14ac:dyDescent="0.25">
      <c r="A492089" s="13">
        <v>42555</v>
      </c>
    </row>
    <row r="492090" spans="1:1" x14ac:dyDescent="0.25">
      <c r="A492090" s="13">
        <v>42556</v>
      </c>
    </row>
    <row r="492091" spans="1:1" x14ac:dyDescent="0.25">
      <c r="A492091" s="13">
        <v>42557</v>
      </c>
    </row>
    <row r="492092" spans="1:1" x14ac:dyDescent="0.25">
      <c r="A492092" s="13">
        <v>42558</v>
      </c>
    </row>
    <row r="492093" spans="1:1" x14ac:dyDescent="0.25">
      <c r="A492093" s="13">
        <v>42559</v>
      </c>
    </row>
    <row r="492094" spans="1:1" x14ac:dyDescent="0.25">
      <c r="A492094" s="13">
        <v>42562</v>
      </c>
    </row>
    <row r="492095" spans="1:1" x14ac:dyDescent="0.25">
      <c r="A492095" s="13">
        <v>42563</v>
      </c>
    </row>
    <row r="492096" spans="1:1" x14ac:dyDescent="0.25">
      <c r="A492096" s="13">
        <v>42564</v>
      </c>
    </row>
    <row r="492097" spans="1:1" x14ac:dyDescent="0.25">
      <c r="A492097" s="13">
        <v>42565</v>
      </c>
    </row>
    <row r="492098" spans="1:1" x14ac:dyDescent="0.25">
      <c r="A492098" s="13">
        <v>42566</v>
      </c>
    </row>
    <row r="492099" spans="1:1" x14ac:dyDescent="0.25">
      <c r="A492099" s="13">
        <v>42569</v>
      </c>
    </row>
    <row r="492100" spans="1:1" x14ac:dyDescent="0.25">
      <c r="A492100" s="13">
        <v>42570</v>
      </c>
    </row>
    <row r="492101" spans="1:1" x14ac:dyDescent="0.25">
      <c r="A492101" s="13">
        <v>42571</v>
      </c>
    </row>
    <row r="492102" spans="1:1" x14ac:dyDescent="0.25">
      <c r="A492102" s="13">
        <v>42572</v>
      </c>
    </row>
    <row r="492103" spans="1:1" x14ac:dyDescent="0.25">
      <c r="A492103" s="13">
        <v>42573</v>
      </c>
    </row>
    <row r="492104" spans="1:1" x14ac:dyDescent="0.25">
      <c r="A492104" s="13">
        <v>42576</v>
      </c>
    </row>
    <row r="492105" spans="1:1" x14ac:dyDescent="0.25">
      <c r="A492105" s="13">
        <v>42577</v>
      </c>
    </row>
    <row r="492106" spans="1:1" x14ac:dyDescent="0.25">
      <c r="A492106" s="13">
        <v>42578</v>
      </c>
    </row>
    <row r="492107" spans="1:1" x14ac:dyDescent="0.25">
      <c r="A492107" s="13">
        <v>42579</v>
      </c>
    </row>
    <row r="492108" spans="1:1" x14ac:dyDescent="0.25">
      <c r="A492108" s="13">
        <v>42580</v>
      </c>
    </row>
    <row r="492109" spans="1:1" x14ac:dyDescent="0.25">
      <c r="A492109" s="13">
        <v>42583</v>
      </c>
    </row>
    <row r="492110" spans="1:1" x14ac:dyDescent="0.25">
      <c r="A492110" s="13">
        <v>42584</v>
      </c>
    </row>
    <row r="492111" spans="1:1" x14ac:dyDescent="0.25">
      <c r="A492111" s="13">
        <v>42585</v>
      </c>
    </row>
    <row r="492112" spans="1:1" x14ac:dyDescent="0.25">
      <c r="A492112" s="13">
        <v>42586</v>
      </c>
    </row>
    <row r="492113" spans="1:1" x14ac:dyDescent="0.25">
      <c r="A492113" s="13">
        <v>42587</v>
      </c>
    </row>
    <row r="492114" spans="1:1" x14ac:dyDescent="0.25">
      <c r="A492114" s="13">
        <v>42590</v>
      </c>
    </row>
    <row r="492115" spans="1:1" x14ac:dyDescent="0.25">
      <c r="A492115" s="13">
        <v>42591</v>
      </c>
    </row>
    <row r="492116" spans="1:1" x14ac:dyDescent="0.25">
      <c r="A492116" s="13">
        <v>42592</v>
      </c>
    </row>
    <row r="492117" spans="1:1" x14ac:dyDescent="0.25">
      <c r="A492117" s="13">
        <v>42593</v>
      </c>
    </row>
    <row r="492118" spans="1:1" x14ac:dyDescent="0.25">
      <c r="A492118" s="13">
        <v>42594</v>
      </c>
    </row>
    <row r="492119" spans="1:1" x14ac:dyDescent="0.25">
      <c r="A492119" s="13">
        <v>42597</v>
      </c>
    </row>
    <row r="492120" spans="1:1" x14ac:dyDescent="0.25">
      <c r="A492120" s="13">
        <v>42598</v>
      </c>
    </row>
    <row r="492121" spans="1:1" x14ac:dyDescent="0.25">
      <c r="A492121" s="13">
        <v>42599</v>
      </c>
    </row>
    <row r="492122" spans="1:1" x14ac:dyDescent="0.25">
      <c r="A492122" s="13">
        <v>42600</v>
      </c>
    </row>
    <row r="492123" spans="1:1" x14ac:dyDescent="0.25">
      <c r="A492123" s="13">
        <v>42601</v>
      </c>
    </row>
    <row r="492124" spans="1:1" x14ac:dyDescent="0.25">
      <c r="A492124" s="13">
        <v>42604</v>
      </c>
    </row>
    <row r="492125" spans="1:1" x14ac:dyDescent="0.25">
      <c r="A492125" s="13">
        <v>42605</v>
      </c>
    </row>
    <row r="492126" spans="1:1" x14ac:dyDescent="0.25">
      <c r="A492126" s="13">
        <v>42606</v>
      </c>
    </row>
    <row r="492127" spans="1:1" x14ac:dyDescent="0.25">
      <c r="A492127" s="13">
        <v>42607</v>
      </c>
    </row>
    <row r="492128" spans="1:1" x14ac:dyDescent="0.25">
      <c r="A492128" s="13">
        <v>42608</v>
      </c>
    </row>
    <row r="492129" spans="1:1" x14ac:dyDescent="0.25">
      <c r="A492129" s="13">
        <v>42611</v>
      </c>
    </row>
    <row r="492130" spans="1:1" x14ac:dyDescent="0.25">
      <c r="A492130" s="13">
        <v>42612</v>
      </c>
    </row>
    <row r="492131" spans="1:1" x14ac:dyDescent="0.25">
      <c r="A492131" s="13">
        <v>42613</v>
      </c>
    </row>
    <row r="492132" spans="1:1" x14ac:dyDescent="0.25">
      <c r="A492132" s="13">
        <v>42614</v>
      </c>
    </row>
    <row r="492133" spans="1:1" x14ac:dyDescent="0.25">
      <c r="A492133" s="13">
        <v>42615</v>
      </c>
    </row>
    <row r="492134" spans="1:1" x14ac:dyDescent="0.25">
      <c r="A492134" s="13">
        <v>42618</v>
      </c>
    </row>
    <row r="492135" spans="1:1" x14ac:dyDescent="0.25">
      <c r="A492135" s="13">
        <v>42619</v>
      </c>
    </row>
    <row r="492136" spans="1:1" x14ac:dyDescent="0.25">
      <c r="A492136" s="13">
        <v>42620</v>
      </c>
    </row>
    <row r="492137" spans="1:1" x14ac:dyDescent="0.25">
      <c r="A492137" s="13">
        <v>42621</v>
      </c>
    </row>
    <row r="492138" spans="1:1" x14ac:dyDescent="0.25">
      <c r="A492138" s="13">
        <v>42622</v>
      </c>
    </row>
    <row r="492139" spans="1:1" x14ac:dyDescent="0.25">
      <c r="A492139" s="13">
        <v>42625</v>
      </c>
    </row>
    <row r="492140" spans="1:1" x14ac:dyDescent="0.25">
      <c r="A492140" s="13">
        <v>42626</v>
      </c>
    </row>
    <row r="492141" spans="1:1" x14ac:dyDescent="0.25">
      <c r="A492141" s="13">
        <v>42627</v>
      </c>
    </row>
    <row r="492142" spans="1:1" x14ac:dyDescent="0.25">
      <c r="A492142" s="13">
        <v>42632</v>
      </c>
    </row>
    <row r="492143" spans="1:1" x14ac:dyDescent="0.25">
      <c r="A492143" s="13">
        <v>42633</v>
      </c>
    </row>
    <row r="492144" spans="1:1" x14ac:dyDescent="0.25">
      <c r="A492144" s="13">
        <v>42634</v>
      </c>
    </row>
    <row r="492145" spans="1:1" x14ac:dyDescent="0.25">
      <c r="A492145" s="13">
        <v>42635</v>
      </c>
    </row>
    <row r="492146" spans="1:1" x14ac:dyDescent="0.25">
      <c r="A492146" s="13">
        <v>42636</v>
      </c>
    </row>
    <row r="492147" spans="1:1" x14ac:dyDescent="0.25">
      <c r="A492147" s="13">
        <v>42639</v>
      </c>
    </row>
    <row r="492148" spans="1:1" x14ac:dyDescent="0.25">
      <c r="A492148" s="13">
        <v>42640</v>
      </c>
    </row>
    <row r="492149" spans="1:1" x14ac:dyDescent="0.25">
      <c r="A492149" s="13">
        <v>42641</v>
      </c>
    </row>
    <row r="492150" spans="1:1" x14ac:dyDescent="0.25">
      <c r="A492150" s="13">
        <v>42642</v>
      </c>
    </row>
    <row r="492151" spans="1:1" x14ac:dyDescent="0.25">
      <c r="A492151" s="13">
        <v>42643</v>
      </c>
    </row>
    <row r="492152" spans="1:1" x14ac:dyDescent="0.25">
      <c r="A492152" s="13">
        <v>42653</v>
      </c>
    </row>
    <row r="492153" spans="1:1" x14ac:dyDescent="0.25">
      <c r="A492153" s="13">
        <v>42654</v>
      </c>
    </row>
    <row r="492154" spans="1:1" x14ac:dyDescent="0.25">
      <c r="A492154" s="13">
        <v>42655</v>
      </c>
    </row>
    <row r="492155" spans="1:1" x14ac:dyDescent="0.25">
      <c r="A492155" s="13">
        <v>42656</v>
      </c>
    </row>
    <row r="492156" spans="1:1" x14ac:dyDescent="0.25">
      <c r="A492156" s="13">
        <v>42657</v>
      </c>
    </row>
    <row r="492157" spans="1:1" x14ac:dyDescent="0.25">
      <c r="A492157" s="13">
        <v>42660</v>
      </c>
    </row>
    <row r="492158" spans="1:1" x14ac:dyDescent="0.25">
      <c r="A492158" s="13">
        <v>42661</v>
      </c>
    </row>
    <row r="492159" spans="1:1" x14ac:dyDescent="0.25">
      <c r="A492159" s="13">
        <v>42662</v>
      </c>
    </row>
    <row r="492160" spans="1:1" x14ac:dyDescent="0.25">
      <c r="A492160" s="13">
        <v>42663</v>
      </c>
    </row>
    <row r="492161" spans="1:1" x14ac:dyDescent="0.25">
      <c r="A492161" s="13">
        <v>42664</v>
      </c>
    </row>
    <row r="492162" spans="1:1" x14ac:dyDescent="0.25">
      <c r="A492162" s="13">
        <v>42667</v>
      </c>
    </row>
    <row r="492163" spans="1:1" x14ac:dyDescent="0.25">
      <c r="A492163" s="13">
        <v>42668</v>
      </c>
    </row>
    <row r="492164" spans="1:1" x14ac:dyDescent="0.25">
      <c r="A492164" s="13">
        <v>42669</v>
      </c>
    </row>
    <row r="492165" spans="1:1" x14ac:dyDescent="0.25">
      <c r="A492165" s="13">
        <v>42670</v>
      </c>
    </row>
    <row r="492166" spans="1:1" x14ac:dyDescent="0.25">
      <c r="A492166" s="13">
        <v>42671</v>
      </c>
    </row>
    <row r="492167" spans="1:1" x14ac:dyDescent="0.25">
      <c r="A492167" s="13">
        <v>42674</v>
      </c>
    </row>
    <row r="492168" spans="1:1" x14ac:dyDescent="0.25">
      <c r="A492168" s="13">
        <v>42675</v>
      </c>
    </row>
    <row r="492169" spans="1:1" x14ac:dyDescent="0.25">
      <c r="A492169" s="13">
        <v>42676</v>
      </c>
    </row>
    <row r="492170" spans="1:1" x14ac:dyDescent="0.25">
      <c r="A492170" s="13">
        <v>42677</v>
      </c>
    </row>
    <row r="492171" spans="1:1" x14ac:dyDescent="0.25">
      <c r="A492171" s="13">
        <v>42678</v>
      </c>
    </row>
    <row r="508469" spans="1:1" x14ac:dyDescent="0.25">
      <c r="A508469" s="13" t="s">
        <v>0</v>
      </c>
    </row>
    <row r="508470" spans="1:1" x14ac:dyDescent="0.25">
      <c r="A508470" s="13" t="s">
        <v>1</v>
      </c>
    </row>
    <row r="508471" spans="1:1" x14ac:dyDescent="0.25">
      <c r="A508471" s="13">
        <v>42551</v>
      </c>
    </row>
    <row r="508472" spans="1:1" x14ac:dyDescent="0.25">
      <c r="A508472" s="13">
        <v>42552</v>
      </c>
    </row>
    <row r="508473" spans="1:1" x14ac:dyDescent="0.25">
      <c r="A508473" s="13">
        <v>42555</v>
      </c>
    </row>
    <row r="508474" spans="1:1" x14ac:dyDescent="0.25">
      <c r="A508474" s="13">
        <v>42556</v>
      </c>
    </row>
    <row r="508475" spans="1:1" x14ac:dyDescent="0.25">
      <c r="A508475" s="13">
        <v>42557</v>
      </c>
    </row>
    <row r="508476" spans="1:1" x14ac:dyDescent="0.25">
      <c r="A508476" s="13">
        <v>42558</v>
      </c>
    </row>
    <row r="508477" spans="1:1" x14ac:dyDescent="0.25">
      <c r="A508477" s="13">
        <v>42559</v>
      </c>
    </row>
    <row r="508478" spans="1:1" x14ac:dyDescent="0.25">
      <c r="A508478" s="13">
        <v>42562</v>
      </c>
    </row>
    <row r="508479" spans="1:1" x14ac:dyDescent="0.25">
      <c r="A508479" s="13">
        <v>42563</v>
      </c>
    </row>
    <row r="508480" spans="1:1" x14ac:dyDescent="0.25">
      <c r="A508480" s="13">
        <v>42564</v>
      </c>
    </row>
    <row r="508481" spans="1:1" x14ac:dyDescent="0.25">
      <c r="A508481" s="13">
        <v>42565</v>
      </c>
    </row>
    <row r="508482" spans="1:1" x14ac:dyDescent="0.25">
      <c r="A508482" s="13">
        <v>42566</v>
      </c>
    </row>
    <row r="508483" spans="1:1" x14ac:dyDescent="0.25">
      <c r="A508483" s="13">
        <v>42569</v>
      </c>
    </row>
    <row r="508484" spans="1:1" x14ac:dyDescent="0.25">
      <c r="A508484" s="13">
        <v>42570</v>
      </c>
    </row>
    <row r="508485" spans="1:1" x14ac:dyDescent="0.25">
      <c r="A508485" s="13">
        <v>42571</v>
      </c>
    </row>
    <row r="508486" spans="1:1" x14ac:dyDescent="0.25">
      <c r="A508486" s="13">
        <v>42572</v>
      </c>
    </row>
    <row r="508487" spans="1:1" x14ac:dyDescent="0.25">
      <c r="A508487" s="13">
        <v>42573</v>
      </c>
    </row>
    <row r="508488" spans="1:1" x14ac:dyDescent="0.25">
      <c r="A508488" s="13">
        <v>42576</v>
      </c>
    </row>
    <row r="508489" spans="1:1" x14ac:dyDescent="0.25">
      <c r="A508489" s="13">
        <v>42577</v>
      </c>
    </row>
    <row r="508490" spans="1:1" x14ac:dyDescent="0.25">
      <c r="A508490" s="13">
        <v>42578</v>
      </c>
    </row>
    <row r="508491" spans="1:1" x14ac:dyDescent="0.25">
      <c r="A508491" s="13">
        <v>42579</v>
      </c>
    </row>
    <row r="508492" spans="1:1" x14ac:dyDescent="0.25">
      <c r="A508492" s="13">
        <v>42580</v>
      </c>
    </row>
    <row r="508493" spans="1:1" x14ac:dyDescent="0.25">
      <c r="A508493" s="13">
        <v>42583</v>
      </c>
    </row>
    <row r="508494" spans="1:1" x14ac:dyDescent="0.25">
      <c r="A508494" s="13">
        <v>42584</v>
      </c>
    </row>
    <row r="508495" spans="1:1" x14ac:dyDescent="0.25">
      <c r="A508495" s="13">
        <v>42585</v>
      </c>
    </row>
    <row r="508496" spans="1:1" x14ac:dyDescent="0.25">
      <c r="A508496" s="13">
        <v>42586</v>
      </c>
    </row>
    <row r="508497" spans="1:1" x14ac:dyDescent="0.25">
      <c r="A508497" s="13">
        <v>42587</v>
      </c>
    </row>
    <row r="508498" spans="1:1" x14ac:dyDescent="0.25">
      <c r="A508498" s="13">
        <v>42590</v>
      </c>
    </row>
    <row r="508499" spans="1:1" x14ac:dyDescent="0.25">
      <c r="A508499" s="13">
        <v>42591</v>
      </c>
    </row>
    <row r="508500" spans="1:1" x14ac:dyDescent="0.25">
      <c r="A508500" s="13">
        <v>42592</v>
      </c>
    </row>
    <row r="508501" spans="1:1" x14ac:dyDescent="0.25">
      <c r="A508501" s="13">
        <v>42593</v>
      </c>
    </row>
    <row r="508502" spans="1:1" x14ac:dyDescent="0.25">
      <c r="A508502" s="13">
        <v>42594</v>
      </c>
    </row>
    <row r="508503" spans="1:1" x14ac:dyDescent="0.25">
      <c r="A508503" s="13">
        <v>42597</v>
      </c>
    </row>
    <row r="508504" spans="1:1" x14ac:dyDescent="0.25">
      <c r="A508504" s="13">
        <v>42598</v>
      </c>
    </row>
    <row r="508505" spans="1:1" x14ac:dyDescent="0.25">
      <c r="A508505" s="13">
        <v>42599</v>
      </c>
    </row>
    <row r="508506" spans="1:1" x14ac:dyDescent="0.25">
      <c r="A508506" s="13">
        <v>42600</v>
      </c>
    </row>
    <row r="508507" spans="1:1" x14ac:dyDescent="0.25">
      <c r="A508507" s="13">
        <v>42601</v>
      </c>
    </row>
    <row r="508508" spans="1:1" x14ac:dyDescent="0.25">
      <c r="A508508" s="13">
        <v>42604</v>
      </c>
    </row>
    <row r="508509" spans="1:1" x14ac:dyDescent="0.25">
      <c r="A508509" s="13">
        <v>42605</v>
      </c>
    </row>
    <row r="508510" spans="1:1" x14ac:dyDescent="0.25">
      <c r="A508510" s="13">
        <v>42606</v>
      </c>
    </row>
    <row r="508511" spans="1:1" x14ac:dyDescent="0.25">
      <c r="A508511" s="13">
        <v>42607</v>
      </c>
    </row>
    <row r="508512" spans="1:1" x14ac:dyDescent="0.25">
      <c r="A508512" s="13">
        <v>42608</v>
      </c>
    </row>
    <row r="508513" spans="1:1" x14ac:dyDescent="0.25">
      <c r="A508513" s="13">
        <v>42611</v>
      </c>
    </row>
    <row r="508514" spans="1:1" x14ac:dyDescent="0.25">
      <c r="A508514" s="13">
        <v>42612</v>
      </c>
    </row>
    <row r="508515" spans="1:1" x14ac:dyDescent="0.25">
      <c r="A508515" s="13">
        <v>42613</v>
      </c>
    </row>
    <row r="508516" spans="1:1" x14ac:dyDescent="0.25">
      <c r="A508516" s="13">
        <v>42614</v>
      </c>
    </row>
    <row r="508517" spans="1:1" x14ac:dyDescent="0.25">
      <c r="A508517" s="13">
        <v>42615</v>
      </c>
    </row>
    <row r="508518" spans="1:1" x14ac:dyDescent="0.25">
      <c r="A508518" s="13">
        <v>42618</v>
      </c>
    </row>
    <row r="508519" spans="1:1" x14ac:dyDescent="0.25">
      <c r="A508519" s="13">
        <v>42619</v>
      </c>
    </row>
    <row r="508520" spans="1:1" x14ac:dyDescent="0.25">
      <c r="A508520" s="13">
        <v>42620</v>
      </c>
    </row>
    <row r="508521" spans="1:1" x14ac:dyDescent="0.25">
      <c r="A508521" s="13">
        <v>42621</v>
      </c>
    </row>
    <row r="508522" spans="1:1" x14ac:dyDescent="0.25">
      <c r="A508522" s="13">
        <v>42622</v>
      </c>
    </row>
    <row r="508523" spans="1:1" x14ac:dyDescent="0.25">
      <c r="A508523" s="13">
        <v>42625</v>
      </c>
    </row>
    <row r="508524" spans="1:1" x14ac:dyDescent="0.25">
      <c r="A508524" s="13">
        <v>42626</v>
      </c>
    </row>
    <row r="508525" spans="1:1" x14ac:dyDescent="0.25">
      <c r="A508525" s="13">
        <v>42627</v>
      </c>
    </row>
    <row r="508526" spans="1:1" x14ac:dyDescent="0.25">
      <c r="A508526" s="13">
        <v>42632</v>
      </c>
    </row>
    <row r="508527" spans="1:1" x14ac:dyDescent="0.25">
      <c r="A508527" s="13">
        <v>42633</v>
      </c>
    </row>
    <row r="508528" spans="1:1" x14ac:dyDescent="0.25">
      <c r="A508528" s="13">
        <v>42634</v>
      </c>
    </row>
    <row r="508529" spans="1:1" x14ac:dyDescent="0.25">
      <c r="A508529" s="13">
        <v>42635</v>
      </c>
    </row>
    <row r="508530" spans="1:1" x14ac:dyDescent="0.25">
      <c r="A508530" s="13">
        <v>42636</v>
      </c>
    </row>
    <row r="508531" spans="1:1" x14ac:dyDescent="0.25">
      <c r="A508531" s="13">
        <v>42639</v>
      </c>
    </row>
    <row r="508532" spans="1:1" x14ac:dyDescent="0.25">
      <c r="A508532" s="13">
        <v>42640</v>
      </c>
    </row>
    <row r="508533" spans="1:1" x14ac:dyDescent="0.25">
      <c r="A508533" s="13">
        <v>42641</v>
      </c>
    </row>
    <row r="508534" spans="1:1" x14ac:dyDescent="0.25">
      <c r="A508534" s="13">
        <v>42642</v>
      </c>
    </row>
    <row r="508535" spans="1:1" x14ac:dyDescent="0.25">
      <c r="A508535" s="13">
        <v>42643</v>
      </c>
    </row>
    <row r="508536" spans="1:1" x14ac:dyDescent="0.25">
      <c r="A508536" s="13">
        <v>42653</v>
      </c>
    </row>
    <row r="508537" spans="1:1" x14ac:dyDescent="0.25">
      <c r="A508537" s="13">
        <v>42654</v>
      </c>
    </row>
    <row r="508538" spans="1:1" x14ac:dyDescent="0.25">
      <c r="A508538" s="13">
        <v>42655</v>
      </c>
    </row>
    <row r="508539" spans="1:1" x14ac:dyDescent="0.25">
      <c r="A508539" s="13">
        <v>42656</v>
      </c>
    </row>
    <row r="508540" spans="1:1" x14ac:dyDescent="0.25">
      <c r="A508540" s="13">
        <v>42657</v>
      </c>
    </row>
    <row r="508541" spans="1:1" x14ac:dyDescent="0.25">
      <c r="A508541" s="13">
        <v>42660</v>
      </c>
    </row>
    <row r="508542" spans="1:1" x14ac:dyDescent="0.25">
      <c r="A508542" s="13">
        <v>42661</v>
      </c>
    </row>
    <row r="508543" spans="1:1" x14ac:dyDescent="0.25">
      <c r="A508543" s="13">
        <v>42662</v>
      </c>
    </row>
    <row r="508544" spans="1:1" x14ac:dyDescent="0.25">
      <c r="A508544" s="13">
        <v>42663</v>
      </c>
    </row>
    <row r="508545" spans="1:1" x14ac:dyDescent="0.25">
      <c r="A508545" s="13">
        <v>42664</v>
      </c>
    </row>
    <row r="508546" spans="1:1" x14ac:dyDescent="0.25">
      <c r="A508546" s="13">
        <v>42667</v>
      </c>
    </row>
    <row r="508547" spans="1:1" x14ac:dyDescent="0.25">
      <c r="A508547" s="13">
        <v>42668</v>
      </c>
    </row>
    <row r="508548" spans="1:1" x14ac:dyDescent="0.25">
      <c r="A508548" s="13">
        <v>42669</v>
      </c>
    </row>
    <row r="508549" spans="1:1" x14ac:dyDescent="0.25">
      <c r="A508549" s="13">
        <v>42670</v>
      </c>
    </row>
    <row r="508550" spans="1:1" x14ac:dyDescent="0.25">
      <c r="A508550" s="13">
        <v>42671</v>
      </c>
    </row>
    <row r="508551" spans="1:1" x14ac:dyDescent="0.25">
      <c r="A508551" s="13">
        <v>42674</v>
      </c>
    </row>
    <row r="508552" spans="1:1" x14ac:dyDescent="0.25">
      <c r="A508552" s="13">
        <v>42675</v>
      </c>
    </row>
    <row r="508553" spans="1:1" x14ac:dyDescent="0.25">
      <c r="A508553" s="13">
        <v>42676</v>
      </c>
    </row>
    <row r="508554" spans="1:1" x14ac:dyDescent="0.25">
      <c r="A508554" s="13">
        <v>42677</v>
      </c>
    </row>
    <row r="508555" spans="1:1" x14ac:dyDescent="0.25">
      <c r="A508555" s="13">
        <v>42678</v>
      </c>
    </row>
    <row r="524853" spans="1:1" x14ac:dyDescent="0.25">
      <c r="A524853" s="13" t="s">
        <v>0</v>
      </c>
    </row>
    <row r="524854" spans="1:1" x14ac:dyDescent="0.25">
      <c r="A524854" s="13" t="s">
        <v>1</v>
      </c>
    </row>
    <row r="524855" spans="1:1" x14ac:dyDescent="0.25">
      <c r="A524855" s="13">
        <v>42551</v>
      </c>
    </row>
    <row r="524856" spans="1:1" x14ac:dyDescent="0.25">
      <c r="A524856" s="13">
        <v>42552</v>
      </c>
    </row>
    <row r="524857" spans="1:1" x14ac:dyDescent="0.25">
      <c r="A524857" s="13">
        <v>42555</v>
      </c>
    </row>
    <row r="524858" spans="1:1" x14ac:dyDescent="0.25">
      <c r="A524858" s="13">
        <v>42556</v>
      </c>
    </row>
    <row r="524859" spans="1:1" x14ac:dyDescent="0.25">
      <c r="A524859" s="13">
        <v>42557</v>
      </c>
    </row>
    <row r="524860" spans="1:1" x14ac:dyDescent="0.25">
      <c r="A524860" s="13">
        <v>42558</v>
      </c>
    </row>
    <row r="524861" spans="1:1" x14ac:dyDescent="0.25">
      <c r="A524861" s="13">
        <v>42559</v>
      </c>
    </row>
    <row r="524862" spans="1:1" x14ac:dyDescent="0.25">
      <c r="A524862" s="13">
        <v>42562</v>
      </c>
    </row>
    <row r="524863" spans="1:1" x14ac:dyDescent="0.25">
      <c r="A524863" s="13">
        <v>42563</v>
      </c>
    </row>
    <row r="524864" spans="1:1" x14ac:dyDescent="0.25">
      <c r="A524864" s="13">
        <v>42564</v>
      </c>
    </row>
    <row r="524865" spans="1:1" x14ac:dyDescent="0.25">
      <c r="A524865" s="13">
        <v>42565</v>
      </c>
    </row>
    <row r="524866" spans="1:1" x14ac:dyDescent="0.25">
      <c r="A524866" s="13">
        <v>42566</v>
      </c>
    </row>
    <row r="524867" spans="1:1" x14ac:dyDescent="0.25">
      <c r="A524867" s="13">
        <v>42569</v>
      </c>
    </row>
    <row r="524868" spans="1:1" x14ac:dyDescent="0.25">
      <c r="A524868" s="13">
        <v>42570</v>
      </c>
    </row>
    <row r="524869" spans="1:1" x14ac:dyDescent="0.25">
      <c r="A524869" s="13">
        <v>42571</v>
      </c>
    </row>
    <row r="524870" spans="1:1" x14ac:dyDescent="0.25">
      <c r="A524870" s="13">
        <v>42572</v>
      </c>
    </row>
    <row r="524871" spans="1:1" x14ac:dyDescent="0.25">
      <c r="A524871" s="13">
        <v>42573</v>
      </c>
    </row>
    <row r="524872" spans="1:1" x14ac:dyDescent="0.25">
      <c r="A524872" s="13">
        <v>42576</v>
      </c>
    </row>
    <row r="524873" spans="1:1" x14ac:dyDescent="0.25">
      <c r="A524873" s="13">
        <v>42577</v>
      </c>
    </row>
    <row r="524874" spans="1:1" x14ac:dyDescent="0.25">
      <c r="A524874" s="13">
        <v>42578</v>
      </c>
    </row>
    <row r="524875" spans="1:1" x14ac:dyDescent="0.25">
      <c r="A524875" s="13">
        <v>42579</v>
      </c>
    </row>
    <row r="524876" spans="1:1" x14ac:dyDescent="0.25">
      <c r="A524876" s="13">
        <v>42580</v>
      </c>
    </row>
    <row r="524877" spans="1:1" x14ac:dyDescent="0.25">
      <c r="A524877" s="13">
        <v>42583</v>
      </c>
    </row>
    <row r="524878" spans="1:1" x14ac:dyDescent="0.25">
      <c r="A524878" s="13">
        <v>42584</v>
      </c>
    </row>
    <row r="524879" spans="1:1" x14ac:dyDescent="0.25">
      <c r="A524879" s="13">
        <v>42585</v>
      </c>
    </row>
    <row r="524880" spans="1:1" x14ac:dyDescent="0.25">
      <c r="A524880" s="13">
        <v>42586</v>
      </c>
    </row>
    <row r="524881" spans="1:1" x14ac:dyDescent="0.25">
      <c r="A524881" s="13">
        <v>42587</v>
      </c>
    </row>
    <row r="524882" spans="1:1" x14ac:dyDescent="0.25">
      <c r="A524882" s="13">
        <v>42590</v>
      </c>
    </row>
    <row r="524883" spans="1:1" x14ac:dyDescent="0.25">
      <c r="A524883" s="13">
        <v>42591</v>
      </c>
    </row>
    <row r="524884" spans="1:1" x14ac:dyDescent="0.25">
      <c r="A524884" s="13">
        <v>42592</v>
      </c>
    </row>
    <row r="524885" spans="1:1" x14ac:dyDescent="0.25">
      <c r="A524885" s="13">
        <v>42593</v>
      </c>
    </row>
    <row r="524886" spans="1:1" x14ac:dyDescent="0.25">
      <c r="A524886" s="13">
        <v>42594</v>
      </c>
    </row>
    <row r="524887" spans="1:1" x14ac:dyDescent="0.25">
      <c r="A524887" s="13">
        <v>42597</v>
      </c>
    </row>
    <row r="524888" spans="1:1" x14ac:dyDescent="0.25">
      <c r="A524888" s="13">
        <v>42598</v>
      </c>
    </row>
    <row r="524889" spans="1:1" x14ac:dyDescent="0.25">
      <c r="A524889" s="13">
        <v>42599</v>
      </c>
    </row>
    <row r="524890" spans="1:1" x14ac:dyDescent="0.25">
      <c r="A524890" s="13">
        <v>42600</v>
      </c>
    </row>
    <row r="524891" spans="1:1" x14ac:dyDescent="0.25">
      <c r="A524891" s="13">
        <v>42601</v>
      </c>
    </row>
    <row r="524892" spans="1:1" x14ac:dyDescent="0.25">
      <c r="A524892" s="13">
        <v>42604</v>
      </c>
    </row>
    <row r="524893" spans="1:1" x14ac:dyDescent="0.25">
      <c r="A524893" s="13">
        <v>42605</v>
      </c>
    </row>
    <row r="524894" spans="1:1" x14ac:dyDescent="0.25">
      <c r="A524894" s="13">
        <v>42606</v>
      </c>
    </row>
    <row r="524895" spans="1:1" x14ac:dyDescent="0.25">
      <c r="A524895" s="13">
        <v>42607</v>
      </c>
    </row>
    <row r="524896" spans="1:1" x14ac:dyDescent="0.25">
      <c r="A524896" s="13">
        <v>42608</v>
      </c>
    </row>
    <row r="524897" spans="1:1" x14ac:dyDescent="0.25">
      <c r="A524897" s="13">
        <v>42611</v>
      </c>
    </row>
    <row r="524898" spans="1:1" x14ac:dyDescent="0.25">
      <c r="A524898" s="13">
        <v>42612</v>
      </c>
    </row>
    <row r="524899" spans="1:1" x14ac:dyDescent="0.25">
      <c r="A524899" s="13">
        <v>42613</v>
      </c>
    </row>
    <row r="524900" spans="1:1" x14ac:dyDescent="0.25">
      <c r="A524900" s="13">
        <v>42614</v>
      </c>
    </row>
    <row r="524901" spans="1:1" x14ac:dyDescent="0.25">
      <c r="A524901" s="13">
        <v>42615</v>
      </c>
    </row>
    <row r="524902" spans="1:1" x14ac:dyDescent="0.25">
      <c r="A524902" s="13">
        <v>42618</v>
      </c>
    </row>
    <row r="524903" spans="1:1" x14ac:dyDescent="0.25">
      <c r="A524903" s="13">
        <v>42619</v>
      </c>
    </row>
    <row r="524904" spans="1:1" x14ac:dyDescent="0.25">
      <c r="A524904" s="13">
        <v>42620</v>
      </c>
    </row>
    <row r="524905" spans="1:1" x14ac:dyDescent="0.25">
      <c r="A524905" s="13">
        <v>42621</v>
      </c>
    </row>
    <row r="524906" spans="1:1" x14ac:dyDescent="0.25">
      <c r="A524906" s="13">
        <v>42622</v>
      </c>
    </row>
    <row r="524907" spans="1:1" x14ac:dyDescent="0.25">
      <c r="A524907" s="13">
        <v>42625</v>
      </c>
    </row>
    <row r="524908" spans="1:1" x14ac:dyDescent="0.25">
      <c r="A524908" s="13">
        <v>42626</v>
      </c>
    </row>
    <row r="524909" spans="1:1" x14ac:dyDescent="0.25">
      <c r="A524909" s="13">
        <v>42627</v>
      </c>
    </row>
    <row r="524910" spans="1:1" x14ac:dyDescent="0.25">
      <c r="A524910" s="13">
        <v>42632</v>
      </c>
    </row>
    <row r="524911" spans="1:1" x14ac:dyDescent="0.25">
      <c r="A524911" s="13">
        <v>42633</v>
      </c>
    </row>
    <row r="524912" spans="1:1" x14ac:dyDescent="0.25">
      <c r="A524912" s="13">
        <v>42634</v>
      </c>
    </row>
    <row r="524913" spans="1:1" x14ac:dyDescent="0.25">
      <c r="A524913" s="13">
        <v>42635</v>
      </c>
    </row>
    <row r="524914" spans="1:1" x14ac:dyDescent="0.25">
      <c r="A524914" s="13">
        <v>42636</v>
      </c>
    </row>
    <row r="524915" spans="1:1" x14ac:dyDescent="0.25">
      <c r="A524915" s="13">
        <v>42639</v>
      </c>
    </row>
    <row r="524916" spans="1:1" x14ac:dyDescent="0.25">
      <c r="A524916" s="13">
        <v>42640</v>
      </c>
    </row>
    <row r="524917" spans="1:1" x14ac:dyDescent="0.25">
      <c r="A524917" s="13">
        <v>42641</v>
      </c>
    </row>
    <row r="524918" spans="1:1" x14ac:dyDescent="0.25">
      <c r="A524918" s="13">
        <v>42642</v>
      </c>
    </row>
    <row r="524919" spans="1:1" x14ac:dyDescent="0.25">
      <c r="A524919" s="13">
        <v>42643</v>
      </c>
    </row>
    <row r="524920" spans="1:1" x14ac:dyDescent="0.25">
      <c r="A524920" s="13">
        <v>42653</v>
      </c>
    </row>
    <row r="524921" spans="1:1" x14ac:dyDescent="0.25">
      <c r="A524921" s="13">
        <v>42654</v>
      </c>
    </row>
    <row r="524922" spans="1:1" x14ac:dyDescent="0.25">
      <c r="A524922" s="13">
        <v>42655</v>
      </c>
    </row>
    <row r="524923" spans="1:1" x14ac:dyDescent="0.25">
      <c r="A524923" s="13">
        <v>42656</v>
      </c>
    </row>
    <row r="524924" spans="1:1" x14ac:dyDescent="0.25">
      <c r="A524924" s="13">
        <v>42657</v>
      </c>
    </row>
    <row r="524925" spans="1:1" x14ac:dyDescent="0.25">
      <c r="A524925" s="13">
        <v>42660</v>
      </c>
    </row>
    <row r="524926" spans="1:1" x14ac:dyDescent="0.25">
      <c r="A524926" s="13">
        <v>42661</v>
      </c>
    </row>
    <row r="524927" spans="1:1" x14ac:dyDescent="0.25">
      <c r="A524927" s="13">
        <v>42662</v>
      </c>
    </row>
    <row r="524928" spans="1:1" x14ac:dyDescent="0.25">
      <c r="A524928" s="13">
        <v>42663</v>
      </c>
    </row>
    <row r="524929" spans="1:1" x14ac:dyDescent="0.25">
      <c r="A524929" s="13">
        <v>42664</v>
      </c>
    </row>
    <row r="524930" spans="1:1" x14ac:dyDescent="0.25">
      <c r="A524930" s="13">
        <v>42667</v>
      </c>
    </row>
    <row r="524931" spans="1:1" x14ac:dyDescent="0.25">
      <c r="A524931" s="13">
        <v>42668</v>
      </c>
    </row>
    <row r="524932" spans="1:1" x14ac:dyDescent="0.25">
      <c r="A524932" s="13">
        <v>42669</v>
      </c>
    </row>
    <row r="524933" spans="1:1" x14ac:dyDescent="0.25">
      <c r="A524933" s="13">
        <v>42670</v>
      </c>
    </row>
    <row r="524934" spans="1:1" x14ac:dyDescent="0.25">
      <c r="A524934" s="13">
        <v>42671</v>
      </c>
    </row>
    <row r="524935" spans="1:1" x14ac:dyDescent="0.25">
      <c r="A524935" s="13">
        <v>42674</v>
      </c>
    </row>
    <row r="524936" spans="1:1" x14ac:dyDescent="0.25">
      <c r="A524936" s="13">
        <v>42675</v>
      </c>
    </row>
    <row r="524937" spans="1:1" x14ac:dyDescent="0.25">
      <c r="A524937" s="13">
        <v>42676</v>
      </c>
    </row>
    <row r="524938" spans="1:1" x14ac:dyDescent="0.25">
      <c r="A524938" s="13">
        <v>42677</v>
      </c>
    </row>
    <row r="524939" spans="1:1" x14ac:dyDescent="0.25">
      <c r="A524939" s="13">
        <v>42678</v>
      </c>
    </row>
    <row r="541237" spans="1:1" x14ac:dyDescent="0.25">
      <c r="A541237" s="13" t="s">
        <v>0</v>
      </c>
    </row>
    <row r="541238" spans="1:1" x14ac:dyDescent="0.25">
      <c r="A541238" s="13" t="s">
        <v>1</v>
      </c>
    </row>
    <row r="541239" spans="1:1" x14ac:dyDescent="0.25">
      <c r="A541239" s="13">
        <v>42551</v>
      </c>
    </row>
    <row r="541240" spans="1:1" x14ac:dyDescent="0.25">
      <c r="A541240" s="13">
        <v>42552</v>
      </c>
    </row>
    <row r="541241" spans="1:1" x14ac:dyDescent="0.25">
      <c r="A541241" s="13">
        <v>42555</v>
      </c>
    </row>
    <row r="541242" spans="1:1" x14ac:dyDescent="0.25">
      <c r="A541242" s="13">
        <v>42556</v>
      </c>
    </row>
    <row r="541243" spans="1:1" x14ac:dyDescent="0.25">
      <c r="A541243" s="13">
        <v>42557</v>
      </c>
    </row>
    <row r="541244" spans="1:1" x14ac:dyDescent="0.25">
      <c r="A541244" s="13">
        <v>42558</v>
      </c>
    </row>
    <row r="541245" spans="1:1" x14ac:dyDescent="0.25">
      <c r="A541245" s="13">
        <v>42559</v>
      </c>
    </row>
    <row r="541246" spans="1:1" x14ac:dyDescent="0.25">
      <c r="A541246" s="13">
        <v>42562</v>
      </c>
    </row>
    <row r="541247" spans="1:1" x14ac:dyDescent="0.25">
      <c r="A541247" s="13">
        <v>42563</v>
      </c>
    </row>
    <row r="541248" spans="1:1" x14ac:dyDescent="0.25">
      <c r="A541248" s="13">
        <v>42564</v>
      </c>
    </row>
    <row r="541249" spans="1:1" x14ac:dyDescent="0.25">
      <c r="A541249" s="13">
        <v>42565</v>
      </c>
    </row>
    <row r="541250" spans="1:1" x14ac:dyDescent="0.25">
      <c r="A541250" s="13">
        <v>42566</v>
      </c>
    </row>
    <row r="541251" spans="1:1" x14ac:dyDescent="0.25">
      <c r="A541251" s="13">
        <v>42569</v>
      </c>
    </row>
    <row r="541252" spans="1:1" x14ac:dyDescent="0.25">
      <c r="A541252" s="13">
        <v>42570</v>
      </c>
    </row>
    <row r="541253" spans="1:1" x14ac:dyDescent="0.25">
      <c r="A541253" s="13">
        <v>42571</v>
      </c>
    </row>
    <row r="541254" spans="1:1" x14ac:dyDescent="0.25">
      <c r="A541254" s="13">
        <v>42572</v>
      </c>
    </row>
    <row r="541255" spans="1:1" x14ac:dyDescent="0.25">
      <c r="A541255" s="13">
        <v>42573</v>
      </c>
    </row>
    <row r="541256" spans="1:1" x14ac:dyDescent="0.25">
      <c r="A541256" s="13">
        <v>42576</v>
      </c>
    </row>
    <row r="541257" spans="1:1" x14ac:dyDescent="0.25">
      <c r="A541257" s="13">
        <v>42577</v>
      </c>
    </row>
    <row r="541258" spans="1:1" x14ac:dyDescent="0.25">
      <c r="A541258" s="13">
        <v>42578</v>
      </c>
    </row>
    <row r="541259" spans="1:1" x14ac:dyDescent="0.25">
      <c r="A541259" s="13">
        <v>42579</v>
      </c>
    </row>
    <row r="541260" spans="1:1" x14ac:dyDescent="0.25">
      <c r="A541260" s="13">
        <v>42580</v>
      </c>
    </row>
    <row r="541261" spans="1:1" x14ac:dyDescent="0.25">
      <c r="A541261" s="13">
        <v>42583</v>
      </c>
    </row>
    <row r="541262" spans="1:1" x14ac:dyDescent="0.25">
      <c r="A541262" s="13">
        <v>42584</v>
      </c>
    </row>
    <row r="541263" spans="1:1" x14ac:dyDescent="0.25">
      <c r="A541263" s="13">
        <v>42585</v>
      </c>
    </row>
    <row r="541264" spans="1:1" x14ac:dyDescent="0.25">
      <c r="A541264" s="13">
        <v>42586</v>
      </c>
    </row>
    <row r="541265" spans="1:1" x14ac:dyDescent="0.25">
      <c r="A541265" s="13">
        <v>42587</v>
      </c>
    </row>
    <row r="541266" spans="1:1" x14ac:dyDescent="0.25">
      <c r="A541266" s="13">
        <v>42590</v>
      </c>
    </row>
    <row r="541267" spans="1:1" x14ac:dyDescent="0.25">
      <c r="A541267" s="13">
        <v>42591</v>
      </c>
    </row>
    <row r="541268" spans="1:1" x14ac:dyDescent="0.25">
      <c r="A541268" s="13">
        <v>42592</v>
      </c>
    </row>
    <row r="541269" spans="1:1" x14ac:dyDescent="0.25">
      <c r="A541269" s="13">
        <v>42593</v>
      </c>
    </row>
    <row r="541270" spans="1:1" x14ac:dyDescent="0.25">
      <c r="A541270" s="13">
        <v>42594</v>
      </c>
    </row>
    <row r="541271" spans="1:1" x14ac:dyDescent="0.25">
      <c r="A541271" s="13">
        <v>42597</v>
      </c>
    </row>
    <row r="541272" spans="1:1" x14ac:dyDescent="0.25">
      <c r="A541272" s="13">
        <v>42598</v>
      </c>
    </row>
    <row r="541273" spans="1:1" x14ac:dyDescent="0.25">
      <c r="A541273" s="13">
        <v>42599</v>
      </c>
    </row>
    <row r="541274" spans="1:1" x14ac:dyDescent="0.25">
      <c r="A541274" s="13">
        <v>42600</v>
      </c>
    </row>
    <row r="541275" spans="1:1" x14ac:dyDescent="0.25">
      <c r="A541275" s="13">
        <v>42601</v>
      </c>
    </row>
    <row r="541276" spans="1:1" x14ac:dyDescent="0.25">
      <c r="A541276" s="13">
        <v>42604</v>
      </c>
    </row>
    <row r="541277" spans="1:1" x14ac:dyDescent="0.25">
      <c r="A541277" s="13">
        <v>42605</v>
      </c>
    </row>
    <row r="541278" spans="1:1" x14ac:dyDescent="0.25">
      <c r="A541278" s="13">
        <v>42606</v>
      </c>
    </row>
    <row r="541279" spans="1:1" x14ac:dyDescent="0.25">
      <c r="A541279" s="13">
        <v>42607</v>
      </c>
    </row>
    <row r="541280" spans="1:1" x14ac:dyDescent="0.25">
      <c r="A541280" s="13">
        <v>42608</v>
      </c>
    </row>
    <row r="541281" spans="1:1" x14ac:dyDescent="0.25">
      <c r="A541281" s="13">
        <v>42611</v>
      </c>
    </row>
    <row r="541282" spans="1:1" x14ac:dyDescent="0.25">
      <c r="A541282" s="13">
        <v>42612</v>
      </c>
    </row>
    <row r="541283" spans="1:1" x14ac:dyDescent="0.25">
      <c r="A541283" s="13">
        <v>42613</v>
      </c>
    </row>
    <row r="541284" spans="1:1" x14ac:dyDescent="0.25">
      <c r="A541284" s="13">
        <v>42614</v>
      </c>
    </row>
    <row r="541285" spans="1:1" x14ac:dyDescent="0.25">
      <c r="A541285" s="13">
        <v>42615</v>
      </c>
    </row>
    <row r="541286" spans="1:1" x14ac:dyDescent="0.25">
      <c r="A541286" s="13">
        <v>42618</v>
      </c>
    </row>
    <row r="541287" spans="1:1" x14ac:dyDescent="0.25">
      <c r="A541287" s="13">
        <v>42619</v>
      </c>
    </row>
    <row r="541288" spans="1:1" x14ac:dyDescent="0.25">
      <c r="A541288" s="13">
        <v>42620</v>
      </c>
    </row>
    <row r="541289" spans="1:1" x14ac:dyDescent="0.25">
      <c r="A541289" s="13">
        <v>42621</v>
      </c>
    </row>
    <row r="541290" spans="1:1" x14ac:dyDescent="0.25">
      <c r="A541290" s="13">
        <v>42622</v>
      </c>
    </row>
    <row r="541291" spans="1:1" x14ac:dyDescent="0.25">
      <c r="A541291" s="13">
        <v>42625</v>
      </c>
    </row>
    <row r="541292" spans="1:1" x14ac:dyDescent="0.25">
      <c r="A541292" s="13">
        <v>42626</v>
      </c>
    </row>
    <row r="541293" spans="1:1" x14ac:dyDescent="0.25">
      <c r="A541293" s="13">
        <v>42627</v>
      </c>
    </row>
    <row r="541294" spans="1:1" x14ac:dyDescent="0.25">
      <c r="A541294" s="13">
        <v>42632</v>
      </c>
    </row>
    <row r="541295" spans="1:1" x14ac:dyDescent="0.25">
      <c r="A541295" s="13">
        <v>42633</v>
      </c>
    </row>
    <row r="541296" spans="1:1" x14ac:dyDescent="0.25">
      <c r="A541296" s="13">
        <v>42634</v>
      </c>
    </row>
    <row r="541297" spans="1:1" x14ac:dyDescent="0.25">
      <c r="A541297" s="13">
        <v>42635</v>
      </c>
    </row>
    <row r="541298" spans="1:1" x14ac:dyDescent="0.25">
      <c r="A541298" s="13">
        <v>42636</v>
      </c>
    </row>
    <row r="541299" spans="1:1" x14ac:dyDescent="0.25">
      <c r="A541299" s="13">
        <v>42639</v>
      </c>
    </row>
    <row r="541300" spans="1:1" x14ac:dyDescent="0.25">
      <c r="A541300" s="13">
        <v>42640</v>
      </c>
    </row>
    <row r="541301" spans="1:1" x14ac:dyDescent="0.25">
      <c r="A541301" s="13">
        <v>42641</v>
      </c>
    </row>
    <row r="541302" spans="1:1" x14ac:dyDescent="0.25">
      <c r="A541302" s="13">
        <v>42642</v>
      </c>
    </row>
    <row r="541303" spans="1:1" x14ac:dyDescent="0.25">
      <c r="A541303" s="13">
        <v>42643</v>
      </c>
    </row>
    <row r="541304" spans="1:1" x14ac:dyDescent="0.25">
      <c r="A541304" s="13">
        <v>42653</v>
      </c>
    </row>
    <row r="541305" spans="1:1" x14ac:dyDescent="0.25">
      <c r="A541305" s="13">
        <v>42654</v>
      </c>
    </row>
    <row r="541306" spans="1:1" x14ac:dyDescent="0.25">
      <c r="A541306" s="13">
        <v>42655</v>
      </c>
    </row>
    <row r="541307" spans="1:1" x14ac:dyDescent="0.25">
      <c r="A541307" s="13">
        <v>42656</v>
      </c>
    </row>
    <row r="541308" spans="1:1" x14ac:dyDescent="0.25">
      <c r="A541308" s="13">
        <v>42657</v>
      </c>
    </row>
    <row r="541309" spans="1:1" x14ac:dyDescent="0.25">
      <c r="A541309" s="13">
        <v>42660</v>
      </c>
    </row>
    <row r="541310" spans="1:1" x14ac:dyDescent="0.25">
      <c r="A541310" s="13">
        <v>42661</v>
      </c>
    </row>
    <row r="541311" spans="1:1" x14ac:dyDescent="0.25">
      <c r="A541311" s="13">
        <v>42662</v>
      </c>
    </row>
    <row r="541312" spans="1:1" x14ac:dyDescent="0.25">
      <c r="A541312" s="13">
        <v>42663</v>
      </c>
    </row>
    <row r="541313" spans="1:1" x14ac:dyDescent="0.25">
      <c r="A541313" s="13">
        <v>42664</v>
      </c>
    </row>
    <row r="541314" spans="1:1" x14ac:dyDescent="0.25">
      <c r="A541314" s="13">
        <v>42667</v>
      </c>
    </row>
    <row r="541315" spans="1:1" x14ac:dyDescent="0.25">
      <c r="A541315" s="13">
        <v>42668</v>
      </c>
    </row>
    <row r="541316" spans="1:1" x14ac:dyDescent="0.25">
      <c r="A541316" s="13">
        <v>42669</v>
      </c>
    </row>
    <row r="541317" spans="1:1" x14ac:dyDescent="0.25">
      <c r="A541317" s="13">
        <v>42670</v>
      </c>
    </row>
    <row r="541318" spans="1:1" x14ac:dyDescent="0.25">
      <c r="A541318" s="13">
        <v>42671</v>
      </c>
    </row>
    <row r="541319" spans="1:1" x14ac:dyDescent="0.25">
      <c r="A541319" s="13">
        <v>42674</v>
      </c>
    </row>
    <row r="541320" spans="1:1" x14ac:dyDescent="0.25">
      <c r="A541320" s="13">
        <v>42675</v>
      </c>
    </row>
    <row r="541321" spans="1:1" x14ac:dyDescent="0.25">
      <c r="A541321" s="13">
        <v>42676</v>
      </c>
    </row>
    <row r="541322" spans="1:1" x14ac:dyDescent="0.25">
      <c r="A541322" s="13">
        <v>42677</v>
      </c>
    </row>
    <row r="541323" spans="1:1" x14ac:dyDescent="0.25">
      <c r="A541323" s="13">
        <v>42678</v>
      </c>
    </row>
    <row r="557621" spans="1:1" x14ac:dyDescent="0.25">
      <c r="A557621" s="13" t="s">
        <v>0</v>
      </c>
    </row>
    <row r="557622" spans="1:1" x14ac:dyDescent="0.25">
      <c r="A557622" s="13" t="s">
        <v>1</v>
      </c>
    </row>
    <row r="557623" spans="1:1" x14ac:dyDescent="0.25">
      <c r="A557623" s="13">
        <v>42551</v>
      </c>
    </row>
    <row r="557624" spans="1:1" x14ac:dyDescent="0.25">
      <c r="A557624" s="13">
        <v>42552</v>
      </c>
    </row>
    <row r="557625" spans="1:1" x14ac:dyDescent="0.25">
      <c r="A557625" s="13">
        <v>42555</v>
      </c>
    </row>
    <row r="557626" spans="1:1" x14ac:dyDescent="0.25">
      <c r="A557626" s="13">
        <v>42556</v>
      </c>
    </row>
    <row r="557627" spans="1:1" x14ac:dyDescent="0.25">
      <c r="A557627" s="13">
        <v>42557</v>
      </c>
    </row>
    <row r="557628" spans="1:1" x14ac:dyDescent="0.25">
      <c r="A557628" s="13">
        <v>42558</v>
      </c>
    </row>
    <row r="557629" spans="1:1" x14ac:dyDescent="0.25">
      <c r="A557629" s="13">
        <v>42559</v>
      </c>
    </row>
    <row r="557630" spans="1:1" x14ac:dyDescent="0.25">
      <c r="A557630" s="13">
        <v>42562</v>
      </c>
    </row>
    <row r="557631" spans="1:1" x14ac:dyDescent="0.25">
      <c r="A557631" s="13">
        <v>42563</v>
      </c>
    </row>
    <row r="557632" spans="1:1" x14ac:dyDescent="0.25">
      <c r="A557632" s="13">
        <v>42564</v>
      </c>
    </row>
    <row r="557633" spans="1:1" x14ac:dyDescent="0.25">
      <c r="A557633" s="13">
        <v>42565</v>
      </c>
    </row>
    <row r="557634" spans="1:1" x14ac:dyDescent="0.25">
      <c r="A557634" s="13">
        <v>42566</v>
      </c>
    </row>
    <row r="557635" spans="1:1" x14ac:dyDescent="0.25">
      <c r="A557635" s="13">
        <v>42569</v>
      </c>
    </row>
    <row r="557636" spans="1:1" x14ac:dyDescent="0.25">
      <c r="A557636" s="13">
        <v>42570</v>
      </c>
    </row>
    <row r="557637" spans="1:1" x14ac:dyDescent="0.25">
      <c r="A557637" s="13">
        <v>42571</v>
      </c>
    </row>
    <row r="557638" spans="1:1" x14ac:dyDescent="0.25">
      <c r="A557638" s="13">
        <v>42572</v>
      </c>
    </row>
    <row r="557639" spans="1:1" x14ac:dyDescent="0.25">
      <c r="A557639" s="13">
        <v>42573</v>
      </c>
    </row>
    <row r="557640" spans="1:1" x14ac:dyDescent="0.25">
      <c r="A557640" s="13">
        <v>42576</v>
      </c>
    </row>
    <row r="557641" spans="1:1" x14ac:dyDescent="0.25">
      <c r="A557641" s="13">
        <v>42577</v>
      </c>
    </row>
    <row r="557642" spans="1:1" x14ac:dyDescent="0.25">
      <c r="A557642" s="13">
        <v>42578</v>
      </c>
    </row>
    <row r="557643" spans="1:1" x14ac:dyDescent="0.25">
      <c r="A557643" s="13">
        <v>42579</v>
      </c>
    </row>
    <row r="557644" spans="1:1" x14ac:dyDescent="0.25">
      <c r="A557644" s="13">
        <v>42580</v>
      </c>
    </row>
    <row r="557645" spans="1:1" x14ac:dyDescent="0.25">
      <c r="A557645" s="13">
        <v>42583</v>
      </c>
    </row>
    <row r="557646" spans="1:1" x14ac:dyDescent="0.25">
      <c r="A557646" s="13">
        <v>42584</v>
      </c>
    </row>
    <row r="557647" spans="1:1" x14ac:dyDescent="0.25">
      <c r="A557647" s="13">
        <v>42585</v>
      </c>
    </row>
    <row r="557648" spans="1:1" x14ac:dyDescent="0.25">
      <c r="A557648" s="13">
        <v>42586</v>
      </c>
    </row>
    <row r="557649" spans="1:1" x14ac:dyDescent="0.25">
      <c r="A557649" s="13">
        <v>42587</v>
      </c>
    </row>
    <row r="557650" spans="1:1" x14ac:dyDescent="0.25">
      <c r="A557650" s="13">
        <v>42590</v>
      </c>
    </row>
    <row r="557651" spans="1:1" x14ac:dyDescent="0.25">
      <c r="A557651" s="13">
        <v>42591</v>
      </c>
    </row>
    <row r="557652" spans="1:1" x14ac:dyDescent="0.25">
      <c r="A557652" s="13">
        <v>42592</v>
      </c>
    </row>
    <row r="557653" spans="1:1" x14ac:dyDescent="0.25">
      <c r="A557653" s="13">
        <v>42593</v>
      </c>
    </row>
    <row r="557654" spans="1:1" x14ac:dyDescent="0.25">
      <c r="A557654" s="13">
        <v>42594</v>
      </c>
    </row>
    <row r="557655" spans="1:1" x14ac:dyDescent="0.25">
      <c r="A557655" s="13">
        <v>42597</v>
      </c>
    </row>
    <row r="557656" spans="1:1" x14ac:dyDescent="0.25">
      <c r="A557656" s="13">
        <v>42598</v>
      </c>
    </row>
    <row r="557657" spans="1:1" x14ac:dyDescent="0.25">
      <c r="A557657" s="13">
        <v>42599</v>
      </c>
    </row>
    <row r="557658" spans="1:1" x14ac:dyDescent="0.25">
      <c r="A557658" s="13">
        <v>42600</v>
      </c>
    </row>
    <row r="557659" spans="1:1" x14ac:dyDescent="0.25">
      <c r="A557659" s="13">
        <v>42601</v>
      </c>
    </row>
    <row r="557660" spans="1:1" x14ac:dyDescent="0.25">
      <c r="A557660" s="13">
        <v>42604</v>
      </c>
    </row>
    <row r="557661" spans="1:1" x14ac:dyDescent="0.25">
      <c r="A557661" s="13">
        <v>42605</v>
      </c>
    </row>
    <row r="557662" spans="1:1" x14ac:dyDescent="0.25">
      <c r="A557662" s="13">
        <v>42606</v>
      </c>
    </row>
    <row r="557663" spans="1:1" x14ac:dyDescent="0.25">
      <c r="A557663" s="13">
        <v>42607</v>
      </c>
    </row>
    <row r="557664" spans="1:1" x14ac:dyDescent="0.25">
      <c r="A557664" s="13">
        <v>42608</v>
      </c>
    </row>
    <row r="557665" spans="1:1" x14ac:dyDescent="0.25">
      <c r="A557665" s="13">
        <v>42611</v>
      </c>
    </row>
    <row r="557666" spans="1:1" x14ac:dyDescent="0.25">
      <c r="A557666" s="13">
        <v>42612</v>
      </c>
    </row>
    <row r="557667" spans="1:1" x14ac:dyDescent="0.25">
      <c r="A557667" s="13">
        <v>42613</v>
      </c>
    </row>
    <row r="557668" spans="1:1" x14ac:dyDescent="0.25">
      <c r="A557668" s="13">
        <v>42614</v>
      </c>
    </row>
    <row r="557669" spans="1:1" x14ac:dyDescent="0.25">
      <c r="A557669" s="13">
        <v>42615</v>
      </c>
    </row>
    <row r="557670" spans="1:1" x14ac:dyDescent="0.25">
      <c r="A557670" s="13">
        <v>42618</v>
      </c>
    </row>
    <row r="557671" spans="1:1" x14ac:dyDescent="0.25">
      <c r="A557671" s="13">
        <v>42619</v>
      </c>
    </row>
    <row r="557672" spans="1:1" x14ac:dyDescent="0.25">
      <c r="A557672" s="13">
        <v>42620</v>
      </c>
    </row>
    <row r="557673" spans="1:1" x14ac:dyDescent="0.25">
      <c r="A557673" s="13">
        <v>42621</v>
      </c>
    </row>
    <row r="557674" spans="1:1" x14ac:dyDescent="0.25">
      <c r="A557674" s="13">
        <v>42622</v>
      </c>
    </row>
    <row r="557675" spans="1:1" x14ac:dyDescent="0.25">
      <c r="A557675" s="13">
        <v>42625</v>
      </c>
    </row>
    <row r="557676" spans="1:1" x14ac:dyDescent="0.25">
      <c r="A557676" s="13">
        <v>42626</v>
      </c>
    </row>
    <row r="557677" spans="1:1" x14ac:dyDescent="0.25">
      <c r="A557677" s="13">
        <v>42627</v>
      </c>
    </row>
    <row r="557678" spans="1:1" x14ac:dyDescent="0.25">
      <c r="A557678" s="13">
        <v>42632</v>
      </c>
    </row>
    <row r="557679" spans="1:1" x14ac:dyDescent="0.25">
      <c r="A557679" s="13">
        <v>42633</v>
      </c>
    </row>
    <row r="557680" spans="1:1" x14ac:dyDescent="0.25">
      <c r="A557680" s="13">
        <v>42634</v>
      </c>
    </row>
    <row r="557681" spans="1:1" x14ac:dyDescent="0.25">
      <c r="A557681" s="13">
        <v>42635</v>
      </c>
    </row>
    <row r="557682" spans="1:1" x14ac:dyDescent="0.25">
      <c r="A557682" s="13">
        <v>42636</v>
      </c>
    </row>
    <row r="557683" spans="1:1" x14ac:dyDescent="0.25">
      <c r="A557683" s="13">
        <v>42639</v>
      </c>
    </row>
    <row r="557684" spans="1:1" x14ac:dyDescent="0.25">
      <c r="A557684" s="13">
        <v>42640</v>
      </c>
    </row>
    <row r="557685" spans="1:1" x14ac:dyDescent="0.25">
      <c r="A557685" s="13">
        <v>42641</v>
      </c>
    </row>
    <row r="557686" spans="1:1" x14ac:dyDescent="0.25">
      <c r="A557686" s="13">
        <v>42642</v>
      </c>
    </row>
    <row r="557687" spans="1:1" x14ac:dyDescent="0.25">
      <c r="A557687" s="13">
        <v>42643</v>
      </c>
    </row>
    <row r="557688" spans="1:1" x14ac:dyDescent="0.25">
      <c r="A557688" s="13">
        <v>42653</v>
      </c>
    </row>
    <row r="557689" spans="1:1" x14ac:dyDescent="0.25">
      <c r="A557689" s="13">
        <v>42654</v>
      </c>
    </row>
    <row r="557690" spans="1:1" x14ac:dyDescent="0.25">
      <c r="A557690" s="13">
        <v>42655</v>
      </c>
    </row>
    <row r="557691" spans="1:1" x14ac:dyDescent="0.25">
      <c r="A557691" s="13">
        <v>42656</v>
      </c>
    </row>
    <row r="557692" spans="1:1" x14ac:dyDescent="0.25">
      <c r="A557692" s="13">
        <v>42657</v>
      </c>
    </row>
    <row r="557693" spans="1:1" x14ac:dyDescent="0.25">
      <c r="A557693" s="13">
        <v>42660</v>
      </c>
    </row>
    <row r="557694" spans="1:1" x14ac:dyDescent="0.25">
      <c r="A557694" s="13">
        <v>42661</v>
      </c>
    </row>
    <row r="557695" spans="1:1" x14ac:dyDescent="0.25">
      <c r="A557695" s="13">
        <v>42662</v>
      </c>
    </row>
    <row r="557696" spans="1:1" x14ac:dyDescent="0.25">
      <c r="A557696" s="13">
        <v>42663</v>
      </c>
    </row>
    <row r="557697" spans="1:1" x14ac:dyDescent="0.25">
      <c r="A557697" s="13">
        <v>42664</v>
      </c>
    </row>
    <row r="557698" spans="1:1" x14ac:dyDescent="0.25">
      <c r="A557698" s="13">
        <v>42667</v>
      </c>
    </row>
    <row r="557699" spans="1:1" x14ac:dyDescent="0.25">
      <c r="A557699" s="13">
        <v>42668</v>
      </c>
    </row>
    <row r="557700" spans="1:1" x14ac:dyDescent="0.25">
      <c r="A557700" s="13">
        <v>42669</v>
      </c>
    </row>
    <row r="557701" spans="1:1" x14ac:dyDescent="0.25">
      <c r="A557701" s="13">
        <v>42670</v>
      </c>
    </row>
    <row r="557702" spans="1:1" x14ac:dyDescent="0.25">
      <c r="A557702" s="13">
        <v>42671</v>
      </c>
    </row>
    <row r="557703" spans="1:1" x14ac:dyDescent="0.25">
      <c r="A557703" s="13">
        <v>42674</v>
      </c>
    </row>
    <row r="557704" spans="1:1" x14ac:dyDescent="0.25">
      <c r="A557704" s="13">
        <v>42675</v>
      </c>
    </row>
    <row r="557705" spans="1:1" x14ac:dyDescent="0.25">
      <c r="A557705" s="13">
        <v>42676</v>
      </c>
    </row>
    <row r="557706" spans="1:1" x14ac:dyDescent="0.25">
      <c r="A557706" s="13">
        <v>42677</v>
      </c>
    </row>
    <row r="557707" spans="1:1" x14ac:dyDescent="0.25">
      <c r="A557707" s="13">
        <v>42678</v>
      </c>
    </row>
    <row r="574005" spans="1:1" x14ac:dyDescent="0.25">
      <c r="A574005" s="13" t="s">
        <v>0</v>
      </c>
    </row>
    <row r="574006" spans="1:1" x14ac:dyDescent="0.25">
      <c r="A574006" s="13" t="s">
        <v>1</v>
      </c>
    </row>
    <row r="574007" spans="1:1" x14ac:dyDescent="0.25">
      <c r="A574007" s="13">
        <v>42551</v>
      </c>
    </row>
    <row r="574008" spans="1:1" x14ac:dyDescent="0.25">
      <c r="A574008" s="13">
        <v>42552</v>
      </c>
    </row>
    <row r="574009" spans="1:1" x14ac:dyDescent="0.25">
      <c r="A574009" s="13">
        <v>42555</v>
      </c>
    </row>
    <row r="574010" spans="1:1" x14ac:dyDescent="0.25">
      <c r="A574010" s="13">
        <v>42556</v>
      </c>
    </row>
    <row r="574011" spans="1:1" x14ac:dyDescent="0.25">
      <c r="A574011" s="13">
        <v>42557</v>
      </c>
    </row>
    <row r="574012" spans="1:1" x14ac:dyDescent="0.25">
      <c r="A574012" s="13">
        <v>42558</v>
      </c>
    </row>
    <row r="574013" spans="1:1" x14ac:dyDescent="0.25">
      <c r="A574013" s="13">
        <v>42559</v>
      </c>
    </row>
    <row r="574014" spans="1:1" x14ac:dyDescent="0.25">
      <c r="A574014" s="13">
        <v>42562</v>
      </c>
    </row>
    <row r="574015" spans="1:1" x14ac:dyDescent="0.25">
      <c r="A574015" s="13">
        <v>42563</v>
      </c>
    </row>
    <row r="574016" spans="1:1" x14ac:dyDescent="0.25">
      <c r="A574016" s="13">
        <v>42564</v>
      </c>
    </row>
    <row r="574017" spans="1:1" x14ac:dyDescent="0.25">
      <c r="A574017" s="13">
        <v>42565</v>
      </c>
    </row>
    <row r="574018" spans="1:1" x14ac:dyDescent="0.25">
      <c r="A574018" s="13">
        <v>42566</v>
      </c>
    </row>
    <row r="574019" spans="1:1" x14ac:dyDescent="0.25">
      <c r="A574019" s="13">
        <v>42569</v>
      </c>
    </row>
    <row r="574020" spans="1:1" x14ac:dyDescent="0.25">
      <c r="A574020" s="13">
        <v>42570</v>
      </c>
    </row>
    <row r="574021" spans="1:1" x14ac:dyDescent="0.25">
      <c r="A574021" s="13">
        <v>42571</v>
      </c>
    </row>
    <row r="574022" spans="1:1" x14ac:dyDescent="0.25">
      <c r="A574022" s="13">
        <v>42572</v>
      </c>
    </row>
    <row r="574023" spans="1:1" x14ac:dyDescent="0.25">
      <c r="A574023" s="13">
        <v>42573</v>
      </c>
    </row>
    <row r="574024" spans="1:1" x14ac:dyDescent="0.25">
      <c r="A574024" s="13">
        <v>42576</v>
      </c>
    </row>
    <row r="574025" spans="1:1" x14ac:dyDescent="0.25">
      <c r="A574025" s="13">
        <v>42577</v>
      </c>
    </row>
    <row r="574026" spans="1:1" x14ac:dyDescent="0.25">
      <c r="A574026" s="13">
        <v>42578</v>
      </c>
    </row>
    <row r="574027" spans="1:1" x14ac:dyDescent="0.25">
      <c r="A574027" s="13">
        <v>42579</v>
      </c>
    </row>
    <row r="574028" spans="1:1" x14ac:dyDescent="0.25">
      <c r="A574028" s="13">
        <v>42580</v>
      </c>
    </row>
    <row r="574029" spans="1:1" x14ac:dyDescent="0.25">
      <c r="A574029" s="13">
        <v>42583</v>
      </c>
    </row>
    <row r="574030" spans="1:1" x14ac:dyDescent="0.25">
      <c r="A574030" s="13">
        <v>42584</v>
      </c>
    </row>
    <row r="574031" spans="1:1" x14ac:dyDescent="0.25">
      <c r="A574031" s="13">
        <v>42585</v>
      </c>
    </row>
    <row r="574032" spans="1:1" x14ac:dyDescent="0.25">
      <c r="A574032" s="13">
        <v>42586</v>
      </c>
    </row>
    <row r="574033" spans="1:1" x14ac:dyDescent="0.25">
      <c r="A574033" s="13">
        <v>42587</v>
      </c>
    </row>
    <row r="574034" spans="1:1" x14ac:dyDescent="0.25">
      <c r="A574034" s="13">
        <v>42590</v>
      </c>
    </row>
    <row r="574035" spans="1:1" x14ac:dyDescent="0.25">
      <c r="A574035" s="13">
        <v>42591</v>
      </c>
    </row>
    <row r="574036" spans="1:1" x14ac:dyDescent="0.25">
      <c r="A574036" s="13">
        <v>42592</v>
      </c>
    </row>
    <row r="574037" spans="1:1" x14ac:dyDescent="0.25">
      <c r="A574037" s="13">
        <v>42593</v>
      </c>
    </row>
    <row r="574038" spans="1:1" x14ac:dyDescent="0.25">
      <c r="A574038" s="13">
        <v>42594</v>
      </c>
    </row>
    <row r="574039" spans="1:1" x14ac:dyDescent="0.25">
      <c r="A574039" s="13">
        <v>42597</v>
      </c>
    </row>
    <row r="574040" spans="1:1" x14ac:dyDescent="0.25">
      <c r="A574040" s="13">
        <v>42598</v>
      </c>
    </row>
    <row r="574041" spans="1:1" x14ac:dyDescent="0.25">
      <c r="A574041" s="13">
        <v>42599</v>
      </c>
    </row>
    <row r="574042" spans="1:1" x14ac:dyDescent="0.25">
      <c r="A574042" s="13">
        <v>42600</v>
      </c>
    </row>
    <row r="574043" spans="1:1" x14ac:dyDescent="0.25">
      <c r="A574043" s="13">
        <v>42601</v>
      </c>
    </row>
    <row r="574044" spans="1:1" x14ac:dyDescent="0.25">
      <c r="A574044" s="13">
        <v>42604</v>
      </c>
    </row>
    <row r="574045" spans="1:1" x14ac:dyDescent="0.25">
      <c r="A574045" s="13">
        <v>42605</v>
      </c>
    </row>
    <row r="574046" spans="1:1" x14ac:dyDescent="0.25">
      <c r="A574046" s="13">
        <v>42606</v>
      </c>
    </row>
    <row r="574047" spans="1:1" x14ac:dyDescent="0.25">
      <c r="A574047" s="13">
        <v>42607</v>
      </c>
    </row>
    <row r="574048" spans="1:1" x14ac:dyDescent="0.25">
      <c r="A574048" s="13">
        <v>42608</v>
      </c>
    </row>
    <row r="574049" spans="1:1" x14ac:dyDescent="0.25">
      <c r="A574049" s="13">
        <v>42611</v>
      </c>
    </row>
    <row r="574050" spans="1:1" x14ac:dyDescent="0.25">
      <c r="A574050" s="13">
        <v>42612</v>
      </c>
    </row>
    <row r="574051" spans="1:1" x14ac:dyDescent="0.25">
      <c r="A574051" s="13">
        <v>42613</v>
      </c>
    </row>
    <row r="574052" spans="1:1" x14ac:dyDescent="0.25">
      <c r="A574052" s="13">
        <v>42614</v>
      </c>
    </row>
    <row r="574053" spans="1:1" x14ac:dyDescent="0.25">
      <c r="A574053" s="13">
        <v>42615</v>
      </c>
    </row>
    <row r="574054" spans="1:1" x14ac:dyDescent="0.25">
      <c r="A574054" s="13">
        <v>42618</v>
      </c>
    </row>
    <row r="574055" spans="1:1" x14ac:dyDescent="0.25">
      <c r="A574055" s="13">
        <v>42619</v>
      </c>
    </row>
    <row r="574056" spans="1:1" x14ac:dyDescent="0.25">
      <c r="A574056" s="13">
        <v>42620</v>
      </c>
    </row>
    <row r="574057" spans="1:1" x14ac:dyDescent="0.25">
      <c r="A574057" s="13">
        <v>42621</v>
      </c>
    </row>
    <row r="574058" spans="1:1" x14ac:dyDescent="0.25">
      <c r="A574058" s="13">
        <v>42622</v>
      </c>
    </row>
    <row r="574059" spans="1:1" x14ac:dyDescent="0.25">
      <c r="A574059" s="13">
        <v>42625</v>
      </c>
    </row>
    <row r="574060" spans="1:1" x14ac:dyDescent="0.25">
      <c r="A574060" s="13">
        <v>42626</v>
      </c>
    </row>
    <row r="574061" spans="1:1" x14ac:dyDescent="0.25">
      <c r="A574061" s="13">
        <v>42627</v>
      </c>
    </row>
    <row r="574062" spans="1:1" x14ac:dyDescent="0.25">
      <c r="A574062" s="13">
        <v>42632</v>
      </c>
    </row>
    <row r="574063" spans="1:1" x14ac:dyDescent="0.25">
      <c r="A574063" s="13">
        <v>42633</v>
      </c>
    </row>
    <row r="574064" spans="1:1" x14ac:dyDescent="0.25">
      <c r="A574064" s="13">
        <v>42634</v>
      </c>
    </row>
    <row r="574065" spans="1:1" x14ac:dyDescent="0.25">
      <c r="A574065" s="13">
        <v>42635</v>
      </c>
    </row>
    <row r="574066" spans="1:1" x14ac:dyDescent="0.25">
      <c r="A574066" s="13">
        <v>42636</v>
      </c>
    </row>
    <row r="574067" spans="1:1" x14ac:dyDescent="0.25">
      <c r="A574067" s="13">
        <v>42639</v>
      </c>
    </row>
    <row r="574068" spans="1:1" x14ac:dyDescent="0.25">
      <c r="A574068" s="13">
        <v>42640</v>
      </c>
    </row>
    <row r="574069" spans="1:1" x14ac:dyDescent="0.25">
      <c r="A574069" s="13">
        <v>42641</v>
      </c>
    </row>
    <row r="574070" spans="1:1" x14ac:dyDescent="0.25">
      <c r="A574070" s="13">
        <v>42642</v>
      </c>
    </row>
    <row r="574071" spans="1:1" x14ac:dyDescent="0.25">
      <c r="A574071" s="13">
        <v>42643</v>
      </c>
    </row>
    <row r="574072" spans="1:1" x14ac:dyDescent="0.25">
      <c r="A574072" s="13">
        <v>42653</v>
      </c>
    </row>
    <row r="574073" spans="1:1" x14ac:dyDescent="0.25">
      <c r="A574073" s="13">
        <v>42654</v>
      </c>
    </row>
    <row r="574074" spans="1:1" x14ac:dyDescent="0.25">
      <c r="A574074" s="13">
        <v>42655</v>
      </c>
    </row>
    <row r="574075" spans="1:1" x14ac:dyDescent="0.25">
      <c r="A574075" s="13">
        <v>42656</v>
      </c>
    </row>
    <row r="574076" spans="1:1" x14ac:dyDescent="0.25">
      <c r="A574076" s="13">
        <v>42657</v>
      </c>
    </row>
    <row r="574077" spans="1:1" x14ac:dyDescent="0.25">
      <c r="A574077" s="13">
        <v>42660</v>
      </c>
    </row>
    <row r="574078" spans="1:1" x14ac:dyDescent="0.25">
      <c r="A574078" s="13">
        <v>42661</v>
      </c>
    </row>
    <row r="574079" spans="1:1" x14ac:dyDescent="0.25">
      <c r="A574079" s="13">
        <v>42662</v>
      </c>
    </row>
    <row r="574080" spans="1:1" x14ac:dyDescent="0.25">
      <c r="A574080" s="13">
        <v>42663</v>
      </c>
    </row>
    <row r="574081" spans="1:1" x14ac:dyDescent="0.25">
      <c r="A574081" s="13">
        <v>42664</v>
      </c>
    </row>
    <row r="574082" spans="1:1" x14ac:dyDescent="0.25">
      <c r="A574082" s="13">
        <v>42667</v>
      </c>
    </row>
    <row r="574083" spans="1:1" x14ac:dyDescent="0.25">
      <c r="A574083" s="13">
        <v>42668</v>
      </c>
    </row>
    <row r="574084" spans="1:1" x14ac:dyDescent="0.25">
      <c r="A574084" s="13">
        <v>42669</v>
      </c>
    </row>
    <row r="574085" spans="1:1" x14ac:dyDescent="0.25">
      <c r="A574085" s="13">
        <v>42670</v>
      </c>
    </row>
    <row r="574086" spans="1:1" x14ac:dyDescent="0.25">
      <c r="A574086" s="13">
        <v>42671</v>
      </c>
    </row>
    <row r="574087" spans="1:1" x14ac:dyDescent="0.25">
      <c r="A574087" s="13">
        <v>42674</v>
      </c>
    </row>
    <row r="574088" spans="1:1" x14ac:dyDescent="0.25">
      <c r="A574088" s="13">
        <v>42675</v>
      </c>
    </row>
    <row r="574089" spans="1:1" x14ac:dyDescent="0.25">
      <c r="A574089" s="13">
        <v>42676</v>
      </c>
    </row>
    <row r="574090" spans="1:1" x14ac:dyDescent="0.25">
      <c r="A574090" s="13">
        <v>42677</v>
      </c>
    </row>
    <row r="574091" spans="1:1" x14ac:dyDescent="0.25">
      <c r="A574091" s="13">
        <v>42678</v>
      </c>
    </row>
    <row r="590389" spans="1:1" x14ac:dyDescent="0.25">
      <c r="A590389" s="13" t="s">
        <v>0</v>
      </c>
    </row>
    <row r="590390" spans="1:1" x14ac:dyDescent="0.25">
      <c r="A590390" s="13" t="s">
        <v>1</v>
      </c>
    </row>
    <row r="590391" spans="1:1" x14ac:dyDescent="0.25">
      <c r="A590391" s="13">
        <v>42551</v>
      </c>
    </row>
    <row r="590392" spans="1:1" x14ac:dyDescent="0.25">
      <c r="A590392" s="13">
        <v>42552</v>
      </c>
    </row>
    <row r="590393" spans="1:1" x14ac:dyDescent="0.25">
      <c r="A590393" s="13">
        <v>42555</v>
      </c>
    </row>
    <row r="590394" spans="1:1" x14ac:dyDescent="0.25">
      <c r="A590394" s="13">
        <v>42556</v>
      </c>
    </row>
    <row r="590395" spans="1:1" x14ac:dyDescent="0.25">
      <c r="A590395" s="13">
        <v>42557</v>
      </c>
    </row>
    <row r="590396" spans="1:1" x14ac:dyDescent="0.25">
      <c r="A590396" s="13">
        <v>42558</v>
      </c>
    </row>
    <row r="590397" spans="1:1" x14ac:dyDescent="0.25">
      <c r="A590397" s="13">
        <v>42559</v>
      </c>
    </row>
    <row r="590398" spans="1:1" x14ac:dyDescent="0.25">
      <c r="A590398" s="13">
        <v>42562</v>
      </c>
    </row>
    <row r="590399" spans="1:1" x14ac:dyDescent="0.25">
      <c r="A590399" s="13">
        <v>42563</v>
      </c>
    </row>
    <row r="590400" spans="1:1" x14ac:dyDescent="0.25">
      <c r="A590400" s="13">
        <v>42564</v>
      </c>
    </row>
    <row r="590401" spans="1:1" x14ac:dyDescent="0.25">
      <c r="A590401" s="13">
        <v>42565</v>
      </c>
    </row>
    <row r="590402" spans="1:1" x14ac:dyDescent="0.25">
      <c r="A590402" s="13">
        <v>42566</v>
      </c>
    </row>
    <row r="590403" spans="1:1" x14ac:dyDescent="0.25">
      <c r="A590403" s="13">
        <v>42569</v>
      </c>
    </row>
    <row r="590404" spans="1:1" x14ac:dyDescent="0.25">
      <c r="A590404" s="13">
        <v>42570</v>
      </c>
    </row>
    <row r="590405" spans="1:1" x14ac:dyDescent="0.25">
      <c r="A590405" s="13">
        <v>42571</v>
      </c>
    </row>
    <row r="590406" spans="1:1" x14ac:dyDescent="0.25">
      <c r="A590406" s="13">
        <v>42572</v>
      </c>
    </row>
    <row r="590407" spans="1:1" x14ac:dyDescent="0.25">
      <c r="A590407" s="13">
        <v>42573</v>
      </c>
    </row>
    <row r="590408" spans="1:1" x14ac:dyDescent="0.25">
      <c r="A590408" s="13">
        <v>42576</v>
      </c>
    </row>
    <row r="590409" spans="1:1" x14ac:dyDescent="0.25">
      <c r="A590409" s="13">
        <v>42577</v>
      </c>
    </row>
    <row r="590410" spans="1:1" x14ac:dyDescent="0.25">
      <c r="A590410" s="13">
        <v>42578</v>
      </c>
    </row>
    <row r="590411" spans="1:1" x14ac:dyDescent="0.25">
      <c r="A590411" s="13">
        <v>42579</v>
      </c>
    </row>
    <row r="590412" spans="1:1" x14ac:dyDescent="0.25">
      <c r="A590412" s="13">
        <v>42580</v>
      </c>
    </row>
    <row r="590413" spans="1:1" x14ac:dyDescent="0.25">
      <c r="A590413" s="13">
        <v>42583</v>
      </c>
    </row>
    <row r="590414" spans="1:1" x14ac:dyDescent="0.25">
      <c r="A590414" s="13">
        <v>42584</v>
      </c>
    </row>
    <row r="590415" spans="1:1" x14ac:dyDescent="0.25">
      <c r="A590415" s="13">
        <v>42585</v>
      </c>
    </row>
    <row r="590416" spans="1:1" x14ac:dyDescent="0.25">
      <c r="A590416" s="13">
        <v>42586</v>
      </c>
    </row>
    <row r="590417" spans="1:1" x14ac:dyDescent="0.25">
      <c r="A590417" s="13">
        <v>42587</v>
      </c>
    </row>
    <row r="590418" spans="1:1" x14ac:dyDescent="0.25">
      <c r="A590418" s="13">
        <v>42590</v>
      </c>
    </row>
    <row r="590419" spans="1:1" x14ac:dyDescent="0.25">
      <c r="A590419" s="13">
        <v>42591</v>
      </c>
    </row>
    <row r="590420" spans="1:1" x14ac:dyDescent="0.25">
      <c r="A590420" s="13">
        <v>42592</v>
      </c>
    </row>
    <row r="590421" spans="1:1" x14ac:dyDescent="0.25">
      <c r="A590421" s="13">
        <v>42593</v>
      </c>
    </row>
    <row r="590422" spans="1:1" x14ac:dyDescent="0.25">
      <c r="A590422" s="13">
        <v>42594</v>
      </c>
    </row>
    <row r="590423" spans="1:1" x14ac:dyDescent="0.25">
      <c r="A590423" s="13">
        <v>42597</v>
      </c>
    </row>
    <row r="590424" spans="1:1" x14ac:dyDescent="0.25">
      <c r="A590424" s="13">
        <v>42598</v>
      </c>
    </row>
    <row r="590425" spans="1:1" x14ac:dyDescent="0.25">
      <c r="A590425" s="13">
        <v>42599</v>
      </c>
    </row>
    <row r="590426" spans="1:1" x14ac:dyDescent="0.25">
      <c r="A590426" s="13">
        <v>42600</v>
      </c>
    </row>
    <row r="590427" spans="1:1" x14ac:dyDescent="0.25">
      <c r="A590427" s="13">
        <v>42601</v>
      </c>
    </row>
    <row r="590428" spans="1:1" x14ac:dyDescent="0.25">
      <c r="A590428" s="13">
        <v>42604</v>
      </c>
    </row>
    <row r="590429" spans="1:1" x14ac:dyDescent="0.25">
      <c r="A590429" s="13">
        <v>42605</v>
      </c>
    </row>
    <row r="590430" spans="1:1" x14ac:dyDescent="0.25">
      <c r="A590430" s="13">
        <v>42606</v>
      </c>
    </row>
    <row r="590431" spans="1:1" x14ac:dyDescent="0.25">
      <c r="A590431" s="13">
        <v>42607</v>
      </c>
    </row>
    <row r="590432" spans="1:1" x14ac:dyDescent="0.25">
      <c r="A590432" s="13">
        <v>42608</v>
      </c>
    </row>
    <row r="590433" spans="1:1" x14ac:dyDescent="0.25">
      <c r="A590433" s="13">
        <v>42611</v>
      </c>
    </row>
    <row r="590434" spans="1:1" x14ac:dyDescent="0.25">
      <c r="A590434" s="13">
        <v>42612</v>
      </c>
    </row>
    <row r="590435" spans="1:1" x14ac:dyDescent="0.25">
      <c r="A590435" s="13">
        <v>42613</v>
      </c>
    </row>
    <row r="590436" spans="1:1" x14ac:dyDescent="0.25">
      <c r="A590436" s="13">
        <v>42614</v>
      </c>
    </row>
    <row r="590437" spans="1:1" x14ac:dyDescent="0.25">
      <c r="A590437" s="13">
        <v>42615</v>
      </c>
    </row>
    <row r="590438" spans="1:1" x14ac:dyDescent="0.25">
      <c r="A590438" s="13">
        <v>42618</v>
      </c>
    </row>
    <row r="590439" spans="1:1" x14ac:dyDescent="0.25">
      <c r="A590439" s="13">
        <v>42619</v>
      </c>
    </row>
    <row r="590440" spans="1:1" x14ac:dyDescent="0.25">
      <c r="A590440" s="13">
        <v>42620</v>
      </c>
    </row>
    <row r="590441" spans="1:1" x14ac:dyDescent="0.25">
      <c r="A590441" s="13">
        <v>42621</v>
      </c>
    </row>
    <row r="590442" spans="1:1" x14ac:dyDescent="0.25">
      <c r="A590442" s="13">
        <v>42622</v>
      </c>
    </row>
    <row r="590443" spans="1:1" x14ac:dyDescent="0.25">
      <c r="A590443" s="13">
        <v>42625</v>
      </c>
    </row>
    <row r="590444" spans="1:1" x14ac:dyDescent="0.25">
      <c r="A590444" s="13">
        <v>42626</v>
      </c>
    </row>
    <row r="590445" spans="1:1" x14ac:dyDescent="0.25">
      <c r="A590445" s="13">
        <v>42627</v>
      </c>
    </row>
    <row r="590446" spans="1:1" x14ac:dyDescent="0.25">
      <c r="A590446" s="13">
        <v>42632</v>
      </c>
    </row>
    <row r="590447" spans="1:1" x14ac:dyDescent="0.25">
      <c r="A590447" s="13">
        <v>42633</v>
      </c>
    </row>
    <row r="590448" spans="1:1" x14ac:dyDescent="0.25">
      <c r="A590448" s="13">
        <v>42634</v>
      </c>
    </row>
    <row r="590449" spans="1:1" x14ac:dyDescent="0.25">
      <c r="A590449" s="13">
        <v>42635</v>
      </c>
    </row>
    <row r="590450" spans="1:1" x14ac:dyDescent="0.25">
      <c r="A590450" s="13">
        <v>42636</v>
      </c>
    </row>
    <row r="590451" spans="1:1" x14ac:dyDescent="0.25">
      <c r="A590451" s="13">
        <v>42639</v>
      </c>
    </row>
    <row r="590452" spans="1:1" x14ac:dyDescent="0.25">
      <c r="A590452" s="13">
        <v>42640</v>
      </c>
    </row>
    <row r="590453" spans="1:1" x14ac:dyDescent="0.25">
      <c r="A590453" s="13">
        <v>42641</v>
      </c>
    </row>
    <row r="590454" spans="1:1" x14ac:dyDescent="0.25">
      <c r="A590454" s="13">
        <v>42642</v>
      </c>
    </row>
    <row r="590455" spans="1:1" x14ac:dyDescent="0.25">
      <c r="A590455" s="13">
        <v>42643</v>
      </c>
    </row>
    <row r="590456" spans="1:1" x14ac:dyDescent="0.25">
      <c r="A590456" s="13">
        <v>42653</v>
      </c>
    </row>
    <row r="590457" spans="1:1" x14ac:dyDescent="0.25">
      <c r="A590457" s="13">
        <v>42654</v>
      </c>
    </row>
    <row r="590458" spans="1:1" x14ac:dyDescent="0.25">
      <c r="A590458" s="13">
        <v>42655</v>
      </c>
    </row>
    <row r="590459" spans="1:1" x14ac:dyDescent="0.25">
      <c r="A590459" s="13">
        <v>42656</v>
      </c>
    </row>
    <row r="590460" spans="1:1" x14ac:dyDescent="0.25">
      <c r="A590460" s="13">
        <v>42657</v>
      </c>
    </row>
    <row r="590461" spans="1:1" x14ac:dyDescent="0.25">
      <c r="A590461" s="13">
        <v>42660</v>
      </c>
    </row>
    <row r="590462" spans="1:1" x14ac:dyDescent="0.25">
      <c r="A590462" s="13">
        <v>42661</v>
      </c>
    </row>
    <row r="590463" spans="1:1" x14ac:dyDescent="0.25">
      <c r="A590463" s="13">
        <v>42662</v>
      </c>
    </row>
    <row r="590464" spans="1:1" x14ac:dyDescent="0.25">
      <c r="A590464" s="13">
        <v>42663</v>
      </c>
    </row>
    <row r="590465" spans="1:1" x14ac:dyDescent="0.25">
      <c r="A590465" s="13">
        <v>42664</v>
      </c>
    </row>
    <row r="590466" spans="1:1" x14ac:dyDescent="0.25">
      <c r="A590466" s="13">
        <v>42667</v>
      </c>
    </row>
    <row r="590467" spans="1:1" x14ac:dyDescent="0.25">
      <c r="A590467" s="13">
        <v>42668</v>
      </c>
    </row>
    <row r="590468" spans="1:1" x14ac:dyDescent="0.25">
      <c r="A590468" s="13">
        <v>42669</v>
      </c>
    </row>
    <row r="590469" spans="1:1" x14ac:dyDescent="0.25">
      <c r="A590469" s="13">
        <v>42670</v>
      </c>
    </row>
    <row r="590470" spans="1:1" x14ac:dyDescent="0.25">
      <c r="A590470" s="13">
        <v>42671</v>
      </c>
    </row>
    <row r="590471" spans="1:1" x14ac:dyDescent="0.25">
      <c r="A590471" s="13">
        <v>42674</v>
      </c>
    </row>
    <row r="590472" spans="1:1" x14ac:dyDescent="0.25">
      <c r="A590472" s="13">
        <v>42675</v>
      </c>
    </row>
    <row r="590473" spans="1:1" x14ac:dyDescent="0.25">
      <c r="A590473" s="13">
        <v>42676</v>
      </c>
    </row>
    <row r="590474" spans="1:1" x14ac:dyDescent="0.25">
      <c r="A590474" s="13">
        <v>42677</v>
      </c>
    </row>
    <row r="590475" spans="1:1" x14ac:dyDescent="0.25">
      <c r="A590475" s="13">
        <v>42678</v>
      </c>
    </row>
    <row r="606773" spans="1:1" x14ac:dyDescent="0.25">
      <c r="A606773" s="13" t="s">
        <v>0</v>
      </c>
    </row>
    <row r="606774" spans="1:1" x14ac:dyDescent="0.25">
      <c r="A606774" s="13" t="s">
        <v>1</v>
      </c>
    </row>
    <row r="606775" spans="1:1" x14ac:dyDescent="0.25">
      <c r="A606775" s="13">
        <v>42551</v>
      </c>
    </row>
    <row r="606776" spans="1:1" x14ac:dyDescent="0.25">
      <c r="A606776" s="13">
        <v>42552</v>
      </c>
    </row>
    <row r="606777" spans="1:1" x14ac:dyDescent="0.25">
      <c r="A606777" s="13">
        <v>42555</v>
      </c>
    </row>
    <row r="606778" spans="1:1" x14ac:dyDescent="0.25">
      <c r="A606778" s="13">
        <v>42556</v>
      </c>
    </row>
    <row r="606779" spans="1:1" x14ac:dyDescent="0.25">
      <c r="A606779" s="13">
        <v>42557</v>
      </c>
    </row>
    <row r="606780" spans="1:1" x14ac:dyDescent="0.25">
      <c r="A606780" s="13">
        <v>42558</v>
      </c>
    </row>
    <row r="606781" spans="1:1" x14ac:dyDescent="0.25">
      <c r="A606781" s="13">
        <v>42559</v>
      </c>
    </row>
    <row r="606782" spans="1:1" x14ac:dyDescent="0.25">
      <c r="A606782" s="13">
        <v>42562</v>
      </c>
    </row>
    <row r="606783" spans="1:1" x14ac:dyDescent="0.25">
      <c r="A606783" s="13">
        <v>42563</v>
      </c>
    </row>
    <row r="606784" spans="1:1" x14ac:dyDescent="0.25">
      <c r="A606784" s="13">
        <v>42564</v>
      </c>
    </row>
    <row r="606785" spans="1:1" x14ac:dyDescent="0.25">
      <c r="A606785" s="13">
        <v>42565</v>
      </c>
    </row>
    <row r="606786" spans="1:1" x14ac:dyDescent="0.25">
      <c r="A606786" s="13">
        <v>42566</v>
      </c>
    </row>
    <row r="606787" spans="1:1" x14ac:dyDescent="0.25">
      <c r="A606787" s="13">
        <v>42569</v>
      </c>
    </row>
    <row r="606788" spans="1:1" x14ac:dyDescent="0.25">
      <c r="A606788" s="13">
        <v>42570</v>
      </c>
    </row>
    <row r="606789" spans="1:1" x14ac:dyDescent="0.25">
      <c r="A606789" s="13">
        <v>42571</v>
      </c>
    </row>
    <row r="606790" spans="1:1" x14ac:dyDescent="0.25">
      <c r="A606790" s="13">
        <v>42572</v>
      </c>
    </row>
    <row r="606791" spans="1:1" x14ac:dyDescent="0.25">
      <c r="A606791" s="13">
        <v>42573</v>
      </c>
    </row>
    <row r="606792" spans="1:1" x14ac:dyDescent="0.25">
      <c r="A606792" s="13">
        <v>42576</v>
      </c>
    </row>
    <row r="606793" spans="1:1" x14ac:dyDescent="0.25">
      <c r="A606793" s="13">
        <v>42577</v>
      </c>
    </row>
    <row r="606794" spans="1:1" x14ac:dyDescent="0.25">
      <c r="A606794" s="13">
        <v>42578</v>
      </c>
    </row>
    <row r="606795" spans="1:1" x14ac:dyDescent="0.25">
      <c r="A606795" s="13">
        <v>42579</v>
      </c>
    </row>
    <row r="606796" spans="1:1" x14ac:dyDescent="0.25">
      <c r="A606796" s="13">
        <v>42580</v>
      </c>
    </row>
    <row r="606797" spans="1:1" x14ac:dyDescent="0.25">
      <c r="A606797" s="13">
        <v>42583</v>
      </c>
    </row>
    <row r="606798" spans="1:1" x14ac:dyDescent="0.25">
      <c r="A606798" s="13">
        <v>42584</v>
      </c>
    </row>
    <row r="606799" spans="1:1" x14ac:dyDescent="0.25">
      <c r="A606799" s="13">
        <v>42585</v>
      </c>
    </row>
    <row r="606800" spans="1:1" x14ac:dyDescent="0.25">
      <c r="A606800" s="13">
        <v>42586</v>
      </c>
    </row>
    <row r="606801" spans="1:1" x14ac:dyDescent="0.25">
      <c r="A606801" s="13">
        <v>42587</v>
      </c>
    </row>
    <row r="606802" spans="1:1" x14ac:dyDescent="0.25">
      <c r="A606802" s="13">
        <v>42590</v>
      </c>
    </row>
    <row r="606803" spans="1:1" x14ac:dyDescent="0.25">
      <c r="A606803" s="13">
        <v>42591</v>
      </c>
    </row>
    <row r="606804" spans="1:1" x14ac:dyDescent="0.25">
      <c r="A606804" s="13">
        <v>42592</v>
      </c>
    </row>
    <row r="606805" spans="1:1" x14ac:dyDescent="0.25">
      <c r="A606805" s="13">
        <v>42593</v>
      </c>
    </row>
    <row r="606806" spans="1:1" x14ac:dyDescent="0.25">
      <c r="A606806" s="13">
        <v>42594</v>
      </c>
    </row>
    <row r="606807" spans="1:1" x14ac:dyDescent="0.25">
      <c r="A606807" s="13">
        <v>42597</v>
      </c>
    </row>
    <row r="606808" spans="1:1" x14ac:dyDescent="0.25">
      <c r="A606808" s="13">
        <v>42598</v>
      </c>
    </row>
    <row r="606809" spans="1:1" x14ac:dyDescent="0.25">
      <c r="A606809" s="13">
        <v>42599</v>
      </c>
    </row>
    <row r="606810" spans="1:1" x14ac:dyDescent="0.25">
      <c r="A606810" s="13">
        <v>42600</v>
      </c>
    </row>
    <row r="606811" spans="1:1" x14ac:dyDescent="0.25">
      <c r="A606811" s="13">
        <v>42601</v>
      </c>
    </row>
    <row r="606812" spans="1:1" x14ac:dyDescent="0.25">
      <c r="A606812" s="13">
        <v>42604</v>
      </c>
    </row>
    <row r="606813" spans="1:1" x14ac:dyDescent="0.25">
      <c r="A606813" s="13">
        <v>42605</v>
      </c>
    </row>
    <row r="606814" spans="1:1" x14ac:dyDescent="0.25">
      <c r="A606814" s="13">
        <v>42606</v>
      </c>
    </row>
    <row r="606815" spans="1:1" x14ac:dyDescent="0.25">
      <c r="A606815" s="13">
        <v>42607</v>
      </c>
    </row>
    <row r="606816" spans="1:1" x14ac:dyDescent="0.25">
      <c r="A606816" s="13">
        <v>42608</v>
      </c>
    </row>
    <row r="606817" spans="1:1" x14ac:dyDescent="0.25">
      <c r="A606817" s="13">
        <v>42611</v>
      </c>
    </row>
    <row r="606818" spans="1:1" x14ac:dyDescent="0.25">
      <c r="A606818" s="13">
        <v>42612</v>
      </c>
    </row>
    <row r="606819" spans="1:1" x14ac:dyDescent="0.25">
      <c r="A606819" s="13">
        <v>42613</v>
      </c>
    </row>
    <row r="606820" spans="1:1" x14ac:dyDescent="0.25">
      <c r="A606820" s="13">
        <v>42614</v>
      </c>
    </row>
    <row r="606821" spans="1:1" x14ac:dyDescent="0.25">
      <c r="A606821" s="13">
        <v>42615</v>
      </c>
    </row>
    <row r="606822" spans="1:1" x14ac:dyDescent="0.25">
      <c r="A606822" s="13">
        <v>42618</v>
      </c>
    </row>
    <row r="606823" spans="1:1" x14ac:dyDescent="0.25">
      <c r="A606823" s="13">
        <v>42619</v>
      </c>
    </row>
    <row r="606824" spans="1:1" x14ac:dyDescent="0.25">
      <c r="A606824" s="13">
        <v>42620</v>
      </c>
    </row>
    <row r="606825" spans="1:1" x14ac:dyDescent="0.25">
      <c r="A606825" s="13">
        <v>42621</v>
      </c>
    </row>
    <row r="606826" spans="1:1" x14ac:dyDescent="0.25">
      <c r="A606826" s="13">
        <v>42622</v>
      </c>
    </row>
    <row r="606827" spans="1:1" x14ac:dyDescent="0.25">
      <c r="A606827" s="13">
        <v>42625</v>
      </c>
    </row>
    <row r="606828" spans="1:1" x14ac:dyDescent="0.25">
      <c r="A606828" s="13">
        <v>42626</v>
      </c>
    </row>
    <row r="606829" spans="1:1" x14ac:dyDescent="0.25">
      <c r="A606829" s="13">
        <v>42627</v>
      </c>
    </row>
    <row r="606830" spans="1:1" x14ac:dyDescent="0.25">
      <c r="A606830" s="13">
        <v>42632</v>
      </c>
    </row>
    <row r="606831" spans="1:1" x14ac:dyDescent="0.25">
      <c r="A606831" s="13">
        <v>42633</v>
      </c>
    </row>
    <row r="606832" spans="1:1" x14ac:dyDescent="0.25">
      <c r="A606832" s="13">
        <v>42634</v>
      </c>
    </row>
    <row r="606833" spans="1:1" x14ac:dyDescent="0.25">
      <c r="A606833" s="13">
        <v>42635</v>
      </c>
    </row>
    <row r="606834" spans="1:1" x14ac:dyDescent="0.25">
      <c r="A606834" s="13">
        <v>42636</v>
      </c>
    </row>
    <row r="606835" spans="1:1" x14ac:dyDescent="0.25">
      <c r="A606835" s="13">
        <v>42639</v>
      </c>
    </row>
    <row r="606836" spans="1:1" x14ac:dyDescent="0.25">
      <c r="A606836" s="13">
        <v>42640</v>
      </c>
    </row>
    <row r="606837" spans="1:1" x14ac:dyDescent="0.25">
      <c r="A606837" s="13">
        <v>42641</v>
      </c>
    </row>
    <row r="606838" spans="1:1" x14ac:dyDescent="0.25">
      <c r="A606838" s="13">
        <v>42642</v>
      </c>
    </row>
    <row r="606839" spans="1:1" x14ac:dyDescent="0.25">
      <c r="A606839" s="13">
        <v>42643</v>
      </c>
    </row>
    <row r="606840" spans="1:1" x14ac:dyDescent="0.25">
      <c r="A606840" s="13">
        <v>42653</v>
      </c>
    </row>
    <row r="606841" spans="1:1" x14ac:dyDescent="0.25">
      <c r="A606841" s="13">
        <v>42654</v>
      </c>
    </row>
    <row r="606842" spans="1:1" x14ac:dyDescent="0.25">
      <c r="A606842" s="13">
        <v>42655</v>
      </c>
    </row>
    <row r="606843" spans="1:1" x14ac:dyDescent="0.25">
      <c r="A606843" s="13">
        <v>42656</v>
      </c>
    </row>
    <row r="606844" spans="1:1" x14ac:dyDescent="0.25">
      <c r="A606844" s="13">
        <v>42657</v>
      </c>
    </row>
    <row r="606845" spans="1:1" x14ac:dyDescent="0.25">
      <c r="A606845" s="13">
        <v>42660</v>
      </c>
    </row>
    <row r="606846" spans="1:1" x14ac:dyDescent="0.25">
      <c r="A606846" s="13">
        <v>42661</v>
      </c>
    </row>
    <row r="606847" spans="1:1" x14ac:dyDescent="0.25">
      <c r="A606847" s="13">
        <v>42662</v>
      </c>
    </row>
    <row r="606848" spans="1:1" x14ac:dyDescent="0.25">
      <c r="A606848" s="13">
        <v>42663</v>
      </c>
    </row>
    <row r="606849" spans="1:1" x14ac:dyDescent="0.25">
      <c r="A606849" s="13">
        <v>42664</v>
      </c>
    </row>
    <row r="606850" spans="1:1" x14ac:dyDescent="0.25">
      <c r="A606850" s="13">
        <v>42667</v>
      </c>
    </row>
    <row r="606851" spans="1:1" x14ac:dyDescent="0.25">
      <c r="A606851" s="13">
        <v>42668</v>
      </c>
    </row>
    <row r="606852" spans="1:1" x14ac:dyDescent="0.25">
      <c r="A606852" s="13">
        <v>42669</v>
      </c>
    </row>
    <row r="606853" spans="1:1" x14ac:dyDescent="0.25">
      <c r="A606853" s="13">
        <v>42670</v>
      </c>
    </row>
    <row r="606854" spans="1:1" x14ac:dyDescent="0.25">
      <c r="A606854" s="13">
        <v>42671</v>
      </c>
    </row>
    <row r="606855" spans="1:1" x14ac:dyDescent="0.25">
      <c r="A606855" s="13">
        <v>42674</v>
      </c>
    </row>
    <row r="606856" spans="1:1" x14ac:dyDescent="0.25">
      <c r="A606856" s="13">
        <v>42675</v>
      </c>
    </row>
    <row r="606857" spans="1:1" x14ac:dyDescent="0.25">
      <c r="A606857" s="13">
        <v>42676</v>
      </c>
    </row>
    <row r="606858" spans="1:1" x14ac:dyDescent="0.25">
      <c r="A606858" s="13">
        <v>42677</v>
      </c>
    </row>
    <row r="606859" spans="1:1" x14ac:dyDescent="0.25">
      <c r="A606859" s="13">
        <v>42678</v>
      </c>
    </row>
    <row r="623157" spans="1:1" x14ac:dyDescent="0.25">
      <c r="A623157" s="13" t="s">
        <v>0</v>
      </c>
    </row>
    <row r="623158" spans="1:1" x14ac:dyDescent="0.25">
      <c r="A623158" s="13" t="s">
        <v>1</v>
      </c>
    </row>
    <row r="623159" spans="1:1" x14ac:dyDescent="0.25">
      <c r="A623159" s="13">
        <v>42551</v>
      </c>
    </row>
    <row r="623160" spans="1:1" x14ac:dyDescent="0.25">
      <c r="A623160" s="13">
        <v>42552</v>
      </c>
    </row>
    <row r="623161" spans="1:1" x14ac:dyDescent="0.25">
      <c r="A623161" s="13">
        <v>42555</v>
      </c>
    </row>
    <row r="623162" spans="1:1" x14ac:dyDescent="0.25">
      <c r="A623162" s="13">
        <v>42556</v>
      </c>
    </row>
    <row r="623163" spans="1:1" x14ac:dyDescent="0.25">
      <c r="A623163" s="13">
        <v>42557</v>
      </c>
    </row>
    <row r="623164" spans="1:1" x14ac:dyDescent="0.25">
      <c r="A623164" s="13">
        <v>42558</v>
      </c>
    </row>
    <row r="623165" spans="1:1" x14ac:dyDescent="0.25">
      <c r="A623165" s="13">
        <v>42559</v>
      </c>
    </row>
    <row r="623166" spans="1:1" x14ac:dyDescent="0.25">
      <c r="A623166" s="13">
        <v>42562</v>
      </c>
    </row>
    <row r="623167" spans="1:1" x14ac:dyDescent="0.25">
      <c r="A623167" s="13">
        <v>42563</v>
      </c>
    </row>
    <row r="623168" spans="1:1" x14ac:dyDescent="0.25">
      <c r="A623168" s="13">
        <v>42564</v>
      </c>
    </row>
    <row r="623169" spans="1:1" x14ac:dyDescent="0.25">
      <c r="A623169" s="13">
        <v>42565</v>
      </c>
    </row>
    <row r="623170" spans="1:1" x14ac:dyDescent="0.25">
      <c r="A623170" s="13">
        <v>42566</v>
      </c>
    </row>
    <row r="623171" spans="1:1" x14ac:dyDescent="0.25">
      <c r="A623171" s="13">
        <v>42569</v>
      </c>
    </row>
    <row r="623172" spans="1:1" x14ac:dyDescent="0.25">
      <c r="A623172" s="13">
        <v>42570</v>
      </c>
    </row>
    <row r="623173" spans="1:1" x14ac:dyDescent="0.25">
      <c r="A623173" s="13">
        <v>42571</v>
      </c>
    </row>
    <row r="623174" spans="1:1" x14ac:dyDescent="0.25">
      <c r="A623174" s="13">
        <v>42572</v>
      </c>
    </row>
    <row r="623175" spans="1:1" x14ac:dyDescent="0.25">
      <c r="A623175" s="13">
        <v>42573</v>
      </c>
    </row>
    <row r="623176" spans="1:1" x14ac:dyDescent="0.25">
      <c r="A623176" s="13">
        <v>42576</v>
      </c>
    </row>
    <row r="623177" spans="1:1" x14ac:dyDescent="0.25">
      <c r="A623177" s="13">
        <v>42577</v>
      </c>
    </row>
    <row r="623178" spans="1:1" x14ac:dyDescent="0.25">
      <c r="A623178" s="13">
        <v>42578</v>
      </c>
    </row>
    <row r="623179" spans="1:1" x14ac:dyDescent="0.25">
      <c r="A623179" s="13">
        <v>42579</v>
      </c>
    </row>
    <row r="623180" spans="1:1" x14ac:dyDescent="0.25">
      <c r="A623180" s="13">
        <v>42580</v>
      </c>
    </row>
    <row r="623181" spans="1:1" x14ac:dyDescent="0.25">
      <c r="A623181" s="13">
        <v>42583</v>
      </c>
    </row>
    <row r="623182" spans="1:1" x14ac:dyDescent="0.25">
      <c r="A623182" s="13">
        <v>42584</v>
      </c>
    </row>
    <row r="623183" spans="1:1" x14ac:dyDescent="0.25">
      <c r="A623183" s="13">
        <v>42585</v>
      </c>
    </row>
    <row r="623184" spans="1:1" x14ac:dyDescent="0.25">
      <c r="A623184" s="13">
        <v>42586</v>
      </c>
    </row>
    <row r="623185" spans="1:1" x14ac:dyDescent="0.25">
      <c r="A623185" s="13">
        <v>42587</v>
      </c>
    </row>
    <row r="623186" spans="1:1" x14ac:dyDescent="0.25">
      <c r="A623186" s="13">
        <v>42590</v>
      </c>
    </row>
    <row r="623187" spans="1:1" x14ac:dyDescent="0.25">
      <c r="A623187" s="13">
        <v>42591</v>
      </c>
    </row>
    <row r="623188" spans="1:1" x14ac:dyDescent="0.25">
      <c r="A623188" s="13">
        <v>42592</v>
      </c>
    </row>
    <row r="623189" spans="1:1" x14ac:dyDescent="0.25">
      <c r="A623189" s="13">
        <v>42593</v>
      </c>
    </row>
    <row r="623190" spans="1:1" x14ac:dyDescent="0.25">
      <c r="A623190" s="13">
        <v>42594</v>
      </c>
    </row>
    <row r="623191" spans="1:1" x14ac:dyDescent="0.25">
      <c r="A623191" s="13">
        <v>42597</v>
      </c>
    </row>
    <row r="623192" spans="1:1" x14ac:dyDescent="0.25">
      <c r="A623192" s="13">
        <v>42598</v>
      </c>
    </row>
    <row r="623193" spans="1:1" x14ac:dyDescent="0.25">
      <c r="A623193" s="13">
        <v>42599</v>
      </c>
    </row>
    <row r="623194" spans="1:1" x14ac:dyDescent="0.25">
      <c r="A623194" s="13">
        <v>42600</v>
      </c>
    </row>
    <row r="623195" spans="1:1" x14ac:dyDescent="0.25">
      <c r="A623195" s="13">
        <v>42601</v>
      </c>
    </row>
    <row r="623196" spans="1:1" x14ac:dyDescent="0.25">
      <c r="A623196" s="13">
        <v>42604</v>
      </c>
    </row>
    <row r="623197" spans="1:1" x14ac:dyDescent="0.25">
      <c r="A623197" s="13">
        <v>42605</v>
      </c>
    </row>
    <row r="623198" spans="1:1" x14ac:dyDescent="0.25">
      <c r="A623198" s="13">
        <v>42606</v>
      </c>
    </row>
    <row r="623199" spans="1:1" x14ac:dyDescent="0.25">
      <c r="A623199" s="13">
        <v>42607</v>
      </c>
    </row>
    <row r="623200" spans="1:1" x14ac:dyDescent="0.25">
      <c r="A623200" s="13">
        <v>42608</v>
      </c>
    </row>
    <row r="623201" spans="1:1" x14ac:dyDescent="0.25">
      <c r="A623201" s="13">
        <v>42611</v>
      </c>
    </row>
    <row r="623202" spans="1:1" x14ac:dyDescent="0.25">
      <c r="A623202" s="13">
        <v>42612</v>
      </c>
    </row>
    <row r="623203" spans="1:1" x14ac:dyDescent="0.25">
      <c r="A623203" s="13">
        <v>42613</v>
      </c>
    </row>
    <row r="623204" spans="1:1" x14ac:dyDescent="0.25">
      <c r="A623204" s="13">
        <v>42614</v>
      </c>
    </row>
    <row r="623205" spans="1:1" x14ac:dyDescent="0.25">
      <c r="A623205" s="13">
        <v>42615</v>
      </c>
    </row>
    <row r="623206" spans="1:1" x14ac:dyDescent="0.25">
      <c r="A623206" s="13">
        <v>42618</v>
      </c>
    </row>
    <row r="623207" spans="1:1" x14ac:dyDescent="0.25">
      <c r="A623207" s="13">
        <v>42619</v>
      </c>
    </row>
    <row r="623208" spans="1:1" x14ac:dyDescent="0.25">
      <c r="A623208" s="13">
        <v>42620</v>
      </c>
    </row>
    <row r="623209" spans="1:1" x14ac:dyDescent="0.25">
      <c r="A623209" s="13">
        <v>42621</v>
      </c>
    </row>
    <row r="623210" spans="1:1" x14ac:dyDescent="0.25">
      <c r="A623210" s="13">
        <v>42622</v>
      </c>
    </row>
    <row r="623211" spans="1:1" x14ac:dyDescent="0.25">
      <c r="A623211" s="13">
        <v>42625</v>
      </c>
    </row>
    <row r="623212" spans="1:1" x14ac:dyDescent="0.25">
      <c r="A623212" s="13">
        <v>42626</v>
      </c>
    </row>
    <row r="623213" spans="1:1" x14ac:dyDescent="0.25">
      <c r="A623213" s="13">
        <v>42627</v>
      </c>
    </row>
    <row r="623214" spans="1:1" x14ac:dyDescent="0.25">
      <c r="A623214" s="13">
        <v>42632</v>
      </c>
    </row>
    <row r="623215" spans="1:1" x14ac:dyDescent="0.25">
      <c r="A623215" s="13">
        <v>42633</v>
      </c>
    </row>
    <row r="623216" spans="1:1" x14ac:dyDescent="0.25">
      <c r="A623216" s="13">
        <v>42634</v>
      </c>
    </row>
    <row r="623217" spans="1:1" x14ac:dyDescent="0.25">
      <c r="A623217" s="13">
        <v>42635</v>
      </c>
    </row>
    <row r="623218" spans="1:1" x14ac:dyDescent="0.25">
      <c r="A623218" s="13">
        <v>42636</v>
      </c>
    </row>
    <row r="623219" spans="1:1" x14ac:dyDescent="0.25">
      <c r="A623219" s="13">
        <v>42639</v>
      </c>
    </row>
    <row r="623220" spans="1:1" x14ac:dyDescent="0.25">
      <c r="A623220" s="13">
        <v>42640</v>
      </c>
    </row>
    <row r="623221" spans="1:1" x14ac:dyDescent="0.25">
      <c r="A623221" s="13">
        <v>42641</v>
      </c>
    </row>
    <row r="623222" spans="1:1" x14ac:dyDescent="0.25">
      <c r="A623222" s="13">
        <v>42642</v>
      </c>
    </row>
    <row r="623223" spans="1:1" x14ac:dyDescent="0.25">
      <c r="A623223" s="13">
        <v>42643</v>
      </c>
    </row>
    <row r="623224" spans="1:1" x14ac:dyDescent="0.25">
      <c r="A623224" s="13">
        <v>42653</v>
      </c>
    </row>
    <row r="623225" spans="1:1" x14ac:dyDescent="0.25">
      <c r="A623225" s="13">
        <v>42654</v>
      </c>
    </row>
    <row r="623226" spans="1:1" x14ac:dyDescent="0.25">
      <c r="A623226" s="13">
        <v>42655</v>
      </c>
    </row>
    <row r="623227" spans="1:1" x14ac:dyDescent="0.25">
      <c r="A623227" s="13">
        <v>42656</v>
      </c>
    </row>
    <row r="623228" spans="1:1" x14ac:dyDescent="0.25">
      <c r="A623228" s="13">
        <v>42657</v>
      </c>
    </row>
    <row r="623229" spans="1:1" x14ac:dyDescent="0.25">
      <c r="A623229" s="13">
        <v>42660</v>
      </c>
    </row>
    <row r="623230" spans="1:1" x14ac:dyDescent="0.25">
      <c r="A623230" s="13">
        <v>42661</v>
      </c>
    </row>
    <row r="623231" spans="1:1" x14ac:dyDescent="0.25">
      <c r="A623231" s="13">
        <v>42662</v>
      </c>
    </row>
    <row r="623232" spans="1:1" x14ac:dyDescent="0.25">
      <c r="A623232" s="13">
        <v>42663</v>
      </c>
    </row>
    <row r="623233" spans="1:1" x14ac:dyDescent="0.25">
      <c r="A623233" s="13">
        <v>42664</v>
      </c>
    </row>
    <row r="623234" spans="1:1" x14ac:dyDescent="0.25">
      <c r="A623234" s="13">
        <v>42667</v>
      </c>
    </row>
    <row r="623235" spans="1:1" x14ac:dyDescent="0.25">
      <c r="A623235" s="13">
        <v>42668</v>
      </c>
    </row>
    <row r="623236" spans="1:1" x14ac:dyDescent="0.25">
      <c r="A623236" s="13">
        <v>42669</v>
      </c>
    </row>
    <row r="623237" spans="1:1" x14ac:dyDescent="0.25">
      <c r="A623237" s="13">
        <v>42670</v>
      </c>
    </row>
    <row r="623238" spans="1:1" x14ac:dyDescent="0.25">
      <c r="A623238" s="13">
        <v>42671</v>
      </c>
    </row>
    <row r="623239" spans="1:1" x14ac:dyDescent="0.25">
      <c r="A623239" s="13">
        <v>42674</v>
      </c>
    </row>
    <row r="623240" spans="1:1" x14ac:dyDescent="0.25">
      <c r="A623240" s="13">
        <v>42675</v>
      </c>
    </row>
    <row r="623241" spans="1:1" x14ac:dyDescent="0.25">
      <c r="A623241" s="13">
        <v>42676</v>
      </c>
    </row>
    <row r="623242" spans="1:1" x14ac:dyDescent="0.25">
      <c r="A623242" s="13">
        <v>42677</v>
      </c>
    </row>
    <row r="623243" spans="1:1" x14ac:dyDescent="0.25">
      <c r="A623243" s="13">
        <v>42678</v>
      </c>
    </row>
    <row r="639541" spans="1:1" x14ac:dyDescent="0.25">
      <c r="A639541" s="13" t="s">
        <v>0</v>
      </c>
    </row>
    <row r="639542" spans="1:1" x14ac:dyDescent="0.25">
      <c r="A639542" s="13" t="s">
        <v>1</v>
      </c>
    </row>
    <row r="639543" spans="1:1" x14ac:dyDescent="0.25">
      <c r="A639543" s="13">
        <v>42551</v>
      </c>
    </row>
    <row r="639544" spans="1:1" x14ac:dyDescent="0.25">
      <c r="A639544" s="13">
        <v>42552</v>
      </c>
    </row>
    <row r="639545" spans="1:1" x14ac:dyDescent="0.25">
      <c r="A639545" s="13">
        <v>42555</v>
      </c>
    </row>
    <row r="639546" spans="1:1" x14ac:dyDescent="0.25">
      <c r="A639546" s="13">
        <v>42556</v>
      </c>
    </row>
    <row r="639547" spans="1:1" x14ac:dyDescent="0.25">
      <c r="A639547" s="13">
        <v>42557</v>
      </c>
    </row>
    <row r="639548" spans="1:1" x14ac:dyDescent="0.25">
      <c r="A639548" s="13">
        <v>42558</v>
      </c>
    </row>
    <row r="639549" spans="1:1" x14ac:dyDescent="0.25">
      <c r="A639549" s="13">
        <v>42559</v>
      </c>
    </row>
    <row r="639550" spans="1:1" x14ac:dyDescent="0.25">
      <c r="A639550" s="13">
        <v>42562</v>
      </c>
    </row>
    <row r="639551" spans="1:1" x14ac:dyDescent="0.25">
      <c r="A639551" s="13">
        <v>42563</v>
      </c>
    </row>
    <row r="639552" spans="1:1" x14ac:dyDescent="0.25">
      <c r="A639552" s="13">
        <v>42564</v>
      </c>
    </row>
    <row r="639553" spans="1:1" x14ac:dyDescent="0.25">
      <c r="A639553" s="13">
        <v>42565</v>
      </c>
    </row>
    <row r="639554" spans="1:1" x14ac:dyDescent="0.25">
      <c r="A639554" s="13">
        <v>42566</v>
      </c>
    </row>
    <row r="639555" spans="1:1" x14ac:dyDescent="0.25">
      <c r="A639555" s="13">
        <v>42569</v>
      </c>
    </row>
    <row r="639556" spans="1:1" x14ac:dyDescent="0.25">
      <c r="A639556" s="13">
        <v>42570</v>
      </c>
    </row>
    <row r="639557" spans="1:1" x14ac:dyDescent="0.25">
      <c r="A639557" s="13">
        <v>42571</v>
      </c>
    </row>
    <row r="639558" spans="1:1" x14ac:dyDescent="0.25">
      <c r="A639558" s="13">
        <v>42572</v>
      </c>
    </row>
    <row r="639559" spans="1:1" x14ac:dyDescent="0.25">
      <c r="A639559" s="13">
        <v>42573</v>
      </c>
    </row>
    <row r="639560" spans="1:1" x14ac:dyDescent="0.25">
      <c r="A639560" s="13">
        <v>42576</v>
      </c>
    </row>
    <row r="639561" spans="1:1" x14ac:dyDescent="0.25">
      <c r="A639561" s="13">
        <v>42577</v>
      </c>
    </row>
    <row r="639562" spans="1:1" x14ac:dyDescent="0.25">
      <c r="A639562" s="13">
        <v>42578</v>
      </c>
    </row>
    <row r="639563" spans="1:1" x14ac:dyDescent="0.25">
      <c r="A639563" s="13">
        <v>42579</v>
      </c>
    </row>
    <row r="639564" spans="1:1" x14ac:dyDescent="0.25">
      <c r="A639564" s="13">
        <v>42580</v>
      </c>
    </row>
    <row r="639565" spans="1:1" x14ac:dyDescent="0.25">
      <c r="A639565" s="13">
        <v>42583</v>
      </c>
    </row>
    <row r="639566" spans="1:1" x14ac:dyDescent="0.25">
      <c r="A639566" s="13">
        <v>42584</v>
      </c>
    </row>
    <row r="639567" spans="1:1" x14ac:dyDescent="0.25">
      <c r="A639567" s="13">
        <v>42585</v>
      </c>
    </row>
    <row r="639568" spans="1:1" x14ac:dyDescent="0.25">
      <c r="A639568" s="13">
        <v>42586</v>
      </c>
    </row>
    <row r="639569" spans="1:1" x14ac:dyDescent="0.25">
      <c r="A639569" s="13">
        <v>42587</v>
      </c>
    </row>
    <row r="639570" spans="1:1" x14ac:dyDescent="0.25">
      <c r="A639570" s="13">
        <v>42590</v>
      </c>
    </row>
    <row r="639571" spans="1:1" x14ac:dyDescent="0.25">
      <c r="A639571" s="13">
        <v>42591</v>
      </c>
    </row>
    <row r="639572" spans="1:1" x14ac:dyDescent="0.25">
      <c r="A639572" s="13">
        <v>42592</v>
      </c>
    </row>
    <row r="639573" spans="1:1" x14ac:dyDescent="0.25">
      <c r="A639573" s="13">
        <v>42593</v>
      </c>
    </row>
    <row r="639574" spans="1:1" x14ac:dyDescent="0.25">
      <c r="A639574" s="13">
        <v>42594</v>
      </c>
    </row>
    <row r="639575" spans="1:1" x14ac:dyDescent="0.25">
      <c r="A639575" s="13">
        <v>42597</v>
      </c>
    </row>
    <row r="639576" spans="1:1" x14ac:dyDescent="0.25">
      <c r="A639576" s="13">
        <v>42598</v>
      </c>
    </row>
    <row r="639577" spans="1:1" x14ac:dyDescent="0.25">
      <c r="A639577" s="13">
        <v>42599</v>
      </c>
    </row>
    <row r="639578" spans="1:1" x14ac:dyDescent="0.25">
      <c r="A639578" s="13">
        <v>42600</v>
      </c>
    </row>
    <row r="639579" spans="1:1" x14ac:dyDescent="0.25">
      <c r="A639579" s="13">
        <v>42601</v>
      </c>
    </row>
    <row r="639580" spans="1:1" x14ac:dyDescent="0.25">
      <c r="A639580" s="13">
        <v>42604</v>
      </c>
    </row>
    <row r="639581" spans="1:1" x14ac:dyDescent="0.25">
      <c r="A639581" s="13">
        <v>42605</v>
      </c>
    </row>
    <row r="639582" spans="1:1" x14ac:dyDescent="0.25">
      <c r="A639582" s="13">
        <v>42606</v>
      </c>
    </row>
    <row r="639583" spans="1:1" x14ac:dyDescent="0.25">
      <c r="A639583" s="13">
        <v>42607</v>
      </c>
    </row>
    <row r="639584" spans="1:1" x14ac:dyDescent="0.25">
      <c r="A639584" s="13">
        <v>42608</v>
      </c>
    </row>
    <row r="639585" spans="1:1" x14ac:dyDescent="0.25">
      <c r="A639585" s="13">
        <v>42611</v>
      </c>
    </row>
    <row r="639586" spans="1:1" x14ac:dyDescent="0.25">
      <c r="A639586" s="13">
        <v>42612</v>
      </c>
    </row>
    <row r="639587" spans="1:1" x14ac:dyDescent="0.25">
      <c r="A639587" s="13">
        <v>42613</v>
      </c>
    </row>
    <row r="639588" spans="1:1" x14ac:dyDescent="0.25">
      <c r="A639588" s="13">
        <v>42614</v>
      </c>
    </row>
    <row r="639589" spans="1:1" x14ac:dyDescent="0.25">
      <c r="A639589" s="13">
        <v>42615</v>
      </c>
    </row>
    <row r="639590" spans="1:1" x14ac:dyDescent="0.25">
      <c r="A639590" s="13">
        <v>42618</v>
      </c>
    </row>
    <row r="639591" spans="1:1" x14ac:dyDescent="0.25">
      <c r="A639591" s="13">
        <v>42619</v>
      </c>
    </row>
    <row r="639592" spans="1:1" x14ac:dyDescent="0.25">
      <c r="A639592" s="13">
        <v>42620</v>
      </c>
    </row>
    <row r="639593" spans="1:1" x14ac:dyDescent="0.25">
      <c r="A639593" s="13">
        <v>42621</v>
      </c>
    </row>
    <row r="639594" spans="1:1" x14ac:dyDescent="0.25">
      <c r="A639594" s="13">
        <v>42622</v>
      </c>
    </row>
    <row r="639595" spans="1:1" x14ac:dyDescent="0.25">
      <c r="A639595" s="13">
        <v>42625</v>
      </c>
    </row>
    <row r="639596" spans="1:1" x14ac:dyDescent="0.25">
      <c r="A639596" s="13">
        <v>42626</v>
      </c>
    </row>
    <row r="639597" spans="1:1" x14ac:dyDescent="0.25">
      <c r="A639597" s="13">
        <v>42627</v>
      </c>
    </row>
    <row r="639598" spans="1:1" x14ac:dyDescent="0.25">
      <c r="A639598" s="13">
        <v>42632</v>
      </c>
    </row>
    <row r="639599" spans="1:1" x14ac:dyDescent="0.25">
      <c r="A639599" s="13">
        <v>42633</v>
      </c>
    </row>
    <row r="639600" spans="1:1" x14ac:dyDescent="0.25">
      <c r="A639600" s="13">
        <v>42634</v>
      </c>
    </row>
    <row r="639601" spans="1:1" x14ac:dyDescent="0.25">
      <c r="A639601" s="13">
        <v>42635</v>
      </c>
    </row>
    <row r="639602" spans="1:1" x14ac:dyDescent="0.25">
      <c r="A639602" s="13">
        <v>42636</v>
      </c>
    </row>
    <row r="639603" spans="1:1" x14ac:dyDescent="0.25">
      <c r="A639603" s="13">
        <v>42639</v>
      </c>
    </row>
    <row r="639604" spans="1:1" x14ac:dyDescent="0.25">
      <c r="A639604" s="13">
        <v>42640</v>
      </c>
    </row>
    <row r="639605" spans="1:1" x14ac:dyDescent="0.25">
      <c r="A639605" s="13">
        <v>42641</v>
      </c>
    </row>
    <row r="639606" spans="1:1" x14ac:dyDescent="0.25">
      <c r="A639606" s="13">
        <v>42642</v>
      </c>
    </row>
    <row r="639607" spans="1:1" x14ac:dyDescent="0.25">
      <c r="A639607" s="13">
        <v>42643</v>
      </c>
    </row>
    <row r="639608" spans="1:1" x14ac:dyDescent="0.25">
      <c r="A639608" s="13">
        <v>42653</v>
      </c>
    </row>
    <row r="639609" spans="1:1" x14ac:dyDescent="0.25">
      <c r="A639609" s="13">
        <v>42654</v>
      </c>
    </row>
    <row r="639610" spans="1:1" x14ac:dyDescent="0.25">
      <c r="A639610" s="13">
        <v>42655</v>
      </c>
    </row>
    <row r="639611" spans="1:1" x14ac:dyDescent="0.25">
      <c r="A639611" s="13">
        <v>42656</v>
      </c>
    </row>
    <row r="639612" spans="1:1" x14ac:dyDescent="0.25">
      <c r="A639612" s="13">
        <v>42657</v>
      </c>
    </row>
    <row r="639613" spans="1:1" x14ac:dyDescent="0.25">
      <c r="A639613" s="13">
        <v>42660</v>
      </c>
    </row>
    <row r="639614" spans="1:1" x14ac:dyDescent="0.25">
      <c r="A639614" s="13">
        <v>42661</v>
      </c>
    </row>
    <row r="639615" spans="1:1" x14ac:dyDescent="0.25">
      <c r="A639615" s="13">
        <v>42662</v>
      </c>
    </row>
    <row r="639616" spans="1:1" x14ac:dyDescent="0.25">
      <c r="A639616" s="13">
        <v>42663</v>
      </c>
    </row>
    <row r="639617" spans="1:1" x14ac:dyDescent="0.25">
      <c r="A639617" s="13">
        <v>42664</v>
      </c>
    </row>
    <row r="639618" spans="1:1" x14ac:dyDescent="0.25">
      <c r="A639618" s="13">
        <v>42667</v>
      </c>
    </row>
    <row r="639619" spans="1:1" x14ac:dyDescent="0.25">
      <c r="A639619" s="13">
        <v>42668</v>
      </c>
    </row>
    <row r="639620" spans="1:1" x14ac:dyDescent="0.25">
      <c r="A639620" s="13">
        <v>42669</v>
      </c>
    </row>
    <row r="639621" spans="1:1" x14ac:dyDescent="0.25">
      <c r="A639621" s="13">
        <v>42670</v>
      </c>
    </row>
    <row r="639622" spans="1:1" x14ac:dyDescent="0.25">
      <c r="A639622" s="13">
        <v>42671</v>
      </c>
    </row>
    <row r="639623" spans="1:1" x14ac:dyDescent="0.25">
      <c r="A639623" s="13">
        <v>42674</v>
      </c>
    </row>
    <row r="639624" spans="1:1" x14ac:dyDescent="0.25">
      <c r="A639624" s="13">
        <v>42675</v>
      </c>
    </row>
    <row r="639625" spans="1:1" x14ac:dyDescent="0.25">
      <c r="A639625" s="13">
        <v>42676</v>
      </c>
    </row>
    <row r="639626" spans="1:1" x14ac:dyDescent="0.25">
      <c r="A639626" s="13">
        <v>42677</v>
      </c>
    </row>
    <row r="639627" spans="1:1" x14ac:dyDescent="0.25">
      <c r="A639627" s="13">
        <v>42678</v>
      </c>
    </row>
    <row r="655925" spans="1:1" x14ac:dyDescent="0.25">
      <c r="A655925" s="13" t="s">
        <v>0</v>
      </c>
    </row>
    <row r="655926" spans="1:1" x14ac:dyDescent="0.25">
      <c r="A655926" s="13" t="s">
        <v>1</v>
      </c>
    </row>
    <row r="655927" spans="1:1" x14ac:dyDescent="0.25">
      <c r="A655927" s="13">
        <v>42551</v>
      </c>
    </row>
    <row r="655928" spans="1:1" x14ac:dyDescent="0.25">
      <c r="A655928" s="13">
        <v>42552</v>
      </c>
    </row>
    <row r="655929" spans="1:1" x14ac:dyDescent="0.25">
      <c r="A655929" s="13">
        <v>42555</v>
      </c>
    </row>
    <row r="655930" spans="1:1" x14ac:dyDescent="0.25">
      <c r="A655930" s="13">
        <v>42556</v>
      </c>
    </row>
    <row r="655931" spans="1:1" x14ac:dyDescent="0.25">
      <c r="A655931" s="13">
        <v>42557</v>
      </c>
    </row>
    <row r="655932" spans="1:1" x14ac:dyDescent="0.25">
      <c r="A655932" s="13">
        <v>42558</v>
      </c>
    </row>
    <row r="655933" spans="1:1" x14ac:dyDescent="0.25">
      <c r="A655933" s="13">
        <v>42559</v>
      </c>
    </row>
    <row r="655934" spans="1:1" x14ac:dyDescent="0.25">
      <c r="A655934" s="13">
        <v>42562</v>
      </c>
    </row>
    <row r="655935" spans="1:1" x14ac:dyDescent="0.25">
      <c r="A655935" s="13">
        <v>42563</v>
      </c>
    </row>
    <row r="655936" spans="1:1" x14ac:dyDescent="0.25">
      <c r="A655936" s="13">
        <v>42564</v>
      </c>
    </row>
    <row r="655937" spans="1:1" x14ac:dyDescent="0.25">
      <c r="A655937" s="13">
        <v>42565</v>
      </c>
    </row>
    <row r="655938" spans="1:1" x14ac:dyDescent="0.25">
      <c r="A655938" s="13">
        <v>42566</v>
      </c>
    </row>
    <row r="655939" spans="1:1" x14ac:dyDescent="0.25">
      <c r="A655939" s="13">
        <v>42569</v>
      </c>
    </row>
    <row r="655940" spans="1:1" x14ac:dyDescent="0.25">
      <c r="A655940" s="13">
        <v>42570</v>
      </c>
    </row>
    <row r="655941" spans="1:1" x14ac:dyDescent="0.25">
      <c r="A655941" s="13">
        <v>42571</v>
      </c>
    </row>
    <row r="655942" spans="1:1" x14ac:dyDescent="0.25">
      <c r="A655942" s="13">
        <v>42572</v>
      </c>
    </row>
    <row r="655943" spans="1:1" x14ac:dyDescent="0.25">
      <c r="A655943" s="13">
        <v>42573</v>
      </c>
    </row>
    <row r="655944" spans="1:1" x14ac:dyDescent="0.25">
      <c r="A655944" s="13">
        <v>42576</v>
      </c>
    </row>
    <row r="655945" spans="1:1" x14ac:dyDescent="0.25">
      <c r="A655945" s="13">
        <v>42577</v>
      </c>
    </row>
    <row r="655946" spans="1:1" x14ac:dyDescent="0.25">
      <c r="A655946" s="13">
        <v>42578</v>
      </c>
    </row>
    <row r="655947" spans="1:1" x14ac:dyDescent="0.25">
      <c r="A655947" s="13">
        <v>42579</v>
      </c>
    </row>
    <row r="655948" spans="1:1" x14ac:dyDescent="0.25">
      <c r="A655948" s="13">
        <v>42580</v>
      </c>
    </row>
    <row r="655949" spans="1:1" x14ac:dyDescent="0.25">
      <c r="A655949" s="13">
        <v>42583</v>
      </c>
    </row>
    <row r="655950" spans="1:1" x14ac:dyDescent="0.25">
      <c r="A655950" s="13">
        <v>42584</v>
      </c>
    </row>
    <row r="655951" spans="1:1" x14ac:dyDescent="0.25">
      <c r="A655951" s="13">
        <v>42585</v>
      </c>
    </row>
    <row r="655952" spans="1:1" x14ac:dyDescent="0.25">
      <c r="A655952" s="13">
        <v>42586</v>
      </c>
    </row>
    <row r="655953" spans="1:1" x14ac:dyDescent="0.25">
      <c r="A655953" s="13">
        <v>42587</v>
      </c>
    </row>
    <row r="655954" spans="1:1" x14ac:dyDescent="0.25">
      <c r="A655954" s="13">
        <v>42590</v>
      </c>
    </row>
    <row r="655955" spans="1:1" x14ac:dyDescent="0.25">
      <c r="A655955" s="13">
        <v>42591</v>
      </c>
    </row>
    <row r="655956" spans="1:1" x14ac:dyDescent="0.25">
      <c r="A655956" s="13">
        <v>42592</v>
      </c>
    </row>
    <row r="655957" spans="1:1" x14ac:dyDescent="0.25">
      <c r="A655957" s="13">
        <v>42593</v>
      </c>
    </row>
    <row r="655958" spans="1:1" x14ac:dyDescent="0.25">
      <c r="A655958" s="13">
        <v>42594</v>
      </c>
    </row>
    <row r="655959" spans="1:1" x14ac:dyDescent="0.25">
      <c r="A655959" s="13">
        <v>42597</v>
      </c>
    </row>
    <row r="655960" spans="1:1" x14ac:dyDescent="0.25">
      <c r="A655960" s="13">
        <v>42598</v>
      </c>
    </row>
    <row r="655961" spans="1:1" x14ac:dyDescent="0.25">
      <c r="A655961" s="13">
        <v>42599</v>
      </c>
    </row>
    <row r="655962" spans="1:1" x14ac:dyDescent="0.25">
      <c r="A655962" s="13">
        <v>42600</v>
      </c>
    </row>
    <row r="655963" spans="1:1" x14ac:dyDescent="0.25">
      <c r="A655963" s="13">
        <v>42601</v>
      </c>
    </row>
    <row r="655964" spans="1:1" x14ac:dyDescent="0.25">
      <c r="A655964" s="13">
        <v>42604</v>
      </c>
    </row>
    <row r="655965" spans="1:1" x14ac:dyDescent="0.25">
      <c r="A655965" s="13">
        <v>42605</v>
      </c>
    </row>
    <row r="655966" spans="1:1" x14ac:dyDescent="0.25">
      <c r="A655966" s="13">
        <v>42606</v>
      </c>
    </row>
    <row r="655967" spans="1:1" x14ac:dyDescent="0.25">
      <c r="A655967" s="13">
        <v>42607</v>
      </c>
    </row>
    <row r="655968" spans="1:1" x14ac:dyDescent="0.25">
      <c r="A655968" s="13">
        <v>42608</v>
      </c>
    </row>
    <row r="655969" spans="1:1" x14ac:dyDescent="0.25">
      <c r="A655969" s="13">
        <v>42611</v>
      </c>
    </row>
    <row r="655970" spans="1:1" x14ac:dyDescent="0.25">
      <c r="A655970" s="13">
        <v>42612</v>
      </c>
    </row>
    <row r="655971" spans="1:1" x14ac:dyDescent="0.25">
      <c r="A655971" s="13">
        <v>42613</v>
      </c>
    </row>
    <row r="655972" spans="1:1" x14ac:dyDescent="0.25">
      <c r="A655972" s="13">
        <v>42614</v>
      </c>
    </row>
    <row r="655973" spans="1:1" x14ac:dyDescent="0.25">
      <c r="A655973" s="13">
        <v>42615</v>
      </c>
    </row>
    <row r="655974" spans="1:1" x14ac:dyDescent="0.25">
      <c r="A655974" s="13">
        <v>42618</v>
      </c>
    </row>
    <row r="655975" spans="1:1" x14ac:dyDescent="0.25">
      <c r="A655975" s="13">
        <v>42619</v>
      </c>
    </row>
    <row r="655976" spans="1:1" x14ac:dyDescent="0.25">
      <c r="A655976" s="13">
        <v>42620</v>
      </c>
    </row>
    <row r="655977" spans="1:1" x14ac:dyDescent="0.25">
      <c r="A655977" s="13">
        <v>42621</v>
      </c>
    </row>
    <row r="655978" spans="1:1" x14ac:dyDescent="0.25">
      <c r="A655978" s="13">
        <v>42622</v>
      </c>
    </row>
    <row r="655979" spans="1:1" x14ac:dyDescent="0.25">
      <c r="A655979" s="13">
        <v>42625</v>
      </c>
    </row>
    <row r="655980" spans="1:1" x14ac:dyDescent="0.25">
      <c r="A655980" s="13">
        <v>42626</v>
      </c>
    </row>
    <row r="655981" spans="1:1" x14ac:dyDescent="0.25">
      <c r="A655981" s="13">
        <v>42627</v>
      </c>
    </row>
    <row r="655982" spans="1:1" x14ac:dyDescent="0.25">
      <c r="A655982" s="13">
        <v>42632</v>
      </c>
    </row>
    <row r="655983" spans="1:1" x14ac:dyDescent="0.25">
      <c r="A655983" s="13">
        <v>42633</v>
      </c>
    </row>
    <row r="655984" spans="1:1" x14ac:dyDescent="0.25">
      <c r="A655984" s="13">
        <v>42634</v>
      </c>
    </row>
    <row r="655985" spans="1:1" x14ac:dyDescent="0.25">
      <c r="A655985" s="13">
        <v>42635</v>
      </c>
    </row>
    <row r="655986" spans="1:1" x14ac:dyDescent="0.25">
      <c r="A655986" s="13">
        <v>42636</v>
      </c>
    </row>
    <row r="655987" spans="1:1" x14ac:dyDescent="0.25">
      <c r="A655987" s="13">
        <v>42639</v>
      </c>
    </row>
    <row r="655988" spans="1:1" x14ac:dyDescent="0.25">
      <c r="A655988" s="13">
        <v>42640</v>
      </c>
    </row>
    <row r="655989" spans="1:1" x14ac:dyDescent="0.25">
      <c r="A655989" s="13">
        <v>42641</v>
      </c>
    </row>
    <row r="655990" spans="1:1" x14ac:dyDescent="0.25">
      <c r="A655990" s="13">
        <v>42642</v>
      </c>
    </row>
    <row r="655991" spans="1:1" x14ac:dyDescent="0.25">
      <c r="A655991" s="13">
        <v>42643</v>
      </c>
    </row>
    <row r="655992" spans="1:1" x14ac:dyDescent="0.25">
      <c r="A655992" s="13">
        <v>42653</v>
      </c>
    </row>
    <row r="655993" spans="1:1" x14ac:dyDescent="0.25">
      <c r="A655993" s="13">
        <v>42654</v>
      </c>
    </row>
    <row r="655994" spans="1:1" x14ac:dyDescent="0.25">
      <c r="A655994" s="13">
        <v>42655</v>
      </c>
    </row>
    <row r="655995" spans="1:1" x14ac:dyDescent="0.25">
      <c r="A655995" s="13">
        <v>42656</v>
      </c>
    </row>
    <row r="655996" spans="1:1" x14ac:dyDescent="0.25">
      <c r="A655996" s="13">
        <v>42657</v>
      </c>
    </row>
    <row r="655997" spans="1:1" x14ac:dyDescent="0.25">
      <c r="A655997" s="13">
        <v>42660</v>
      </c>
    </row>
    <row r="655998" spans="1:1" x14ac:dyDescent="0.25">
      <c r="A655998" s="13">
        <v>42661</v>
      </c>
    </row>
    <row r="655999" spans="1:1" x14ac:dyDescent="0.25">
      <c r="A655999" s="13">
        <v>42662</v>
      </c>
    </row>
    <row r="656000" spans="1:1" x14ac:dyDescent="0.25">
      <c r="A656000" s="13">
        <v>42663</v>
      </c>
    </row>
    <row r="656001" spans="1:1" x14ac:dyDescent="0.25">
      <c r="A656001" s="13">
        <v>42664</v>
      </c>
    </row>
    <row r="656002" spans="1:1" x14ac:dyDescent="0.25">
      <c r="A656002" s="13">
        <v>42667</v>
      </c>
    </row>
    <row r="656003" spans="1:1" x14ac:dyDescent="0.25">
      <c r="A656003" s="13">
        <v>42668</v>
      </c>
    </row>
    <row r="656004" spans="1:1" x14ac:dyDescent="0.25">
      <c r="A656004" s="13">
        <v>42669</v>
      </c>
    </row>
    <row r="656005" spans="1:1" x14ac:dyDescent="0.25">
      <c r="A656005" s="13">
        <v>42670</v>
      </c>
    </row>
    <row r="656006" spans="1:1" x14ac:dyDescent="0.25">
      <c r="A656006" s="13">
        <v>42671</v>
      </c>
    </row>
    <row r="656007" spans="1:1" x14ac:dyDescent="0.25">
      <c r="A656007" s="13">
        <v>42674</v>
      </c>
    </row>
    <row r="656008" spans="1:1" x14ac:dyDescent="0.25">
      <c r="A656008" s="13">
        <v>42675</v>
      </c>
    </row>
    <row r="656009" spans="1:1" x14ac:dyDescent="0.25">
      <c r="A656009" s="13">
        <v>42676</v>
      </c>
    </row>
    <row r="656010" spans="1:1" x14ac:dyDescent="0.25">
      <c r="A656010" s="13">
        <v>42677</v>
      </c>
    </row>
    <row r="656011" spans="1:1" x14ac:dyDescent="0.25">
      <c r="A656011" s="13">
        <v>42678</v>
      </c>
    </row>
    <row r="672309" spans="1:1" x14ac:dyDescent="0.25">
      <c r="A672309" s="13" t="s">
        <v>0</v>
      </c>
    </row>
    <row r="672310" spans="1:1" x14ac:dyDescent="0.25">
      <c r="A672310" s="13" t="s">
        <v>1</v>
      </c>
    </row>
    <row r="672311" spans="1:1" x14ac:dyDescent="0.25">
      <c r="A672311" s="13">
        <v>42551</v>
      </c>
    </row>
    <row r="672312" spans="1:1" x14ac:dyDescent="0.25">
      <c r="A672312" s="13">
        <v>42552</v>
      </c>
    </row>
    <row r="672313" spans="1:1" x14ac:dyDescent="0.25">
      <c r="A672313" s="13">
        <v>42555</v>
      </c>
    </row>
    <row r="672314" spans="1:1" x14ac:dyDescent="0.25">
      <c r="A672314" s="13">
        <v>42556</v>
      </c>
    </row>
    <row r="672315" spans="1:1" x14ac:dyDescent="0.25">
      <c r="A672315" s="13">
        <v>42557</v>
      </c>
    </row>
    <row r="672316" spans="1:1" x14ac:dyDescent="0.25">
      <c r="A672316" s="13">
        <v>42558</v>
      </c>
    </row>
    <row r="672317" spans="1:1" x14ac:dyDescent="0.25">
      <c r="A672317" s="13">
        <v>42559</v>
      </c>
    </row>
    <row r="672318" spans="1:1" x14ac:dyDescent="0.25">
      <c r="A672318" s="13">
        <v>42562</v>
      </c>
    </row>
    <row r="672319" spans="1:1" x14ac:dyDescent="0.25">
      <c r="A672319" s="13">
        <v>42563</v>
      </c>
    </row>
    <row r="672320" spans="1:1" x14ac:dyDescent="0.25">
      <c r="A672320" s="13">
        <v>42564</v>
      </c>
    </row>
    <row r="672321" spans="1:1" x14ac:dyDescent="0.25">
      <c r="A672321" s="13">
        <v>42565</v>
      </c>
    </row>
    <row r="672322" spans="1:1" x14ac:dyDescent="0.25">
      <c r="A672322" s="13">
        <v>42566</v>
      </c>
    </row>
    <row r="672323" spans="1:1" x14ac:dyDescent="0.25">
      <c r="A672323" s="13">
        <v>42569</v>
      </c>
    </row>
    <row r="672324" spans="1:1" x14ac:dyDescent="0.25">
      <c r="A672324" s="13">
        <v>42570</v>
      </c>
    </row>
    <row r="672325" spans="1:1" x14ac:dyDescent="0.25">
      <c r="A672325" s="13">
        <v>42571</v>
      </c>
    </row>
    <row r="672326" spans="1:1" x14ac:dyDescent="0.25">
      <c r="A672326" s="13">
        <v>42572</v>
      </c>
    </row>
    <row r="672327" spans="1:1" x14ac:dyDescent="0.25">
      <c r="A672327" s="13">
        <v>42573</v>
      </c>
    </row>
    <row r="672328" spans="1:1" x14ac:dyDescent="0.25">
      <c r="A672328" s="13">
        <v>42576</v>
      </c>
    </row>
    <row r="672329" spans="1:1" x14ac:dyDescent="0.25">
      <c r="A672329" s="13">
        <v>42577</v>
      </c>
    </row>
    <row r="672330" spans="1:1" x14ac:dyDescent="0.25">
      <c r="A672330" s="13">
        <v>42578</v>
      </c>
    </row>
    <row r="672331" spans="1:1" x14ac:dyDescent="0.25">
      <c r="A672331" s="13">
        <v>42579</v>
      </c>
    </row>
    <row r="672332" spans="1:1" x14ac:dyDescent="0.25">
      <c r="A672332" s="13">
        <v>42580</v>
      </c>
    </row>
    <row r="672333" spans="1:1" x14ac:dyDescent="0.25">
      <c r="A672333" s="13">
        <v>42583</v>
      </c>
    </row>
    <row r="672334" spans="1:1" x14ac:dyDescent="0.25">
      <c r="A672334" s="13">
        <v>42584</v>
      </c>
    </row>
    <row r="672335" spans="1:1" x14ac:dyDescent="0.25">
      <c r="A672335" s="13">
        <v>42585</v>
      </c>
    </row>
    <row r="672336" spans="1:1" x14ac:dyDescent="0.25">
      <c r="A672336" s="13">
        <v>42586</v>
      </c>
    </row>
    <row r="672337" spans="1:1" x14ac:dyDescent="0.25">
      <c r="A672337" s="13">
        <v>42587</v>
      </c>
    </row>
    <row r="672338" spans="1:1" x14ac:dyDescent="0.25">
      <c r="A672338" s="13">
        <v>42590</v>
      </c>
    </row>
    <row r="672339" spans="1:1" x14ac:dyDescent="0.25">
      <c r="A672339" s="13">
        <v>42591</v>
      </c>
    </row>
    <row r="672340" spans="1:1" x14ac:dyDescent="0.25">
      <c r="A672340" s="13">
        <v>42592</v>
      </c>
    </row>
    <row r="672341" spans="1:1" x14ac:dyDescent="0.25">
      <c r="A672341" s="13">
        <v>42593</v>
      </c>
    </row>
    <row r="672342" spans="1:1" x14ac:dyDescent="0.25">
      <c r="A672342" s="13">
        <v>42594</v>
      </c>
    </row>
    <row r="672343" spans="1:1" x14ac:dyDescent="0.25">
      <c r="A672343" s="13">
        <v>42597</v>
      </c>
    </row>
    <row r="672344" spans="1:1" x14ac:dyDescent="0.25">
      <c r="A672344" s="13">
        <v>42598</v>
      </c>
    </row>
    <row r="672345" spans="1:1" x14ac:dyDescent="0.25">
      <c r="A672345" s="13">
        <v>42599</v>
      </c>
    </row>
    <row r="672346" spans="1:1" x14ac:dyDescent="0.25">
      <c r="A672346" s="13">
        <v>42600</v>
      </c>
    </row>
    <row r="672347" spans="1:1" x14ac:dyDescent="0.25">
      <c r="A672347" s="13">
        <v>42601</v>
      </c>
    </row>
    <row r="672348" spans="1:1" x14ac:dyDescent="0.25">
      <c r="A672348" s="13">
        <v>42604</v>
      </c>
    </row>
    <row r="672349" spans="1:1" x14ac:dyDescent="0.25">
      <c r="A672349" s="13">
        <v>42605</v>
      </c>
    </row>
    <row r="672350" spans="1:1" x14ac:dyDescent="0.25">
      <c r="A672350" s="13">
        <v>42606</v>
      </c>
    </row>
    <row r="672351" spans="1:1" x14ac:dyDescent="0.25">
      <c r="A672351" s="13">
        <v>42607</v>
      </c>
    </row>
    <row r="672352" spans="1:1" x14ac:dyDescent="0.25">
      <c r="A672352" s="13">
        <v>42608</v>
      </c>
    </row>
    <row r="672353" spans="1:1" x14ac:dyDescent="0.25">
      <c r="A672353" s="13">
        <v>42611</v>
      </c>
    </row>
    <row r="672354" spans="1:1" x14ac:dyDescent="0.25">
      <c r="A672354" s="13">
        <v>42612</v>
      </c>
    </row>
    <row r="672355" spans="1:1" x14ac:dyDescent="0.25">
      <c r="A672355" s="13">
        <v>42613</v>
      </c>
    </row>
    <row r="672356" spans="1:1" x14ac:dyDescent="0.25">
      <c r="A672356" s="13">
        <v>42614</v>
      </c>
    </row>
    <row r="672357" spans="1:1" x14ac:dyDescent="0.25">
      <c r="A672357" s="13">
        <v>42615</v>
      </c>
    </row>
    <row r="672358" spans="1:1" x14ac:dyDescent="0.25">
      <c r="A672358" s="13">
        <v>42618</v>
      </c>
    </row>
    <row r="672359" spans="1:1" x14ac:dyDescent="0.25">
      <c r="A672359" s="13">
        <v>42619</v>
      </c>
    </row>
    <row r="672360" spans="1:1" x14ac:dyDescent="0.25">
      <c r="A672360" s="13">
        <v>42620</v>
      </c>
    </row>
    <row r="672361" spans="1:1" x14ac:dyDescent="0.25">
      <c r="A672361" s="13">
        <v>42621</v>
      </c>
    </row>
    <row r="672362" spans="1:1" x14ac:dyDescent="0.25">
      <c r="A672362" s="13">
        <v>42622</v>
      </c>
    </row>
    <row r="672363" spans="1:1" x14ac:dyDescent="0.25">
      <c r="A672363" s="13">
        <v>42625</v>
      </c>
    </row>
    <row r="672364" spans="1:1" x14ac:dyDescent="0.25">
      <c r="A672364" s="13">
        <v>42626</v>
      </c>
    </row>
    <row r="672365" spans="1:1" x14ac:dyDescent="0.25">
      <c r="A672365" s="13">
        <v>42627</v>
      </c>
    </row>
    <row r="672366" spans="1:1" x14ac:dyDescent="0.25">
      <c r="A672366" s="13">
        <v>42632</v>
      </c>
    </row>
    <row r="672367" spans="1:1" x14ac:dyDescent="0.25">
      <c r="A672367" s="13">
        <v>42633</v>
      </c>
    </row>
    <row r="672368" spans="1:1" x14ac:dyDescent="0.25">
      <c r="A672368" s="13">
        <v>42634</v>
      </c>
    </row>
    <row r="672369" spans="1:1" x14ac:dyDescent="0.25">
      <c r="A672369" s="13">
        <v>42635</v>
      </c>
    </row>
    <row r="672370" spans="1:1" x14ac:dyDescent="0.25">
      <c r="A672370" s="13">
        <v>42636</v>
      </c>
    </row>
    <row r="672371" spans="1:1" x14ac:dyDescent="0.25">
      <c r="A672371" s="13">
        <v>42639</v>
      </c>
    </row>
    <row r="672372" spans="1:1" x14ac:dyDescent="0.25">
      <c r="A672372" s="13">
        <v>42640</v>
      </c>
    </row>
    <row r="672373" spans="1:1" x14ac:dyDescent="0.25">
      <c r="A672373" s="13">
        <v>42641</v>
      </c>
    </row>
    <row r="672374" spans="1:1" x14ac:dyDescent="0.25">
      <c r="A672374" s="13">
        <v>42642</v>
      </c>
    </row>
    <row r="672375" spans="1:1" x14ac:dyDescent="0.25">
      <c r="A672375" s="13">
        <v>42643</v>
      </c>
    </row>
    <row r="672376" spans="1:1" x14ac:dyDescent="0.25">
      <c r="A672376" s="13">
        <v>42653</v>
      </c>
    </row>
    <row r="672377" spans="1:1" x14ac:dyDescent="0.25">
      <c r="A672377" s="13">
        <v>42654</v>
      </c>
    </row>
    <row r="672378" spans="1:1" x14ac:dyDescent="0.25">
      <c r="A672378" s="13">
        <v>42655</v>
      </c>
    </row>
    <row r="672379" spans="1:1" x14ac:dyDescent="0.25">
      <c r="A672379" s="13">
        <v>42656</v>
      </c>
    </row>
    <row r="672380" spans="1:1" x14ac:dyDescent="0.25">
      <c r="A672380" s="13">
        <v>42657</v>
      </c>
    </row>
    <row r="672381" spans="1:1" x14ac:dyDescent="0.25">
      <c r="A672381" s="13">
        <v>42660</v>
      </c>
    </row>
    <row r="672382" spans="1:1" x14ac:dyDescent="0.25">
      <c r="A672382" s="13">
        <v>42661</v>
      </c>
    </row>
    <row r="672383" spans="1:1" x14ac:dyDescent="0.25">
      <c r="A672383" s="13">
        <v>42662</v>
      </c>
    </row>
    <row r="672384" spans="1:1" x14ac:dyDescent="0.25">
      <c r="A672384" s="13">
        <v>42663</v>
      </c>
    </row>
    <row r="672385" spans="1:1" x14ac:dyDescent="0.25">
      <c r="A672385" s="13">
        <v>42664</v>
      </c>
    </row>
    <row r="672386" spans="1:1" x14ac:dyDescent="0.25">
      <c r="A672386" s="13">
        <v>42667</v>
      </c>
    </row>
    <row r="672387" spans="1:1" x14ac:dyDescent="0.25">
      <c r="A672387" s="13">
        <v>42668</v>
      </c>
    </row>
    <row r="672388" spans="1:1" x14ac:dyDescent="0.25">
      <c r="A672388" s="13">
        <v>42669</v>
      </c>
    </row>
    <row r="672389" spans="1:1" x14ac:dyDescent="0.25">
      <c r="A672389" s="13">
        <v>42670</v>
      </c>
    </row>
    <row r="672390" spans="1:1" x14ac:dyDescent="0.25">
      <c r="A672390" s="13">
        <v>42671</v>
      </c>
    </row>
    <row r="672391" spans="1:1" x14ac:dyDescent="0.25">
      <c r="A672391" s="13">
        <v>42674</v>
      </c>
    </row>
    <row r="672392" spans="1:1" x14ac:dyDescent="0.25">
      <c r="A672392" s="13">
        <v>42675</v>
      </c>
    </row>
    <row r="672393" spans="1:1" x14ac:dyDescent="0.25">
      <c r="A672393" s="13">
        <v>42676</v>
      </c>
    </row>
    <row r="672394" spans="1:1" x14ac:dyDescent="0.25">
      <c r="A672394" s="13">
        <v>42677</v>
      </c>
    </row>
    <row r="672395" spans="1:1" x14ac:dyDescent="0.25">
      <c r="A672395" s="13">
        <v>42678</v>
      </c>
    </row>
    <row r="688693" spans="1:1" x14ac:dyDescent="0.25">
      <c r="A688693" s="13" t="s">
        <v>0</v>
      </c>
    </row>
    <row r="688694" spans="1:1" x14ac:dyDescent="0.25">
      <c r="A688694" s="13" t="s">
        <v>1</v>
      </c>
    </row>
    <row r="688695" spans="1:1" x14ac:dyDescent="0.25">
      <c r="A688695" s="13">
        <v>42551</v>
      </c>
    </row>
    <row r="688696" spans="1:1" x14ac:dyDescent="0.25">
      <c r="A688696" s="13">
        <v>42552</v>
      </c>
    </row>
    <row r="688697" spans="1:1" x14ac:dyDescent="0.25">
      <c r="A688697" s="13">
        <v>42555</v>
      </c>
    </row>
    <row r="688698" spans="1:1" x14ac:dyDescent="0.25">
      <c r="A688698" s="13">
        <v>42556</v>
      </c>
    </row>
    <row r="688699" spans="1:1" x14ac:dyDescent="0.25">
      <c r="A688699" s="13">
        <v>42557</v>
      </c>
    </row>
    <row r="688700" spans="1:1" x14ac:dyDescent="0.25">
      <c r="A688700" s="13">
        <v>42558</v>
      </c>
    </row>
    <row r="688701" spans="1:1" x14ac:dyDescent="0.25">
      <c r="A688701" s="13">
        <v>42559</v>
      </c>
    </row>
    <row r="688702" spans="1:1" x14ac:dyDescent="0.25">
      <c r="A688702" s="13">
        <v>42562</v>
      </c>
    </row>
    <row r="688703" spans="1:1" x14ac:dyDescent="0.25">
      <c r="A688703" s="13">
        <v>42563</v>
      </c>
    </row>
    <row r="688704" spans="1:1" x14ac:dyDescent="0.25">
      <c r="A688704" s="13">
        <v>42564</v>
      </c>
    </row>
    <row r="688705" spans="1:1" x14ac:dyDescent="0.25">
      <c r="A688705" s="13">
        <v>42565</v>
      </c>
    </row>
    <row r="688706" spans="1:1" x14ac:dyDescent="0.25">
      <c r="A688706" s="13">
        <v>42566</v>
      </c>
    </row>
    <row r="688707" spans="1:1" x14ac:dyDescent="0.25">
      <c r="A688707" s="13">
        <v>42569</v>
      </c>
    </row>
    <row r="688708" spans="1:1" x14ac:dyDescent="0.25">
      <c r="A688708" s="13">
        <v>42570</v>
      </c>
    </row>
    <row r="688709" spans="1:1" x14ac:dyDescent="0.25">
      <c r="A688709" s="13">
        <v>42571</v>
      </c>
    </row>
    <row r="688710" spans="1:1" x14ac:dyDescent="0.25">
      <c r="A688710" s="13">
        <v>42572</v>
      </c>
    </row>
    <row r="688711" spans="1:1" x14ac:dyDescent="0.25">
      <c r="A688711" s="13">
        <v>42573</v>
      </c>
    </row>
    <row r="688712" spans="1:1" x14ac:dyDescent="0.25">
      <c r="A688712" s="13">
        <v>42576</v>
      </c>
    </row>
    <row r="688713" spans="1:1" x14ac:dyDescent="0.25">
      <c r="A688713" s="13">
        <v>42577</v>
      </c>
    </row>
    <row r="688714" spans="1:1" x14ac:dyDescent="0.25">
      <c r="A688714" s="13">
        <v>42578</v>
      </c>
    </row>
    <row r="688715" spans="1:1" x14ac:dyDescent="0.25">
      <c r="A688715" s="13">
        <v>42579</v>
      </c>
    </row>
    <row r="688716" spans="1:1" x14ac:dyDescent="0.25">
      <c r="A688716" s="13">
        <v>42580</v>
      </c>
    </row>
    <row r="688717" spans="1:1" x14ac:dyDescent="0.25">
      <c r="A688717" s="13">
        <v>42583</v>
      </c>
    </row>
    <row r="688718" spans="1:1" x14ac:dyDescent="0.25">
      <c r="A688718" s="13">
        <v>42584</v>
      </c>
    </row>
    <row r="688719" spans="1:1" x14ac:dyDescent="0.25">
      <c r="A688719" s="13">
        <v>42585</v>
      </c>
    </row>
    <row r="688720" spans="1:1" x14ac:dyDescent="0.25">
      <c r="A688720" s="13">
        <v>42586</v>
      </c>
    </row>
    <row r="688721" spans="1:1" x14ac:dyDescent="0.25">
      <c r="A688721" s="13">
        <v>42587</v>
      </c>
    </row>
    <row r="688722" spans="1:1" x14ac:dyDescent="0.25">
      <c r="A688722" s="13">
        <v>42590</v>
      </c>
    </row>
    <row r="688723" spans="1:1" x14ac:dyDescent="0.25">
      <c r="A688723" s="13">
        <v>42591</v>
      </c>
    </row>
    <row r="688724" spans="1:1" x14ac:dyDescent="0.25">
      <c r="A688724" s="13">
        <v>42592</v>
      </c>
    </row>
    <row r="688725" spans="1:1" x14ac:dyDescent="0.25">
      <c r="A688725" s="13">
        <v>42593</v>
      </c>
    </row>
    <row r="688726" spans="1:1" x14ac:dyDescent="0.25">
      <c r="A688726" s="13">
        <v>42594</v>
      </c>
    </row>
    <row r="688727" spans="1:1" x14ac:dyDescent="0.25">
      <c r="A688727" s="13">
        <v>42597</v>
      </c>
    </row>
    <row r="688728" spans="1:1" x14ac:dyDescent="0.25">
      <c r="A688728" s="13">
        <v>42598</v>
      </c>
    </row>
    <row r="688729" spans="1:1" x14ac:dyDescent="0.25">
      <c r="A688729" s="13">
        <v>42599</v>
      </c>
    </row>
    <row r="688730" spans="1:1" x14ac:dyDescent="0.25">
      <c r="A688730" s="13">
        <v>42600</v>
      </c>
    </row>
    <row r="688731" spans="1:1" x14ac:dyDescent="0.25">
      <c r="A688731" s="13">
        <v>42601</v>
      </c>
    </row>
    <row r="688732" spans="1:1" x14ac:dyDescent="0.25">
      <c r="A688732" s="13">
        <v>42604</v>
      </c>
    </row>
    <row r="688733" spans="1:1" x14ac:dyDescent="0.25">
      <c r="A688733" s="13">
        <v>42605</v>
      </c>
    </row>
    <row r="688734" spans="1:1" x14ac:dyDescent="0.25">
      <c r="A688734" s="13">
        <v>42606</v>
      </c>
    </row>
    <row r="688735" spans="1:1" x14ac:dyDescent="0.25">
      <c r="A688735" s="13">
        <v>42607</v>
      </c>
    </row>
    <row r="688736" spans="1:1" x14ac:dyDescent="0.25">
      <c r="A688736" s="13">
        <v>42608</v>
      </c>
    </row>
    <row r="688737" spans="1:1" x14ac:dyDescent="0.25">
      <c r="A688737" s="13">
        <v>42611</v>
      </c>
    </row>
    <row r="688738" spans="1:1" x14ac:dyDescent="0.25">
      <c r="A688738" s="13">
        <v>42612</v>
      </c>
    </row>
    <row r="688739" spans="1:1" x14ac:dyDescent="0.25">
      <c r="A688739" s="13">
        <v>42613</v>
      </c>
    </row>
    <row r="688740" spans="1:1" x14ac:dyDescent="0.25">
      <c r="A688740" s="13">
        <v>42614</v>
      </c>
    </row>
    <row r="688741" spans="1:1" x14ac:dyDescent="0.25">
      <c r="A688741" s="13">
        <v>42615</v>
      </c>
    </row>
    <row r="688742" spans="1:1" x14ac:dyDescent="0.25">
      <c r="A688742" s="13">
        <v>42618</v>
      </c>
    </row>
    <row r="688743" spans="1:1" x14ac:dyDescent="0.25">
      <c r="A688743" s="13">
        <v>42619</v>
      </c>
    </row>
    <row r="688744" spans="1:1" x14ac:dyDescent="0.25">
      <c r="A688744" s="13">
        <v>42620</v>
      </c>
    </row>
    <row r="688745" spans="1:1" x14ac:dyDescent="0.25">
      <c r="A688745" s="13">
        <v>42621</v>
      </c>
    </row>
    <row r="688746" spans="1:1" x14ac:dyDescent="0.25">
      <c r="A688746" s="13">
        <v>42622</v>
      </c>
    </row>
    <row r="688747" spans="1:1" x14ac:dyDescent="0.25">
      <c r="A688747" s="13">
        <v>42625</v>
      </c>
    </row>
    <row r="688748" spans="1:1" x14ac:dyDescent="0.25">
      <c r="A688748" s="13">
        <v>42626</v>
      </c>
    </row>
    <row r="688749" spans="1:1" x14ac:dyDescent="0.25">
      <c r="A688749" s="13">
        <v>42627</v>
      </c>
    </row>
    <row r="688750" spans="1:1" x14ac:dyDescent="0.25">
      <c r="A688750" s="13">
        <v>42632</v>
      </c>
    </row>
    <row r="688751" spans="1:1" x14ac:dyDescent="0.25">
      <c r="A688751" s="13">
        <v>42633</v>
      </c>
    </row>
    <row r="688752" spans="1:1" x14ac:dyDescent="0.25">
      <c r="A688752" s="13">
        <v>42634</v>
      </c>
    </row>
    <row r="688753" spans="1:1" x14ac:dyDescent="0.25">
      <c r="A688753" s="13">
        <v>42635</v>
      </c>
    </row>
    <row r="688754" spans="1:1" x14ac:dyDescent="0.25">
      <c r="A688754" s="13">
        <v>42636</v>
      </c>
    </row>
    <row r="688755" spans="1:1" x14ac:dyDescent="0.25">
      <c r="A688755" s="13">
        <v>42639</v>
      </c>
    </row>
    <row r="688756" spans="1:1" x14ac:dyDescent="0.25">
      <c r="A688756" s="13">
        <v>42640</v>
      </c>
    </row>
    <row r="688757" spans="1:1" x14ac:dyDescent="0.25">
      <c r="A688757" s="13">
        <v>42641</v>
      </c>
    </row>
    <row r="688758" spans="1:1" x14ac:dyDescent="0.25">
      <c r="A688758" s="13">
        <v>42642</v>
      </c>
    </row>
    <row r="688759" spans="1:1" x14ac:dyDescent="0.25">
      <c r="A688759" s="13">
        <v>42643</v>
      </c>
    </row>
    <row r="688760" spans="1:1" x14ac:dyDescent="0.25">
      <c r="A688760" s="13">
        <v>42653</v>
      </c>
    </row>
    <row r="688761" spans="1:1" x14ac:dyDescent="0.25">
      <c r="A688761" s="13">
        <v>42654</v>
      </c>
    </row>
    <row r="688762" spans="1:1" x14ac:dyDescent="0.25">
      <c r="A688762" s="13">
        <v>42655</v>
      </c>
    </row>
    <row r="688763" spans="1:1" x14ac:dyDescent="0.25">
      <c r="A688763" s="13">
        <v>42656</v>
      </c>
    </row>
    <row r="688764" spans="1:1" x14ac:dyDescent="0.25">
      <c r="A688764" s="13">
        <v>42657</v>
      </c>
    </row>
    <row r="688765" spans="1:1" x14ac:dyDescent="0.25">
      <c r="A688765" s="13">
        <v>42660</v>
      </c>
    </row>
    <row r="688766" spans="1:1" x14ac:dyDescent="0.25">
      <c r="A688766" s="13">
        <v>42661</v>
      </c>
    </row>
    <row r="688767" spans="1:1" x14ac:dyDescent="0.25">
      <c r="A688767" s="13">
        <v>42662</v>
      </c>
    </row>
    <row r="688768" spans="1:1" x14ac:dyDescent="0.25">
      <c r="A688768" s="13">
        <v>42663</v>
      </c>
    </row>
    <row r="688769" spans="1:1" x14ac:dyDescent="0.25">
      <c r="A688769" s="13">
        <v>42664</v>
      </c>
    </row>
    <row r="688770" spans="1:1" x14ac:dyDescent="0.25">
      <c r="A688770" s="13">
        <v>42667</v>
      </c>
    </row>
    <row r="688771" spans="1:1" x14ac:dyDescent="0.25">
      <c r="A688771" s="13">
        <v>42668</v>
      </c>
    </row>
    <row r="688772" spans="1:1" x14ac:dyDescent="0.25">
      <c r="A688772" s="13">
        <v>42669</v>
      </c>
    </row>
    <row r="688773" spans="1:1" x14ac:dyDescent="0.25">
      <c r="A688773" s="13">
        <v>42670</v>
      </c>
    </row>
    <row r="688774" spans="1:1" x14ac:dyDescent="0.25">
      <c r="A688774" s="13">
        <v>42671</v>
      </c>
    </row>
    <row r="688775" spans="1:1" x14ac:dyDescent="0.25">
      <c r="A688775" s="13">
        <v>42674</v>
      </c>
    </row>
    <row r="688776" spans="1:1" x14ac:dyDescent="0.25">
      <c r="A688776" s="13">
        <v>42675</v>
      </c>
    </row>
    <row r="688777" spans="1:1" x14ac:dyDescent="0.25">
      <c r="A688777" s="13">
        <v>42676</v>
      </c>
    </row>
    <row r="688778" spans="1:1" x14ac:dyDescent="0.25">
      <c r="A688778" s="13">
        <v>42677</v>
      </c>
    </row>
    <row r="688779" spans="1:1" x14ac:dyDescent="0.25">
      <c r="A688779" s="13">
        <v>42678</v>
      </c>
    </row>
    <row r="705077" spans="1:1" x14ac:dyDescent="0.25">
      <c r="A705077" s="13" t="s">
        <v>0</v>
      </c>
    </row>
    <row r="705078" spans="1:1" x14ac:dyDescent="0.25">
      <c r="A705078" s="13" t="s">
        <v>1</v>
      </c>
    </row>
    <row r="705079" spans="1:1" x14ac:dyDescent="0.25">
      <c r="A705079" s="13">
        <v>42551</v>
      </c>
    </row>
    <row r="705080" spans="1:1" x14ac:dyDescent="0.25">
      <c r="A705080" s="13">
        <v>42552</v>
      </c>
    </row>
    <row r="705081" spans="1:1" x14ac:dyDescent="0.25">
      <c r="A705081" s="13">
        <v>42555</v>
      </c>
    </row>
    <row r="705082" spans="1:1" x14ac:dyDescent="0.25">
      <c r="A705082" s="13">
        <v>42556</v>
      </c>
    </row>
    <row r="705083" spans="1:1" x14ac:dyDescent="0.25">
      <c r="A705083" s="13">
        <v>42557</v>
      </c>
    </row>
    <row r="705084" spans="1:1" x14ac:dyDescent="0.25">
      <c r="A705084" s="13">
        <v>42558</v>
      </c>
    </row>
    <row r="705085" spans="1:1" x14ac:dyDescent="0.25">
      <c r="A705085" s="13">
        <v>42559</v>
      </c>
    </row>
    <row r="705086" spans="1:1" x14ac:dyDescent="0.25">
      <c r="A705086" s="13">
        <v>42562</v>
      </c>
    </row>
    <row r="705087" spans="1:1" x14ac:dyDescent="0.25">
      <c r="A705087" s="13">
        <v>42563</v>
      </c>
    </row>
    <row r="705088" spans="1:1" x14ac:dyDescent="0.25">
      <c r="A705088" s="13">
        <v>42564</v>
      </c>
    </row>
    <row r="705089" spans="1:1" x14ac:dyDescent="0.25">
      <c r="A705089" s="13">
        <v>42565</v>
      </c>
    </row>
    <row r="705090" spans="1:1" x14ac:dyDescent="0.25">
      <c r="A705090" s="13">
        <v>42566</v>
      </c>
    </row>
    <row r="705091" spans="1:1" x14ac:dyDescent="0.25">
      <c r="A705091" s="13">
        <v>42569</v>
      </c>
    </row>
    <row r="705092" spans="1:1" x14ac:dyDescent="0.25">
      <c r="A705092" s="13">
        <v>42570</v>
      </c>
    </row>
    <row r="705093" spans="1:1" x14ac:dyDescent="0.25">
      <c r="A705093" s="13">
        <v>42571</v>
      </c>
    </row>
    <row r="705094" spans="1:1" x14ac:dyDescent="0.25">
      <c r="A705094" s="13">
        <v>42572</v>
      </c>
    </row>
    <row r="705095" spans="1:1" x14ac:dyDescent="0.25">
      <c r="A705095" s="13">
        <v>42573</v>
      </c>
    </row>
    <row r="705096" spans="1:1" x14ac:dyDescent="0.25">
      <c r="A705096" s="13">
        <v>42576</v>
      </c>
    </row>
    <row r="705097" spans="1:1" x14ac:dyDescent="0.25">
      <c r="A705097" s="13">
        <v>42577</v>
      </c>
    </row>
    <row r="705098" spans="1:1" x14ac:dyDescent="0.25">
      <c r="A705098" s="13">
        <v>42578</v>
      </c>
    </row>
    <row r="705099" spans="1:1" x14ac:dyDescent="0.25">
      <c r="A705099" s="13">
        <v>42579</v>
      </c>
    </row>
    <row r="705100" spans="1:1" x14ac:dyDescent="0.25">
      <c r="A705100" s="13">
        <v>42580</v>
      </c>
    </row>
    <row r="705101" spans="1:1" x14ac:dyDescent="0.25">
      <c r="A705101" s="13">
        <v>42583</v>
      </c>
    </row>
    <row r="705102" spans="1:1" x14ac:dyDescent="0.25">
      <c r="A705102" s="13">
        <v>42584</v>
      </c>
    </row>
    <row r="705103" spans="1:1" x14ac:dyDescent="0.25">
      <c r="A705103" s="13">
        <v>42585</v>
      </c>
    </row>
    <row r="705104" spans="1:1" x14ac:dyDescent="0.25">
      <c r="A705104" s="13">
        <v>42586</v>
      </c>
    </row>
    <row r="705105" spans="1:1" x14ac:dyDescent="0.25">
      <c r="A705105" s="13">
        <v>42587</v>
      </c>
    </row>
    <row r="705106" spans="1:1" x14ac:dyDescent="0.25">
      <c r="A705106" s="13">
        <v>42590</v>
      </c>
    </row>
    <row r="705107" spans="1:1" x14ac:dyDescent="0.25">
      <c r="A705107" s="13">
        <v>42591</v>
      </c>
    </row>
    <row r="705108" spans="1:1" x14ac:dyDescent="0.25">
      <c r="A705108" s="13">
        <v>42592</v>
      </c>
    </row>
    <row r="705109" spans="1:1" x14ac:dyDescent="0.25">
      <c r="A705109" s="13">
        <v>42593</v>
      </c>
    </row>
    <row r="705110" spans="1:1" x14ac:dyDescent="0.25">
      <c r="A705110" s="13">
        <v>42594</v>
      </c>
    </row>
    <row r="705111" spans="1:1" x14ac:dyDescent="0.25">
      <c r="A705111" s="13">
        <v>42597</v>
      </c>
    </row>
    <row r="705112" spans="1:1" x14ac:dyDescent="0.25">
      <c r="A705112" s="13">
        <v>42598</v>
      </c>
    </row>
    <row r="705113" spans="1:1" x14ac:dyDescent="0.25">
      <c r="A705113" s="13">
        <v>42599</v>
      </c>
    </row>
    <row r="705114" spans="1:1" x14ac:dyDescent="0.25">
      <c r="A705114" s="13">
        <v>42600</v>
      </c>
    </row>
    <row r="705115" spans="1:1" x14ac:dyDescent="0.25">
      <c r="A705115" s="13">
        <v>42601</v>
      </c>
    </row>
    <row r="705116" spans="1:1" x14ac:dyDescent="0.25">
      <c r="A705116" s="13">
        <v>42604</v>
      </c>
    </row>
    <row r="705117" spans="1:1" x14ac:dyDescent="0.25">
      <c r="A705117" s="13">
        <v>42605</v>
      </c>
    </row>
    <row r="705118" spans="1:1" x14ac:dyDescent="0.25">
      <c r="A705118" s="13">
        <v>42606</v>
      </c>
    </row>
    <row r="705119" spans="1:1" x14ac:dyDescent="0.25">
      <c r="A705119" s="13">
        <v>42607</v>
      </c>
    </row>
    <row r="705120" spans="1:1" x14ac:dyDescent="0.25">
      <c r="A705120" s="13">
        <v>42608</v>
      </c>
    </row>
    <row r="705121" spans="1:1" x14ac:dyDescent="0.25">
      <c r="A705121" s="13">
        <v>42611</v>
      </c>
    </row>
    <row r="705122" spans="1:1" x14ac:dyDescent="0.25">
      <c r="A705122" s="13">
        <v>42612</v>
      </c>
    </row>
    <row r="705123" spans="1:1" x14ac:dyDescent="0.25">
      <c r="A705123" s="13">
        <v>42613</v>
      </c>
    </row>
    <row r="705124" spans="1:1" x14ac:dyDescent="0.25">
      <c r="A705124" s="13">
        <v>42614</v>
      </c>
    </row>
    <row r="705125" spans="1:1" x14ac:dyDescent="0.25">
      <c r="A705125" s="13">
        <v>42615</v>
      </c>
    </row>
    <row r="705126" spans="1:1" x14ac:dyDescent="0.25">
      <c r="A705126" s="13">
        <v>42618</v>
      </c>
    </row>
    <row r="705127" spans="1:1" x14ac:dyDescent="0.25">
      <c r="A705127" s="13">
        <v>42619</v>
      </c>
    </row>
    <row r="705128" spans="1:1" x14ac:dyDescent="0.25">
      <c r="A705128" s="13">
        <v>42620</v>
      </c>
    </row>
    <row r="705129" spans="1:1" x14ac:dyDescent="0.25">
      <c r="A705129" s="13">
        <v>42621</v>
      </c>
    </row>
    <row r="705130" spans="1:1" x14ac:dyDescent="0.25">
      <c r="A705130" s="13">
        <v>42622</v>
      </c>
    </row>
    <row r="705131" spans="1:1" x14ac:dyDescent="0.25">
      <c r="A705131" s="13">
        <v>42625</v>
      </c>
    </row>
    <row r="705132" spans="1:1" x14ac:dyDescent="0.25">
      <c r="A705132" s="13">
        <v>42626</v>
      </c>
    </row>
    <row r="705133" spans="1:1" x14ac:dyDescent="0.25">
      <c r="A705133" s="13">
        <v>42627</v>
      </c>
    </row>
    <row r="705134" spans="1:1" x14ac:dyDescent="0.25">
      <c r="A705134" s="13">
        <v>42632</v>
      </c>
    </row>
    <row r="705135" spans="1:1" x14ac:dyDescent="0.25">
      <c r="A705135" s="13">
        <v>42633</v>
      </c>
    </row>
    <row r="705136" spans="1:1" x14ac:dyDescent="0.25">
      <c r="A705136" s="13">
        <v>42634</v>
      </c>
    </row>
    <row r="705137" spans="1:1" x14ac:dyDescent="0.25">
      <c r="A705137" s="13">
        <v>42635</v>
      </c>
    </row>
    <row r="705138" spans="1:1" x14ac:dyDescent="0.25">
      <c r="A705138" s="13">
        <v>42636</v>
      </c>
    </row>
    <row r="705139" spans="1:1" x14ac:dyDescent="0.25">
      <c r="A705139" s="13">
        <v>42639</v>
      </c>
    </row>
    <row r="705140" spans="1:1" x14ac:dyDescent="0.25">
      <c r="A705140" s="13">
        <v>42640</v>
      </c>
    </row>
    <row r="705141" spans="1:1" x14ac:dyDescent="0.25">
      <c r="A705141" s="13">
        <v>42641</v>
      </c>
    </row>
    <row r="705142" spans="1:1" x14ac:dyDescent="0.25">
      <c r="A705142" s="13">
        <v>42642</v>
      </c>
    </row>
    <row r="705143" spans="1:1" x14ac:dyDescent="0.25">
      <c r="A705143" s="13">
        <v>42643</v>
      </c>
    </row>
    <row r="705144" spans="1:1" x14ac:dyDescent="0.25">
      <c r="A705144" s="13">
        <v>42653</v>
      </c>
    </row>
    <row r="705145" spans="1:1" x14ac:dyDescent="0.25">
      <c r="A705145" s="13">
        <v>42654</v>
      </c>
    </row>
    <row r="705146" spans="1:1" x14ac:dyDescent="0.25">
      <c r="A705146" s="13">
        <v>42655</v>
      </c>
    </row>
    <row r="705147" spans="1:1" x14ac:dyDescent="0.25">
      <c r="A705147" s="13">
        <v>42656</v>
      </c>
    </row>
    <row r="705148" spans="1:1" x14ac:dyDescent="0.25">
      <c r="A705148" s="13">
        <v>42657</v>
      </c>
    </row>
    <row r="705149" spans="1:1" x14ac:dyDescent="0.25">
      <c r="A705149" s="13">
        <v>42660</v>
      </c>
    </row>
    <row r="705150" spans="1:1" x14ac:dyDescent="0.25">
      <c r="A705150" s="13">
        <v>42661</v>
      </c>
    </row>
    <row r="705151" spans="1:1" x14ac:dyDescent="0.25">
      <c r="A705151" s="13">
        <v>42662</v>
      </c>
    </row>
    <row r="705152" spans="1:1" x14ac:dyDescent="0.25">
      <c r="A705152" s="13">
        <v>42663</v>
      </c>
    </row>
    <row r="705153" spans="1:1" x14ac:dyDescent="0.25">
      <c r="A705153" s="13">
        <v>42664</v>
      </c>
    </row>
    <row r="705154" spans="1:1" x14ac:dyDescent="0.25">
      <c r="A705154" s="13">
        <v>42667</v>
      </c>
    </row>
    <row r="705155" spans="1:1" x14ac:dyDescent="0.25">
      <c r="A705155" s="13">
        <v>42668</v>
      </c>
    </row>
    <row r="705156" spans="1:1" x14ac:dyDescent="0.25">
      <c r="A705156" s="13">
        <v>42669</v>
      </c>
    </row>
    <row r="705157" spans="1:1" x14ac:dyDescent="0.25">
      <c r="A705157" s="13">
        <v>42670</v>
      </c>
    </row>
    <row r="705158" spans="1:1" x14ac:dyDescent="0.25">
      <c r="A705158" s="13">
        <v>42671</v>
      </c>
    </row>
    <row r="705159" spans="1:1" x14ac:dyDescent="0.25">
      <c r="A705159" s="13">
        <v>42674</v>
      </c>
    </row>
    <row r="705160" spans="1:1" x14ac:dyDescent="0.25">
      <c r="A705160" s="13">
        <v>42675</v>
      </c>
    </row>
    <row r="705161" spans="1:1" x14ac:dyDescent="0.25">
      <c r="A705161" s="13">
        <v>42676</v>
      </c>
    </row>
    <row r="705162" spans="1:1" x14ac:dyDescent="0.25">
      <c r="A705162" s="13">
        <v>42677</v>
      </c>
    </row>
    <row r="705163" spans="1:1" x14ac:dyDescent="0.25">
      <c r="A705163" s="13">
        <v>42678</v>
      </c>
    </row>
    <row r="721461" spans="1:1" x14ac:dyDescent="0.25">
      <c r="A721461" s="13" t="s">
        <v>0</v>
      </c>
    </row>
    <row r="721462" spans="1:1" x14ac:dyDescent="0.25">
      <c r="A721462" s="13" t="s">
        <v>1</v>
      </c>
    </row>
    <row r="721463" spans="1:1" x14ac:dyDescent="0.25">
      <c r="A721463" s="13">
        <v>42551</v>
      </c>
    </row>
    <row r="721464" spans="1:1" x14ac:dyDescent="0.25">
      <c r="A721464" s="13">
        <v>42552</v>
      </c>
    </row>
    <row r="721465" spans="1:1" x14ac:dyDescent="0.25">
      <c r="A721465" s="13">
        <v>42555</v>
      </c>
    </row>
    <row r="721466" spans="1:1" x14ac:dyDescent="0.25">
      <c r="A721466" s="13">
        <v>42556</v>
      </c>
    </row>
    <row r="721467" spans="1:1" x14ac:dyDescent="0.25">
      <c r="A721467" s="13">
        <v>42557</v>
      </c>
    </row>
    <row r="721468" spans="1:1" x14ac:dyDescent="0.25">
      <c r="A721468" s="13">
        <v>42558</v>
      </c>
    </row>
    <row r="721469" spans="1:1" x14ac:dyDescent="0.25">
      <c r="A721469" s="13">
        <v>42559</v>
      </c>
    </row>
    <row r="721470" spans="1:1" x14ac:dyDescent="0.25">
      <c r="A721470" s="13">
        <v>42562</v>
      </c>
    </row>
    <row r="721471" spans="1:1" x14ac:dyDescent="0.25">
      <c r="A721471" s="13">
        <v>42563</v>
      </c>
    </row>
    <row r="721472" spans="1:1" x14ac:dyDescent="0.25">
      <c r="A721472" s="13">
        <v>42564</v>
      </c>
    </row>
    <row r="721473" spans="1:1" x14ac:dyDescent="0.25">
      <c r="A721473" s="13">
        <v>42565</v>
      </c>
    </row>
    <row r="721474" spans="1:1" x14ac:dyDescent="0.25">
      <c r="A721474" s="13">
        <v>42566</v>
      </c>
    </row>
    <row r="721475" spans="1:1" x14ac:dyDescent="0.25">
      <c r="A721475" s="13">
        <v>42569</v>
      </c>
    </row>
    <row r="721476" spans="1:1" x14ac:dyDescent="0.25">
      <c r="A721476" s="13">
        <v>42570</v>
      </c>
    </row>
    <row r="721477" spans="1:1" x14ac:dyDescent="0.25">
      <c r="A721477" s="13">
        <v>42571</v>
      </c>
    </row>
    <row r="721478" spans="1:1" x14ac:dyDescent="0.25">
      <c r="A721478" s="13">
        <v>42572</v>
      </c>
    </row>
    <row r="721479" spans="1:1" x14ac:dyDescent="0.25">
      <c r="A721479" s="13">
        <v>42573</v>
      </c>
    </row>
    <row r="721480" spans="1:1" x14ac:dyDescent="0.25">
      <c r="A721480" s="13">
        <v>42576</v>
      </c>
    </row>
    <row r="721481" spans="1:1" x14ac:dyDescent="0.25">
      <c r="A721481" s="13">
        <v>42577</v>
      </c>
    </row>
    <row r="721482" spans="1:1" x14ac:dyDescent="0.25">
      <c r="A721482" s="13">
        <v>42578</v>
      </c>
    </row>
    <row r="721483" spans="1:1" x14ac:dyDescent="0.25">
      <c r="A721483" s="13">
        <v>42579</v>
      </c>
    </row>
    <row r="721484" spans="1:1" x14ac:dyDescent="0.25">
      <c r="A721484" s="13">
        <v>42580</v>
      </c>
    </row>
    <row r="721485" spans="1:1" x14ac:dyDescent="0.25">
      <c r="A721485" s="13">
        <v>42583</v>
      </c>
    </row>
    <row r="721486" spans="1:1" x14ac:dyDescent="0.25">
      <c r="A721486" s="13">
        <v>42584</v>
      </c>
    </row>
    <row r="721487" spans="1:1" x14ac:dyDescent="0.25">
      <c r="A721487" s="13">
        <v>42585</v>
      </c>
    </row>
    <row r="721488" spans="1:1" x14ac:dyDescent="0.25">
      <c r="A721488" s="13">
        <v>42586</v>
      </c>
    </row>
    <row r="721489" spans="1:1" x14ac:dyDescent="0.25">
      <c r="A721489" s="13">
        <v>42587</v>
      </c>
    </row>
    <row r="721490" spans="1:1" x14ac:dyDescent="0.25">
      <c r="A721490" s="13">
        <v>42590</v>
      </c>
    </row>
    <row r="721491" spans="1:1" x14ac:dyDescent="0.25">
      <c r="A721491" s="13">
        <v>42591</v>
      </c>
    </row>
    <row r="721492" spans="1:1" x14ac:dyDescent="0.25">
      <c r="A721492" s="13">
        <v>42592</v>
      </c>
    </row>
    <row r="721493" spans="1:1" x14ac:dyDescent="0.25">
      <c r="A721493" s="13">
        <v>42593</v>
      </c>
    </row>
    <row r="721494" spans="1:1" x14ac:dyDescent="0.25">
      <c r="A721494" s="13">
        <v>42594</v>
      </c>
    </row>
    <row r="721495" spans="1:1" x14ac:dyDescent="0.25">
      <c r="A721495" s="13">
        <v>42597</v>
      </c>
    </row>
    <row r="721496" spans="1:1" x14ac:dyDescent="0.25">
      <c r="A721496" s="13">
        <v>42598</v>
      </c>
    </row>
    <row r="721497" spans="1:1" x14ac:dyDescent="0.25">
      <c r="A721497" s="13">
        <v>42599</v>
      </c>
    </row>
    <row r="721498" spans="1:1" x14ac:dyDescent="0.25">
      <c r="A721498" s="13">
        <v>42600</v>
      </c>
    </row>
    <row r="721499" spans="1:1" x14ac:dyDescent="0.25">
      <c r="A721499" s="13">
        <v>42601</v>
      </c>
    </row>
    <row r="721500" spans="1:1" x14ac:dyDescent="0.25">
      <c r="A721500" s="13">
        <v>42604</v>
      </c>
    </row>
    <row r="721501" spans="1:1" x14ac:dyDescent="0.25">
      <c r="A721501" s="13">
        <v>42605</v>
      </c>
    </row>
    <row r="721502" spans="1:1" x14ac:dyDescent="0.25">
      <c r="A721502" s="13">
        <v>42606</v>
      </c>
    </row>
    <row r="721503" spans="1:1" x14ac:dyDescent="0.25">
      <c r="A721503" s="13">
        <v>42607</v>
      </c>
    </row>
    <row r="721504" spans="1:1" x14ac:dyDescent="0.25">
      <c r="A721504" s="13">
        <v>42608</v>
      </c>
    </row>
    <row r="721505" spans="1:1" x14ac:dyDescent="0.25">
      <c r="A721505" s="13">
        <v>42611</v>
      </c>
    </row>
    <row r="721506" spans="1:1" x14ac:dyDescent="0.25">
      <c r="A721506" s="13">
        <v>42612</v>
      </c>
    </row>
    <row r="721507" spans="1:1" x14ac:dyDescent="0.25">
      <c r="A721507" s="13">
        <v>42613</v>
      </c>
    </row>
    <row r="721508" spans="1:1" x14ac:dyDescent="0.25">
      <c r="A721508" s="13">
        <v>42614</v>
      </c>
    </row>
    <row r="721509" spans="1:1" x14ac:dyDescent="0.25">
      <c r="A721509" s="13">
        <v>42615</v>
      </c>
    </row>
    <row r="721510" spans="1:1" x14ac:dyDescent="0.25">
      <c r="A721510" s="13">
        <v>42618</v>
      </c>
    </row>
    <row r="721511" spans="1:1" x14ac:dyDescent="0.25">
      <c r="A721511" s="13">
        <v>42619</v>
      </c>
    </row>
    <row r="721512" spans="1:1" x14ac:dyDescent="0.25">
      <c r="A721512" s="13">
        <v>42620</v>
      </c>
    </row>
    <row r="721513" spans="1:1" x14ac:dyDescent="0.25">
      <c r="A721513" s="13">
        <v>42621</v>
      </c>
    </row>
    <row r="721514" spans="1:1" x14ac:dyDescent="0.25">
      <c r="A721514" s="13">
        <v>42622</v>
      </c>
    </row>
    <row r="721515" spans="1:1" x14ac:dyDescent="0.25">
      <c r="A721515" s="13">
        <v>42625</v>
      </c>
    </row>
    <row r="721516" spans="1:1" x14ac:dyDescent="0.25">
      <c r="A721516" s="13">
        <v>42626</v>
      </c>
    </row>
    <row r="721517" spans="1:1" x14ac:dyDescent="0.25">
      <c r="A721517" s="13">
        <v>42627</v>
      </c>
    </row>
    <row r="721518" spans="1:1" x14ac:dyDescent="0.25">
      <c r="A721518" s="13">
        <v>42632</v>
      </c>
    </row>
    <row r="721519" spans="1:1" x14ac:dyDescent="0.25">
      <c r="A721519" s="13">
        <v>42633</v>
      </c>
    </row>
    <row r="721520" spans="1:1" x14ac:dyDescent="0.25">
      <c r="A721520" s="13">
        <v>42634</v>
      </c>
    </row>
    <row r="721521" spans="1:1" x14ac:dyDescent="0.25">
      <c r="A721521" s="13">
        <v>42635</v>
      </c>
    </row>
    <row r="721522" spans="1:1" x14ac:dyDescent="0.25">
      <c r="A721522" s="13">
        <v>42636</v>
      </c>
    </row>
    <row r="721523" spans="1:1" x14ac:dyDescent="0.25">
      <c r="A721523" s="13">
        <v>42639</v>
      </c>
    </row>
    <row r="721524" spans="1:1" x14ac:dyDescent="0.25">
      <c r="A721524" s="13">
        <v>42640</v>
      </c>
    </row>
    <row r="721525" spans="1:1" x14ac:dyDescent="0.25">
      <c r="A721525" s="13">
        <v>42641</v>
      </c>
    </row>
    <row r="721526" spans="1:1" x14ac:dyDescent="0.25">
      <c r="A721526" s="13">
        <v>42642</v>
      </c>
    </row>
    <row r="721527" spans="1:1" x14ac:dyDescent="0.25">
      <c r="A721527" s="13">
        <v>42643</v>
      </c>
    </row>
    <row r="721528" spans="1:1" x14ac:dyDescent="0.25">
      <c r="A721528" s="13">
        <v>42653</v>
      </c>
    </row>
    <row r="721529" spans="1:1" x14ac:dyDescent="0.25">
      <c r="A721529" s="13">
        <v>42654</v>
      </c>
    </row>
    <row r="721530" spans="1:1" x14ac:dyDescent="0.25">
      <c r="A721530" s="13">
        <v>42655</v>
      </c>
    </row>
    <row r="721531" spans="1:1" x14ac:dyDescent="0.25">
      <c r="A721531" s="13">
        <v>42656</v>
      </c>
    </row>
    <row r="721532" spans="1:1" x14ac:dyDescent="0.25">
      <c r="A721532" s="13">
        <v>42657</v>
      </c>
    </row>
    <row r="721533" spans="1:1" x14ac:dyDescent="0.25">
      <c r="A721533" s="13">
        <v>42660</v>
      </c>
    </row>
    <row r="721534" spans="1:1" x14ac:dyDescent="0.25">
      <c r="A721534" s="13">
        <v>42661</v>
      </c>
    </row>
    <row r="721535" spans="1:1" x14ac:dyDescent="0.25">
      <c r="A721535" s="13">
        <v>42662</v>
      </c>
    </row>
    <row r="721536" spans="1:1" x14ac:dyDescent="0.25">
      <c r="A721536" s="13">
        <v>42663</v>
      </c>
    </row>
    <row r="721537" spans="1:1" x14ac:dyDescent="0.25">
      <c r="A721537" s="13">
        <v>42664</v>
      </c>
    </row>
    <row r="721538" spans="1:1" x14ac:dyDescent="0.25">
      <c r="A721538" s="13">
        <v>42667</v>
      </c>
    </row>
    <row r="721539" spans="1:1" x14ac:dyDescent="0.25">
      <c r="A721539" s="13">
        <v>42668</v>
      </c>
    </row>
    <row r="721540" spans="1:1" x14ac:dyDescent="0.25">
      <c r="A721540" s="13">
        <v>42669</v>
      </c>
    </row>
    <row r="721541" spans="1:1" x14ac:dyDescent="0.25">
      <c r="A721541" s="13">
        <v>42670</v>
      </c>
    </row>
    <row r="721542" spans="1:1" x14ac:dyDescent="0.25">
      <c r="A721542" s="13">
        <v>42671</v>
      </c>
    </row>
    <row r="721543" spans="1:1" x14ac:dyDescent="0.25">
      <c r="A721543" s="13">
        <v>42674</v>
      </c>
    </row>
    <row r="721544" spans="1:1" x14ac:dyDescent="0.25">
      <c r="A721544" s="13">
        <v>42675</v>
      </c>
    </row>
    <row r="721545" spans="1:1" x14ac:dyDescent="0.25">
      <c r="A721545" s="13">
        <v>42676</v>
      </c>
    </row>
    <row r="721546" spans="1:1" x14ac:dyDescent="0.25">
      <c r="A721546" s="13">
        <v>42677</v>
      </c>
    </row>
    <row r="721547" spans="1:1" x14ac:dyDescent="0.25">
      <c r="A721547" s="13">
        <v>42678</v>
      </c>
    </row>
    <row r="737845" spans="1:1" x14ac:dyDescent="0.25">
      <c r="A737845" s="13" t="s">
        <v>0</v>
      </c>
    </row>
    <row r="737846" spans="1:1" x14ac:dyDescent="0.25">
      <c r="A737846" s="13" t="s">
        <v>1</v>
      </c>
    </row>
    <row r="737847" spans="1:1" x14ac:dyDescent="0.25">
      <c r="A737847" s="13">
        <v>42551</v>
      </c>
    </row>
    <row r="737848" spans="1:1" x14ac:dyDescent="0.25">
      <c r="A737848" s="13">
        <v>42552</v>
      </c>
    </row>
    <row r="737849" spans="1:1" x14ac:dyDescent="0.25">
      <c r="A737849" s="13">
        <v>42555</v>
      </c>
    </row>
    <row r="737850" spans="1:1" x14ac:dyDescent="0.25">
      <c r="A737850" s="13">
        <v>42556</v>
      </c>
    </row>
    <row r="737851" spans="1:1" x14ac:dyDescent="0.25">
      <c r="A737851" s="13">
        <v>42557</v>
      </c>
    </row>
    <row r="737852" spans="1:1" x14ac:dyDescent="0.25">
      <c r="A737852" s="13">
        <v>42558</v>
      </c>
    </row>
    <row r="737853" spans="1:1" x14ac:dyDescent="0.25">
      <c r="A737853" s="13">
        <v>42559</v>
      </c>
    </row>
    <row r="737854" spans="1:1" x14ac:dyDescent="0.25">
      <c r="A737854" s="13">
        <v>42562</v>
      </c>
    </row>
    <row r="737855" spans="1:1" x14ac:dyDescent="0.25">
      <c r="A737855" s="13">
        <v>42563</v>
      </c>
    </row>
    <row r="737856" spans="1:1" x14ac:dyDescent="0.25">
      <c r="A737856" s="13">
        <v>42564</v>
      </c>
    </row>
    <row r="737857" spans="1:1" x14ac:dyDescent="0.25">
      <c r="A737857" s="13">
        <v>42565</v>
      </c>
    </row>
    <row r="737858" spans="1:1" x14ac:dyDescent="0.25">
      <c r="A737858" s="13">
        <v>42566</v>
      </c>
    </row>
    <row r="737859" spans="1:1" x14ac:dyDescent="0.25">
      <c r="A737859" s="13">
        <v>42569</v>
      </c>
    </row>
    <row r="737860" spans="1:1" x14ac:dyDescent="0.25">
      <c r="A737860" s="13">
        <v>42570</v>
      </c>
    </row>
    <row r="737861" spans="1:1" x14ac:dyDescent="0.25">
      <c r="A737861" s="13">
        <v>42571</v>
      </c>
    </row>
    <row r="737862" spans="1:1" x14ac:dyDescent="0.25">
      <c r="A737862" s="13">
        <v>42572</v>
      </c>
    </row>
    <row r="737863" spans="1:1" x14ac:dyDescent="0.25">
      <c r="A737863" s="13">
        <v>42573</v>
      </c>
    </row>
    <row r="737864" spans="1:1" x14ac:dyDescent="0.25">
      <c r="A737864" s="13">
        <v>42576</v>
      </c>
    </row>
    <row r="737865" spans="1:1" x14ac:dyDescent="0.25">
      <c r="A737865" s="13">
        <v>42577</v>
      </c>
    </row>
    <row r="737866" spans="1:1" x14ac:dyDescent="0.25">
      <c r="A737866" s="13">
        <v>42578</v>
      </c>
    </row>
    <row r="737867" spans="1:1" x14ac:dyDescent="0.25">
      <c r="A737867" s="13">
        <v>42579</v>
      </c>
    </row>
    <row r="737868" spans="1:1" x14ac:dyDescent="0.25">
      <c r="A737868" s="13">
        <v>42580</v>
      </c>
    </row>
    <row r="737869" spans="1:1" x14ac:dyDescent="0.25">
      <c r="A737869" s="13">
        <v>42583</v>
      </c>
    </row>
    <row r="737870" spans="1:1" x14ac:dyDescent="0.25">
      <c r="A737870" s="13">
        <v>42584</v>
      </c>
    </row>
    <row r="737871" spans="1:1" x14ac:dyDescent="0.25">
      <c r="A737871" s="13">
        <v>42585</v>
      </c>
    </row>
    <row r="737872" spans="1:1" x14ac:dyDescent="0.25">
      <c r="A737872" s="13">
        <v>42586</v>
      </c>
    </row>
    <row r="737873" spans="1:1" x14ac:dyDescent="0.25">
      <c r="A737873" s="13">
        <v>42587</v>
      </c>
    </row>
    <row r="737874" spans="1:1" x14ac:dyDescent="0.25">
      <c r="A737874" s="13">
        <v>42590</v>
      </c>
    </row>
    <row r="737875" spans="1:1" x14ac:dyDescent="0.25">
      <c r="A737875" s="13">
        <v>42591</v>
      </c>
    </row>
    <row r="737876" spans="1:1" x14ac:dyDescent="0.25">
      <c r="A737876" s="13">
        <v>42592</v>
      </c>
    </row>
    <row r="737877" spans="1:1" x14ac:dyDescent="0.25">
      <c r="A737877" s="13">
        <v>42593</v>
      </c>
    </row>
    <row r="737878" spans="1:1" x14ac:dyDescent="0.25">
      <c r="A737878" s="13">
        <v>42594</v>
      </c>
    </row>
    <row r="737879" spans="1:1" x14ac:dyDescent="0.25">
      <c r="A737879" s="13">
        <v>42597</v>
      </c>
    </row>
    <row r="737880" spans="1:1" x14ac:dyDescent="0.25">
      <c r="A737880" s="13">
        <v>42598</v>
      </c>
    </row>
    <row r="737881" spans="1:1" x14ac:dyDescent="0.25">
      <c r="A737881" s="13">
        <v>42599</v>
      </c>
    </row>
    <row r="737882" spans="1:1" x14ac:dyDescent="0.25">
      <c r="A737882" s="13">
        <v>42600</v>
      </c>
    </row>
    <row r="737883" spans="1:1" x14ac:dyDescent="0.25">
      <c r="A737883" s="13">
        <v>42601</v>
      </c>
    </row>
    <row r="737884" spans="1:1" x14ac:dyDescent="0.25">
      <c r="A737884" s="13">
        <v>42604</v>
      </c>
    </row>
    <row r="737885" spans="1:1" x14ac:dyDescent="0.25">
      <c r="A737885" s="13">
        <v>42605</v>
      </c>
    </row>
    <row r="737886" spans="1:1" x14ac:dyDescent="0.25">
      <c r="A737886" s="13">
        <v>42606</v>
      </c>
    </row>
    <row r="737887" spans="1:1" x14ac:dyDescent="0.25">
      <c r="A737887" s="13">
        <v>42607</v>
      </c>
    </row>
    <row r="737888" spans="1:1" x14ac:dyDescent="0.25">
      <c r="A737888" s="13">
        <v>42608</v>
      </c>
    </row>
    <row r="737889" spans="1:1" x14ac:dyDescent="0.25">
      <c r="A737889" s="13">
        <v>42611</v>
      </c>
    </row>
    <row r="737890" spans="1:1" x14ac:dyDescent="0.25">
      <c r="A737890" s="13">
        <v>42612</v>
      </c>
    </row>
    <row r="737891" spans="1:1" x14ac:dyDescent="0.25">
      <c r="A737891" s="13">
        <v>42613</v>
      </c>
    </row>
    <row r="737892" spans="1:1" x14ac:dyDescent="0.25">
      <c r="A737892" s="13">
        <v>42614</v>
      </c>
    </row>
    <row r="737893" spans="1:1" x14ac:dyDescent="0.25">
      <c r="A737893" s="13">
        <v>42615</v>
      </c>
    </row>
    <row r="737894" spans="1:1" x14ac:dyDescent="0.25">
      <c r="A737894" s="13">
        <v>42618</v>
      </c>
    </row>
    <row r="737895" spans="1:1" x14ac:dyDescent="0.25">
      <c r="A737895" s="13">
        <v>42619</v>
      </c>
    </row>
    <row r="737896" spans="1:1" x14ac:dyDescent="0.25">
      <c r="A737896" s="13">
        <v>42620</v>
      </c>
    </row>
    <row r="737897" spans="1:1" x14ac:dyDescent="0.25">
      <c r="A737897" s="13">
        <v>42621</v>
      </c>
    </row>
    <row r="737898" spans="1:1" x14ac:dyDescent="0.25">
      <c r="A737898" s="13">
        <v>42622</v>
      </c>
    </row>
    <row r="737899" spans="1:1" x14ac:dyDescent="0.25">
      <c r="A737899" s="13">
        <v>42625</v>
      </c>
    </row>
    <row r="737900" spans="1:1" x14ac:dyDescent="0.25">
      <c r="A737900" s="13">
        <v>42626</v>
      </c>
    </row>
    <row r="737901" spans="1:1" x14ac:dyDescent="0.25">
      <c r="A737901" s="13">
        <v>42627</v>
      </c>
    </row>
    <row r="737902" spans="1:1" x14ac:dyDescent="0.25">
      <c r="A737902" s="13">
        <v>42632</v>
      </c>
    </row>
    <row r="737903" spans="1:1" x14ac:dyDescent="0.25">
      <c r="A737903" s="13">
        <v>42633</v>
      </c>
    </row>
    <row r="737904" spans="1:1" x14ac:dyDescent="0.25">
      <c r="A737904" s="13">
        <v>42634</v>
      </c>
    </row>
    <row r="737905" spans="1:1" x14ac:dyDescent="0.25">
      <c r="A737905" s="13">
        <v>42635</v>
      </c>
    </row>
    <row r="737906" spans="1:1" x14ac:dyDescent="0.25">
      <c r="A737906" s="13">
        <v>42636</v>
      </c>
    </row>
    <row r="737907" spans="1:1" x14ac:dyDescent="0.25">
      <c r="A737907" s="13">
        <v>42639</v>
      </c>
    </row>
    <row r="737908" spans="1:1" x14ac:dyDescent="0.25">
      <c r="A737908" s="13">
        <v>42640</v>
      </c>
    </row>
    <row r="737909" spans="1:1" x14ac:dyDescent="0.25">
      <c r="A737909" s="13">
        <v>42641</v>
      </c>
    </row>
    <row r="737910" spans="1:1" x14ac:dyDescent="0.25">
      <c r="A737910" s="13">
        <v>42642</v>
      </c>
    </row>
    <row r="737911" spans="1:1" x14ac:dyDescent="0.25">
      <c r="A737911" s="13">
        <v>42643</v>
      </c>
    </row>
    <row r="737912" spans="1:1" x14ac:dyDescent="0.25">
      <c r="A737912" s="13">
        <v>42653</v>
      </c>
    </row>
    <row r="737913" spans="1:1" x14ac:dyDescent="0.25">
      <c r="A737913" s="13">
        <v>42654</v>
      </c>
    </row>
    <row r="737914" spans="1:1" x14ac:dyDescent="0.25">
      <c r="A737914" s="13">
        <v>42655</v>
      </c>
    </row>
    <row r="737915" spans="1:1" x14ac:dyDescent="0.25">
      <c r="A737915" s="13">
        <v>42656</v>
      </c>
    </row>
    <row r="737916" spans="1:1" x14ac:dyDescent="0.25">
      <c r="A737916" s="13">
        <v>42657</v>
      </c>
    </row>
    <row r="737917" spans="1:1" x14ac:dyDescent="0.25">
      <c r="A737917" s="13">
        <v>42660</v>
      </c>
    </row>
    <row r="737918" spans="1:1" x14ac:dyDescent="0.25">
      <c r="A737918" s="13">
        <v>42661</v>
      </c>
    </row>
    <row r="737919" spans="1:1" x14ac:dyDescent="0.25">
      <c r="A737919" s="13">
        <v>42662</v>
      </c>
    </row>
    <row r="737920" spans="1:1" x14ac:dyDescent="0.25">
      <c r="A737920" s="13">
        <v>42663</v>
      </c>
    </row>
    <row r="737921" spans="1:1" x14ac:dyDescent="0.25">
      <c r="A737921" s="13">
        <v>42664</v>
      </c>
    </row>
    <row r="737922" spans="1:1" x14ac:dyDescent="0.25">
      <c r="A737922" s="13">
        <v>42667</v>
      </c>
    </row>
    <row r="737923" spans="1:1" x14ac:dyDescent="0.25">
      <c r="A737923" s="13">
        <v>42668</v>
      </c>
    </row>
    <row r="737924" spans="1:1" x14ac:dyDescent="0.25">
      <c r="A737924" s="13">
        <v>42669</v>
      </c>
    </row>
    <row r="737925" spans="1:1" x14ac:dyDescent="0.25">
      <c r="A737925" s="13">
        <v>42670</v>
      </c>
    </row>
    <row r="737926" spans="1:1" x14ac:dyDescent="0.25">
      <c r="A737926" s="13">
        <v>42671</v>
      </c>
    </row>
    <row r="737927" spans="1:1" x14ac:dyDescent="0.25">
      <c r="A737927" s="13">
        <v>42674</v>
      </c>
    </row>
    <row r="737928" spans="1:1" x14ac:dyDescent="0.25">
      <c r="A737928" s="13">
        <v>42675</v>
      </c>
    </row>
    <row r="737929" spans="1:1" x14ac:dyDescent="0.25">
      <c r="A737929" s="13">
        <v>42676</v>
      </c>
    </row>
    <row r="737930" spans="1:1" x14ac:dyDescent="0.25">
      <c r="A737930" s="13">
        <v>42677</v>
      </c>
    </row>
    <row r="737931" spans="1:1" x14ac:dyDescent="0.25">
      <c r="A737931" s="13">
        <v>42678</v>
      </c>
    </row>
    <row r="754229" spans="1:1" x14ac:dyDescent="0.25">
      <c r="A754229" s="13" t="s">
        <v>0</v>
      </c>
    </row>
    <row r="754230" spans="1:1" x14ac:dyDescent="0.25">
      <c r="A754230" s="13" t="s">
        <v>1</v>
      </c>
    </row>
    <row r="754231" spans="1:1" x14ac:dyDescent="0.25">
      <c r="A754231" s="13">
        <v>42551</v>
      </c>
    </row>
    <row r="754232" spans="1:1" x14ac:dyDescent="0.25">
      <c r="A754232" s="13">
        <v>42552</v>
      </c>
    </row>
    <row r="754233" spans="1:1" x14ac:dyDescent="0.25">
      <c r="A754233" s="13">
        <v>42555</v>
      </c>
    </row>
    <row r="754234" spans="1:1" x14ac:dyDescent="0.25">
      <c r="A754234" s="13">
        <v>42556</v>
      </c>
    </row>
    <row r="754235" spans="1:1" x14ac:dyDescent="0.25">
      <c r="A754235" s="13">
        <v>42557</v>
      </c>
    </row>
    <row r="754236" spans="1:1" x14ac:dyDescent="0.25">
      <c r="A754236" s="13">
        <v>42558</v>
      </c>
    </row>
    <row r="754237" spans="1:1" x14ac:dyDescent="0.25">
      <c r="A754237" s="13">
        <v>42559</v>
      </c>
    </row>
    <row r="754238" spans="1:1" x14ac:dyDescent="0.25">
      <c r="A754238" s="13">
        <v>42562</v>
      </c>
    </row>
    <row r="754239" spans="1:1" x14ac:dyDescent="0.25">
      <c r="A754239" s="13">
        <v>42563</v>
      </c>
    </row>
    <row r="754240" spans="1:1" x14ac:dyDescent="0.25">
      <c r="A754240" s="13">
        <v>42564</v>
      </c>
    </row>
    <row r="754241" spans="1:1" x14ac:dyDescent="0.25">
      <c r="A754241" s="13">
        <v>42565</v>
      </c>
    </row>
    <row r="754242" spans="1:1" x14ac:dyDescent="0.25">
      <c r="A754242" s="13">
        <v>42566</v>
      </c>
    </row>
    <row r="754243" spans="1:1" x14ac:dyDescent="0.25">
      <c r="A754243" s="13">
        <v>42569</v>
      </c>
    </row>
    <row r="754244" spans="1:1" x14ac:dyDescent="0.25">
      <c r="A754244" s="13">
        <v>42570</v>
      </c>
    </row>
    <row r="754245" spans="1:1" x14ac:dyDescent="0.25">
      <c r="A754245" s="13">
        <v>42571</v>
      </c>
    </row>
    <row r="754246" spans="1:1" x14ac:dyDescent="0.25">
      <c r="A754246" s="13">
        <v>42572</v>
      </c>
    </row>
    <row r="754247" spans="1:1" x14ac:dyDescent="0.25">
      <c r="A754247" s="13">
        <v>42573</v>
      </c>
    </row>
    <row r="754248" spans="1:1" x14ac:dyDescent="0.25">
      <c r="A754248" s="13">
        <v>42576</v>
      </c>
    </row>
    <row r="754249" spans="1:1" x14ac:dyDescent="0.25">
      <c r="A754249" s="13">
        <v>42577</v>
      </c>
    </row>
    <row r="754250" spans="1:1" x14ac:dyDescent="0.25">
      <c r="A754250" s="13">
        <v>42578</v>
      </c>
    </row>
    <row r="754251" spans="1:1" x14ac:dyDescent="0.25">
      <c r="A754251" s="13">
        <v>42579</v>
      </c>
    </row>
    <row r="754252" spans="1:1" x14ac:dyDescent="0.25">
      <c r="A754252" s="13">
        <v>42580</v>
      </c>
    </row>
    <row r="754253" spans="1:1" x14ac:dyDescent="0.25">
      <c r="A754253" s="13">
        <v>42583</v>
      </c>
    </row>
    <row r="754254" spans="1:1" x14ac:dyDescent="0.25">
      <c r="A754254" s="13">
        <v>42584</v>
      </c>
    </row>
    <row r="754255" spans="1:1" x14ac:dyDescent="0.25">
      <c r="A754255" s="13">
        <v>42585</v>
      </c>
    </row>
    <row r="754256" spans="1:1" x14ac:dyDescent="0.25">
      <c r="A754256" s="13">
        <v>42586</v>
      </c>
    </row>
    <row r="754257" spans="1:1" x14ac:dyDescent="0.25">
      <c r="A754257" s="13">
        <v>42587</v>
      </c>
    </row>
    <row r="754258" spans="1:1" x14ac:dyDescent="0.25">
      <c r="A754258" s="13">
        <v>42590</v>
      </c>
    </row>
    <row r="754259" spans="1:1" x14ac:dyDescent="0.25">
      <c r="A754259" s="13">
        <v>42591</v>
      </c>
    </row>
    <row r="754260" spans="1:1" x14ac:dyDescent="0.25">
      <c r="A754260" s="13">
        <v>42592</v>
      </c>
    </row>
    <row r="754261" spans="1:1" x14ac:dyDescent="0.25">
      <c r="A754261" s="13">
        <v>42593</v>
      </c>
    </row>
    <row r="754262" spans="1:1" x14ac:dyDescent="0.25">
      <c r="A754262" s="13">
        <v>42594</v>
      </c>
    </row>
    <row r="754263" spans="1:1" x14ac:dyDescent="0.25">
      <c r="A754263" s="13">
        <v>42597</v>
      </c>
    </row>
    <row r="754264" spans="1:1" x14ac:dyDescent="0.25">
      <c r="A754264" s="13">
        <v>42598</v>
      </c>
    </row>
    <row r="754265" spans="1:1" x14ac:dyDescent="0.25">
      <c r="A754265" s="13">
        <v>42599</v>
      </c>
    </row>
    <row r="754266" spans="1:1" x14ac:dyDescent="0.25">
      <c r="A754266" s="13">
        <v>42600</v>
      </c>
    </row>
    <row r="754267" spans="1:1" x14ac:dyDescent="0.25">
      <c r="A754267" s="13">
        <v>42601</v>
      </c>
    </row>
    <row r="754268" spans="1:1" x14ac:dyDescent="0.25">
      <c r="A754268" s="13">
        <v>42604</v>
      </c>
    </row>
    <row r="754269" spans="1:1" x14ac:dyDescent="0.25">
      <c r="A754269" s="13">
        <v>42605</v>
      </c>
    </row>
    <row r="754270" spans="1:1" x14ac:dyDescent="0.25">
      <c r="A754270" s="13">
        <v>42606</v>
      </c>
    </row>
    <row r="754271" spans="1:1" x14ac:dyDescent="0.25">
      <c r="A754271" s="13">
        <v>42607</v>
      </c>
    </row>
    <row r="754272" spans="1:1" x14ac:dyDescent="0.25">
      <c r="A754272" s="13">
        <v>42608</v>
      </c>
    </row>
    <row r="754273" spans="1:1" x14ac:dyDescent="0.25">
      <c r="A754273" s="13">
        <v>42611</v>
      </c>
    </row>
    <row r="754274" spans="1:1" x14ac:dyDescent="0.25">
      <c r="A754274" s="13">
        <v>42612</v>
      </c>
    </row>
    <row r="754275" spans="1:1" x14ac:dyDescent="0.25">
      <c r="A754275" s="13">
        <v>42613</v>
      </c>
    </row>
    <row r="754276" spans="1:1" x14ac:dyDescent="0.25">
      <c r="A754276" s="13">
        <v>42614</v>
      </c>
    </row>
    <row r="754277" spans="1:1" x14ac:dyDescent="0.25">
      <c r="A754277" s="13">
        <v>42615</v>
      </c>
    </row>
    <row r="754278" spans="1:1" x14ac:dyDescent="0.25">
      <c r="A754278" s="13">
        <v>42618</v>
      </c>
    </row>
    <row r="754279" spans="1:1" x14ac:dyDescent="0.25">
      <c r="A754279" s="13">
        <v>42619</v>
      </c>
    </row>
    <row r="754280" spans="1:1" x14ac:dyDescent="0.25">
      <c r="A754280" s="13">
        <v>42620</v>
      </c>
    </row>
    <row r="754281" spans="1:1" x14ac:dyDescent="0.25">
      <c r="A754281" s="13">
        <v>42621</v>
      </c>
    </row>
    <row r="754282" spans="1:1" x14ac:dyDescent="0.25">
      <c r="A754282" s="13">
        <v>42622</v>
      </c>
    </row>
    <row r="754283" spans="1:1" x14ac:dyDescent="0.25">
      <c r="A754283" s="13">
        <v>42625</v>
      </c>
    </row>
    <row r="754284" spans="1:1" x14ac:dyDescent="0.25">
      <c r="A754284" s="13">
        <v>42626</v>
      </c>
    </row>
    <row r="754285" spans="1:1" x14ac:dyDescent="0.25">
      <c r="A754285" s="13">
        <v>42627</v>
      </c>
    </row>
    <row r="754286" spans="1:1" x14ac:dyDescent="0.25">
      <c r="A754286" s="13">
        <v>42632</v>
      </c>
    </row>
    <row r="754287" spans="1:1" x14ac:dyDescent="0.25">
      <c r="A754287" s="13">
        <v>42633</v>
      </c>
    </row>
    <row r="754288" spans="1:1" x14ac:dyDescent="0.25">
      <c r="A754288" s="13">
        <v>42634</v>
      </c>
    </row>
    <row r="754289" spans="1:1" x14ac:dyDescent="0.25">
      <c r="A754289" s="13">
        <v>42635</v>
      </c>
    </row>
    <row r="754290" spans="1:1" x14ac:dyDescent="0.25">
      <c r="A754290" s="13">
        <v>42636</v>
      </c>
    </row>
    <row r="754291" spans="1:1" x14ac:dyDescent="0.25">
      <c r="A754291" s="13">
        <v>42639</v>
      </c>
    </row>
    <row r="754292" spans="1:1" x14ac:dyDescent="0.25">
      <c r="A754292" s="13">
        <v>42640</v>
      </c>
    </row>
    <row r="754293" spans="1:1" x14ac:dyDescent="0.25">
      <c r="A754293" s="13">
        <v>42641</v>
      </c>
    </row>
    <row r="754294" spans="1:1" x14ac:dyDescent="0.25">
      <c r="A754294" s="13">
        <v>42642</v>
      </c>
    </row>
    <row r="754295" spans="1:1" x14ac:dyDescent="0.25">
      <c r="A754295" s="13">
        <v>42643</v>
      </c>
    </row>
    <row r="754296" spans="1:1" x14ac:dyDescent="0.25">
      <c r="A754296" s="13">
        <v>42653</v>
      </c>
    </row>
    <row r="754297" spans="1:1" x14ac:dyDescent="0.25">
      <c r="A754297" s="13">
        <v>42654</v>
      </c>
    </row>
    <row r="754298" spans="1:1" x14ac:dyDescent="0.25">
      <c r="A754298" s="13">
        <v>42655</v>
      </c>
    </row>
    <row r="754299" spans="1:1" x14ac:dyDescent="0.25">
      <c r="A754299" s="13">
        <v>42656</v>
      </c>
    </row>
    <row r="754300" spans="1:1" x14ac:dyDescent="0.25">
      <c r="A754300" s="13">
        <v>42657</v>
      </c>
    </row>
    <row r="754301" spans="1:1" x14ac:dyDescent="0.25">
      <c r="A754301" s="13">
        <v>42660</v>
      </c>
    </row>
    <row r="754302" spans="1:1" x14ac:dyDescent="0.25">
      <c r="A754302" s="13">
        <v>42661</v>
      </c>
    </row>
    <row r="754303" spans="1:1" x14ac:dyDescent="0.25">
      <c r="A754303" s="13">
        <v>42662</v>
      </c>
    </row>
    <row r="754304" spans="1:1" x14ac:dyDescent="0.25">
      <c r="A754304" s="13">
        <v>42663</v>
      </c>
    </row>
    <row r="754305" spans="1:1" x14ac:dyDescent="0.25">
      <c r="A754305" s="13">
        <v>42664</v>
      </c>
    </row>
    <row r="754306" spans="1:1" x14ac:dyDescent="0.25">
      <c r="A754306" s="13">
        <v>42667</v>
      </c>
    </row>
    <row r="754307" spans="1:1" x14ac:dyDescent="0.25">
      <c r="A754307" s="13">
        <v>42668</v>
      </c>
    </row>
    <row r="754308" spans="1:1" x14ac:dyDescent="0.25">
      <c r="A754308" s="13">
        <v>42669</v>
      </c>
    </row>
    <row r="754309" spans="1:1" x14ac:dyDescent="0.25">
      <c r="A754309" s="13">
        <v>42670</v>
      </c>
    </row>
    <row r="754310" spans="1:1" x14ac:dyDescent="0.25">
      <c r="A754310" s="13">
        <v>42671</v>
      </c>
    </row>
    <row r="754311" spans="1:1" x14ac:dyDescent="0.25">
      <c r="A754311" s="13">
        <v>42674</v>
      </c>
    </row>
    <row r="754312" spans="1:1" x14ac:dyDescent="0.25">
      <c r="A754312" s="13">
        <v>42675</v>
      </c>
    </row>
    <row r="754313" spans="1:1" x14ac:dyDescent="0.25">
      <c r="A754313" s="13">
        <v>42676</v>
      </c>
    </row>
    <row r="754314" spans="1:1" x14ac:dyDescent="0.25">
      <c r="A754314" s="13">
        <v>42677</v>
      </c>
    </row>
    <row r="754315" spans="1:1" x14ac:dyDescent="0.25">
      <c r="A754315" s="13">
        <v>42678</v>
      </c>
    </row>
    <row r="770613" spans="1:1" x14ac:dyDescent="0.25">
      <c r="A770613" s="13" t="s">
        <v>0</v>
      </c>
    </row>
    <row r="770614" spans="1:1" x14ac:dyDescent="0.25">
      <c r="A770614" s="13" t="s">
        <v>1</v>
      </c>
    </row>
    <row r="770615" spans="1:1" x14ac:dyDescent="0.25">
      <c r="A770615" s="13">
        <v>42551</v>
      </c>
    </row>
    <row r="770616" spans="1:1" x14ac:dyDescent="0.25">
      <c r="A770616" s="13">
        <v>42552</v>
      </c>
    </row>
    <row r="770617" spans="1:1" x14ac:dyDescent="0.25">
      <c r="A770617" s="13">
        <v>42555</v>
      </c>
    </row>
    <row r="770618" spans="1:1" x14ac:dyDescent="0.25">
      <c r="A770618" s="13">
        <v>42556</v>
      </c>
    </row>
    <row r="770619" spans="1:1" x14ac:dyDescent="0.25">
      <c r="A770619" s="13">
        <v>42557</v>
      </c>
    </row>
    <row r="770620" spans="1:1" x14ac:dyDescent="0.25">
      <c r="A770620" s="13">
        <v>42558</v>
      </c>
    </row>
    <row r="770621" spans="1:1" x14ac:dyDescent="0.25">
      <c r="A770621" s="13">
        <v>42559</v>
      </c>
    </row>
    <row r="770622" spans="1:1" x14ac:dyDescent="0.25">
      <c r="A770622" s="13">
        <v>42562</v>
      </c>
    </row>
    <row r="770623" spans="1:1" x14ac:dyDescent="0.25">
      <c r="A770623" s="13">
        <v>42563</v>
      </c>
    </row>
    <row r="770624" spans="1:1" x14ac:dyDescent="0.25">
      <c r="A770624" s="13">
        <v>42564</v>
      </c>
    </row>
    <row r="770625" spans="1:1" x14ac:dyDescent="0.25">
      <c r="A770625" s="13">
        <v>42565</v>
      </c>
    </row>
    <row r="770626" spans="1:1" x14ac:dyDescent="0.25">
      <c r="A770626" s="13">
        <v>42566</v>
      </c>
    </row>
    <row r="770627" spans="1:1" x14ac:dyDescent="0.25">
      <c r="A770627" s="13">
        <v>42569</v>
      </c>
    </row>
    <row r="770628" spans="1:1" x14ac:dyDescent="0.25">
      <c r="A770628" s="13">
        <v>42570</v>
      </c>
    </row>
    <row r="770629" spans="1:1" x14ac:dyDescent="0.25">
      <c r="A770629" s="13">
        <v>42571</v>
      </c>
    </row>
    <row r="770630" spans="1:1" x14ac:dyDescent="0.25">
      <c r="A770630" s="13">
        <v>42572</v>
      </c>
    </row>
    <row r="770631" spans="1:1" x14ac:dyDescent="0.25">
      <c r="A770631" s="13">
        <v>42573</v>
      </c>
    </row>
    <row r="770632" spans="1:1" x14ac:dyDescent="0.25">
      <c r="A770632" s="13">
        <v>42576</v>
      </c>
    </row>
    <row r="770633" spans="1:1" x14ac:dyDescent="0.25">
      <c r="A770633" s="13">
        <v>42577</v>
      </c>
    </row>
    <row r="770634" spans="1:1" x14ac:dyDescent="0.25">
      <c r="A770634" s="13">
        <v>42578</v>
      </c>
    </row>
    <row r="770635" spans="1:1" x14ac:dyDescent="0.25">
      <c r="A770635" s="13">
        <v>42579</v>
      </c>
    </row>
    <row r="770636" spans="1:1" x14ac:dyDescent="0.25">
      <c r="A770636" s="13">
        <v>42580</v>
      </c>
    </row>
    <row r="770637" spans="1:1" x14ac:dyDescent="0.25">
      <c r="A770637" s="13">
        <v>42583</v>
      </c>
    </row>
    <row r="770638" spans="1:1" x14ac:dyDescent="0.25">
      <c r="A770638" s="13">
        <v>42584</v>
      </c>
    </row>
    <row r="770639" spans="1:1" x14ac:dyDescent="0.25">
      <c r="A770639" s="13">
        <v>42585</v>
      </c>
    </row>
    <row r="770640" spans="1:1" x14ac:dyDescent="0.25">
      <c r="A770640" s="13">
        <v>42586</v>
      </c>
    </row>
    <row r="770641" spans="1:1" x14ac:dyDescent="0.25">
      <c r="A770641" s="13">
        <v>42587</v>
      </c>
    </row>
    <row r="770642" spans="1:1" x14ac:dyDescent="0.25">
      <c r="A770642" s="13">
        <v>42590</v>
      </c>
    </row>
    <row r="770643" spans="1:1" x14ac:dyDescent="0.25">
      <c r="A770643" s="13">
        <v>42591</v>
      </c>
    </row>
    <row r="770644" spans="1:1" x14ac:dyDescent="0.25">
      <c r="A770644" s="13">
        <v>42592</v>
      </c>
    </row>
    <row r="770645" spans="1:1" x14ac:dyDescent="0.25">
      <c r="A770645" s="13">
        <v>42593</v>
      </c>
    </row>
    <row r="770646" spans="1:1" x14ac:dyDescent="0.25">
      <c r="A770646" s="13">
        <v>42594</v>
      </c>
    </row>
    <row r="770647" spans="1:1" x14ac:dyDescent="0.25">
      <c r="A770647" s="13">
        <v>42597</v>
      </c>
    </row>
    <row r="770648" spans="1:1" x14ac:dyDescent="0.25">
      <c r="A770648" s="13">
        <v>42598</v>
      </c>
    </row>
    <row r="770649" spans="1:1" x14ac:dyDescent="0.25">
      <c r="A770649" s="13">
        <v>42599</v>
      </c>
    </row>
    <row r="770650" spans="1:1" x14ac:dyDescent="0.25">
      <c r="A770650" s="13">
        <v>42600</v>
      </c>
    </row>
    <row r="770651" spans="1:1" x14ac:dyDescent="0.25">
      <c r="A770651" s="13">
        <v>42601</v>
      </c>
    </row>
    <row r="770652" spans="1:1" x14ac:dyDescent="0.25">
      <c r="A770652" s="13">
        <v>42604</v>
      </c>
    </row>
    <row r="770653" spans="1:1" x14ac:dyDescent="0.25">
      <c r="A770653" s="13">
        <v>42605</v>
      </c>
    </row>
    <row r="770654" spans="1:1" x14ac:dyDescent="0.25">
      <c r="A770654" s="13">
        <v>42606</v>
      </c>
    </row>
    <row r="770655" spans="1:1" x14ac:dyDescent="0.25">
      <c r="A770655" s="13">
        <v>42607</v>
      </c>
    </row>
    <row r="770656" spans="1:1" x14ac:dyDescent="0.25">
      <c r="A770656" s="13">
        <v>42608</v>
      </c>
    </row>
    <row r="770657" spans="1:1" x14ac:dyDescent="0.25">
      <c r="A770657" s="13">
        <v>42611</v>
      </c>
    </row>
    <row r="770658" spans="1:1" x14ac:dyDescent="0.25">
      <c r="A770658" s="13">
        <v>42612</v>
      </c>
    </row>
    <row r="770659" spans="1:1" x14ac:dyDescent="0.25">
      <c r="A770659" s="13">
        <v>42613</v>
      </c>
    </row>
    <row r="770660" spans="1:1" x14ac:dyDescent="0.25">
      <c r="A770660" s="13">
        <v>42614</v>
      </c>
    </row>
    <row r="770661" spans="1:1" x14ac:dyDescent="0.25">
      <c r="A770661" s="13">
        <v>42615</v>
      </c>
    </row>
    <row r="770662" spans="1:1" x14ac:dyDescent="0.25">
      <c r="A770662" s="13">
        <v>42618</v>
      </c>
    </row>
    <row r="770663" spans="1:1" x14ac:dyDescent="0.25">
      <c r="A770663" s="13">
        <v>42619</v>
      </c>
    </row>
    <row r="770664" spans="1:1" x14ac:dyDescent="0.25">
      <c r="A770664" s="13">
        <v>42620</v>
      </c>
    </row>
    <row r="770665" spans="1:1" x14ac:dyDescent="0.25">
      <c r="A770665" s="13">
        <v>42621</v>
      </c>
    </row>
    <row r="770666" spans="1:1" x14ac:dyDescent="0.25">
      <c r="A770666" s="13">
        <v>42622</v>
      </c>
    </row>
    <row r="770667" spans="1:1" x14ac:dyDescent="0.25">
      <c r="A770667" s="13">
        <v>42625</v>
      </c>
    </row>
    <row r="770668" spans="1:1" x14ac:dyDescent="0.25">
      <c r="A770668" s="13">
        <v>42626</v>
      </c>
    </row>
    <row r="770669" spans="1:1" x14ac:dyDescent="0.25">
      <c r="A770669" s="13">
        <v>42627</v>
      </c>
    </row>
    <row r="770670" spans="1:1" x14ac:dyDescent="0.25">
      <c r="A770670" s="13">
        <v>42632</v>
      </c>
    </row>
    <row r="770671" spans="1:1" x14ac:dyDescent="0.25">
      <c r="A770671" s="13">
        <v>42633</v>
      </c>
    </row>
    <row r="770672" spans="1:1" x14ac:dyDescent="0.25">
      <c r="A770672" s="13">
        <v>42634</v>
      </c>
    </row>
    <row r="770673" spans="1:1" x14ac:dyDescent="0.25">
      <c r="A770673" s="13">
        <v>42635</v>
      </c>
    </row>
    <row r="770674" spans="1:1" x14ac:dyDescent="0.25">
      <c r="A770674" s="13">
        <v>42636</v>
      </c>
    </row>
    <row r="770675" spans="1:1" x14ac:dyDescent="0.25">
      <c r="A770675" s="13">
        <v>42639</v>
      </c>
    </row>
    <row r="770676" spans="1:1" x14ac:dyDescent="0.25">
      <c r="A770676" s="13">
        <v>42640</v>
      </c>
    </row>
    <row r="770677" spans="1:1" x14ac:dyDescent="0.25">
      <c r="A770677" s="13">
        <v>42641</v>
      </c>
    </row>
    <row r="770678" spans="1:1" x14ac:dyDescent="0.25">
      <c r="A770678" s="13">
        <v>42642</v>
      </c>
    </row>
    <row r="770679" spans="1:1" x14ac:dyDescent="0.25">
      <c r="A770679" s="13">
        <v>42643</v>
      </c>
    </row>
    <row r="770680" spans="1:1" x14ac:dyDescent="0.25">
      <c r="A770680" s="13">
        <v>42653</v>
      </c>
    </row>
    <row r="770681" spans="1:1" x14ac:dyDescent="0.25">
      <c r="A770681" s="13">
        <v>42654</v>
      </c>
    </row>
    <row r="770682" spans="1:1" x14ac:dyDescent="0.25">
      <c r="A770682" s="13">
        <v>42655</v>
      </c>
    </row>
    <row r="770683" spans="1:1" x14ac:dyDescent="0.25">
      <c r="A770683" s="13">
        <v>42656</v>
      </c>
    </row>
    <row r="770684" spans="1:1" x14ac:dyDescent="0.25">
      <c r="A770684" s="13">
        <v>42657</v>
      </c>
    </row>
    <row r="770685" spans="1:1" x14ac:dyDescent="0.25">
      <c r="A770685" s="13">
        <v>42660</v>
      </c>
    </row>
    <row r="770686" spans="1:1" x14ac:dyDescent="0.25">
      <c r="A770686" s="13">
        <v>42661</v>
      </c>
    </row>
    <row r="770687" spans="1:1" x14ac:dyDescent="0.25">
      <c r="A770687" s="13">
        <v>42662</v>
      </c>
    </row>
    <row r="770688" spans="1:1" x14ac:dyDescent="0.25">
      <c r="A770688" s="13">
        <v>42663</v>
      </c>
    </row>
    <row r="770689" spans="1:1" x14ac:dyDescent="0.25">
      <c r="A770689" s="13">
        <v>42664</v>
      </c>
    </row>
    <row r="770690" spans="1:1" x14ac:dyDescent="0.25">
      <c r="A770690" s="13">
        <v>42667</v>
      </c>
    </row>
    <row r="770691" spans="1:1" x14ac:dyDescent="0.25">
      <c r="A770691" s="13">
        <v>42668</v>
      </c>
    </row>
    <row r="770692" spans="1:1" x14ac:dyDescent="0.25">
      <c r="A770692" s="13">
        <v>42669</v>
      </c>
    </row>
    <row r="770693" spans="1:1" x14ac:dyDescent="0.25">
      <c r="A770693" s="13">
        <v>42670</v>
      </c>
    </row>
    <row r="770694" spans="1:1" x14ac:dyDescent="0.25">
      <c r="A770694" s="13">
        <v>42671</v>
      </c>
    </row>
    <row r="770695" spans="1:1" x14ac:dyDescent="0.25">
      <c r="A770695" s="13">
        <v>42674</v>
      </c>
    </row>
    <row r="770696" spans="1:1" x14ac:dyDescent="0.25">
      <c r="A770696" s="13">
        <v>42675</v>
      </c>
    </row>
    <row r="770697" spans="1:1" x14ac:dyDescent="0.25">
      <c r="A770697" s="13">
        <v>42676</v>
      </c>
    </row>
    <row r="770698" spans="1:1" x14ac:dyDescent="0.25">
      <c r="A770698" s="13">
        <v>42677</v>
      </c>
    </row>
    <row r="770699" spans="1:1" x14ac:dyDescent="0.25">
      <c r="A770699" s="13">
        <v>42678</v>
      </c>
    </row>
    <row r="786997" spans="1:1" x14ac:dyDescent="0.25">
      <c r="A786997" s="13" t="s">
        <v>0</v>
      </c>
    </row>
    <row r="786998" spans="1:1" x14ac:dyDescent="0.25">
      <c r="A786998" s="13" t="s">
        <v>1</v>
      </c>
    </row>
    <row r="786999" spans="1:1" x14ac:dyDescent="0.25">
      <c r="A786999" s="13">
        <v>42551</v>
      </c>
    </row>
    <row r="787000" spans="1:1" x14ac:dyDescent="0.25">
      <c r="A787000" s="13">
        <v>42552</v>
      </c>
    </row>
    <row r="787001" spans="1:1" x14ac:dyDescent="0.25">
      <c r="A787001" s="13">
        <v>42555</v>
      </c>
    </row>
    <row r="787002" spans="1:1" x14ac:dyDescent="0.25">
      <c r="A787002" s="13">
        <v>42556</v>
      </c>
    </row>
    <row r="787003" spans="1:1" x14ac:dyDescent="0.25">
      <c r="A787003" s="13">
        <v>42557</v>
      </c>
    </row>
    <row r="787004" spans="1:1" x14ac:dyDescent="0.25">
      <c r="A787004" s="13">
        <v>42558</v>
      </c>
    </row>
    <row r="787005" spans="1:1" x14ac:dyDescent="0.25">
      <c r="A787005" s="13">
        <v>42559</v>
      </c>
    </row>
    <row r="787006" spans="1:1" x14ac:dyDescent="0.25">
      <c r="A787006" s="13">
        <v>42562</v>
      </c>
    </row>
    <row r="787007" spans="1:1" x14ac:dyDescent="0.25">
      <c r="A787007" s="13">
        <v>42563</v>
      </c>
    </row>
    <row r="787008" spans="1:1" x14ac:dyDescent="0.25">
      <c r="A787008" s="13">
        <v>42564</v>
      </c>
    </row>
    <row r="787009" spans="1:1" x14ac:dyDescent="0.25">
      <c r="A787009" s="13">
        <v>42565</v>
      </c>
    </row>
    <row r="787010" spans="1:1" x14ac:dyDescent="0.25">
      <c r="A787010" s="13">
        <v>42566</v>
      </c>
    </row>
    <row r="787011" spans="1:1" x14ac:dyDescent="0.25">
      <c r="A787011" s="13">
        <v>42569</v>
      </c>
    </row>
    <row r="787012" spans="1:1" x14ac:dyDescent="0.25">
      <c r="A787012" s="13">
        <v>42570</v>
      </c>
    </row>
    <row r="787013" spans="1:1" x14ac:dyDescent="0.25">
      <c r="A787013" s="13">
        <v>42571</v>
      </c>
    </row>
    <row r="787014" spans="1:1" x14ac:dyDescent="0.25">
      <c r="A787014" s="13">
        <v>42572</v>
      </c>
    </row>
    <row r="787015" spans="1:1" x14ac:dyDescent="0.25">
      <c r="A787015" s="13">
        <v>42573</v>
      </c>
    </row>
    <row r="787016" spans="1:1" x14ac:dyDescent="0.25">
      <c r="A787016" s="13">
        <v>42576</v>
      </c>
    </row>
    <row r="787017" spans="1:1" x14ac:dyDescent="0.25">
      <c r="A787017" s="13">
        <v>42577</v>
      </c>
    </row>
    <row r="787018" spans="1:1" x14ac:dyDescent="0.25">
      <c r="A787018" s="13">
        <v>42578</v>
      </c>
    </row>
    <row r="787019" spans="1:1" x14ac:dyDescent="0.25">
      <c r="A787019" s="13">
        <v>42579</v>
      </c>
    </row>
    <row r="787020" spans="1:1" x14ac:dyDescent="0.25">
      <c r="A787020" s="13">
        <v>42580</v>
      </c>
    </row>
    <row r="787021" spans="1:1" x14ac:dyDescent="0.25">
      <c r="A787021" s="13">
        <v>42583</v>
      </c>
    </row>
    <row r="787022" spans="1:1" x14ac:dyDescent="0.25">
      <c r="A787022" s="13">
        <v>42584</v>
      </c>
    </row>
    <row r="787023" spans="1:1" x14ac:dyDescent="0.25">
      <c r="A787023" s="13">
        <v>42585</v>
      </c>
    </row>
    <row r="787024" spans="1:1" x14ac:dyDescent="0.25">
      <c r="A787024" s="13">
        <v>42586</v>
      </c>
    </row>
    <row r="787025" spans="1:1" x14ac:dyDescent="0.25">
      <c r="A787025" s="13">
        <v>42587</v>
      </c>
    </row>
    <row r="787026" spans="1:1" x14ac:dyDescent="0.25">
      <c r="A787026" s="13">
        <v>42590</v>
      </c>
    </row>
    <row r="787027" spans="1:1" x14ac:dyDescent="0.25">
      <c r="A787027" s="13">
        <v>42591</v>
      </c>
    </row>
    <row r="787028" spans="1:1" x14ac:dyDescent="0.25">
      <c r="A787028" s="13">
        <v>42592</v>
      </c>
    </row>
    <row r="787029" spans="1:1" x14ac:dyDescent="0.25">
      <c r="A787029" s="13">
        <v>42593</v>
      </c>
    </row>
    <row r="787030" spans="1:1" x14ac:dyDescent="0.25">
      <c r="A787030" s="13">
        <v>42594</v>
      </c>
    </row>
    <row r="787031" spans="1:1" x14ac:dyDescent="0.25">
      <c r="A787031" s="13">
        <v>42597</v>
      </c>
    </row>
    <row r="787032" spans="1:1" x14ac:dyDescent="0.25">
      <c r="A787032" s="13">
        <v>42598</v>
      </c>
    </row>
    <row r="787033" spans="1:1" x14ac:dyDescent="0.25">
      <c r="A787033" s="13">
        <v>42599</v>
      </c>
    </row>
    <row r="787034" spans="1:1" x14ac:dyDescent="0.25">
      <c r="A787034" s="13">
        <v>42600</v>
      </c>
    </row>
    <row r="787035" spans="1:1" x14ac:dyDescent="0.25">
      <c r="A787035" s="13">
        <v>42601</v>
      </c>
    </row>
    <row r="787036" spans="1:1" x14ac:dyDescent="0.25">
      <c r="A787036" s="13">
        <v>42604</v>
      </c>
    </row>
    <row r="787037" spans="1:1" x14ac:dyDescent="0.25">
      <c r="A787037" s="13">
        <v>42605</v>
      </c>
    </row>
    <row r="787038" spans="1:1" x14ac:dyDescent="0.25">
      <c r="A787038" s="13">
        <v>42606</v>
      </c>
    </row>
    <row r="787039" spans="1:1" x14ac:dyDescent="0.25">
      <c r="A787039" s="13">
        <v>42607</v>
      </c>
    </row>
    <row r="787040" spans="1:1" x14ac:dyDescent="0.25">
      <c r="A787040" s="13">
        <v>42608</v>
      </c>
    </row>
    <row r="787041" spans="1:1" x14ac:dyDescent="0.25">
      <c r="A787041" s="13">
        <v>42611</v>
      </c>
    </row>
    <row r="787042" spans="1:1" x14ac:dyDescent="0.25">
      <c r="A787042" s="13">
        <v>42612</v>
      </c>
    </row>
    <row r="787043" spans="1:1" x14ac:dyDescent="0.25">
      <c r="A787043" s="13">
        <v>42613</v>
      </c>
    </row>
    <row r="787044" spans="1:1" x14ac:dyDescent="0.25">
      <c r="A787044" s="13">
        <v>42614</v>
      </c>
    </row>
    <row r="787045" spans="1:1" x14ac:dyDescent="0.25">
      <c r="A787045" s="13">
        <v>42615</v>
      </c>
    </row>
    <row r="787046" spans="1:1" x14ac:dyDescent="0.25">
      <c r="A787046" s="13">
        <v>42618</v>
      </c>
    </row>
    <row r="787047" spans="1:1" x14ac:dyDescent="0.25">
      <c r="A787047" s="13">
        <v>42619</v>
      </c>
    </row>
    <row r="787048" spans="1:1" x14ac:dyDescent="0.25">
      <c r="A787048" s="13">
        <v>42620</v>
      </c>
    </row>
    <row r="787049" spans="1:1" x14ac:dyDescent="0.25">
      <c r="A787049" s="13">
        <v>42621</v>
      </c>
    </row>
    <row r="787050" spans="1:1" x14ac:dyDescent="0.25">
      <c r="A787050" s="13">
        <v>42622</v>
      </c>
    </row>
    <row r="787051" spans="1:1" x14ac:dyDescent="0.25">
      <c r="A787051" s="13">
        <v>42625</v>
      </c>
    </row>
    <row r="787052" spans="1:1" x14ac:dyDescent="0.25">
      <c r="A787052" s="13">
        <v>42626</v>
      </c>
    </row>
    <row r="787053" spans="1:1" x14ac:dyDescent="0.25">
      <c r="A787053" s="13">
        <v>42627</v>
      </c>
    </row>
    <row r="787054" spans="1:1" x14ac:dyDescent="0.25">
      <c r="A787054" s="13">
        <v>42632</v>
      </c>
    </row>
    <row r="787055" spans="1:1" x14ac:dyDescent="0.25">
      <c r="A787055" s="13">
        <v>42633</v>
      </c>
    </row>
    <row r="787056" spans="1:1" x14ac:dyDescent="0.25">
      <c r="A787056" s="13">
        <v>42634</v>
      </c>
    </row>
    <row r="787057" spans="1:1" x14ac:dyDescent="0.25">
      <c r="A787057" s="13">
        <v>42635</v>
      </c>
    </row>
    <row r="787058" spans="1:1" x14ac:dyDescent="0.25">
      <c r="A787058" s="13">
        <v>42636</v>
      </c>
    </row>
    <row r="787059" spans="1:1" x14ac:dyDescent="0.25">
      <c r="A787059" s="13">
        <v>42639</v>
      </c>
    </row>
    <row r="787060" spans="1:1" x14ac:dyDescent="0.25">
      <c r="A787060" s="13">
        <v>42640</v>
      </c>
    </row>
    <row r="787061" spans="1:1" x14ac:dyDescent="0.25">
      <c r="A787061" s="13">
        <v>42641</v>
      </c>
    </row>
    <row r="787062" spans="1:1" x14ac:dyDescent="0.25">
      <c r="A787062" s="13">
        <v>42642</v>
      </c>
    </row>
    <row r="787063" spans="1:1" x14ac:dyDescent="0.25">
      <c r="A787063" s="13">
        <v>42643</v>
      </c>
    </row>
    <row r="787064" spans="1:1" x14ac:dyDescent="0.25">
      <c r="A787064" s="13">
        <v>42653</v>
      </c>
    </row>
    <row r="787065" spans="1:1" x14ac:dyDescent="0.25">
      <c r="A787065" s="13">
        <v>42654</v>
      </c>
    </row>
    <row r="787066" spans="1:1" x14ac:dyDescent="0.25">
      <c r="A787066" s="13">
        <v>42655</v>
      </c>
    </row>
    <row r="787067" spans="1:1" x14ac:dyDescent="0.25">
      <c r="A787067" s="13">
        <v>42656</v>
      </c>
    </row>
    <row r="787068" spans="1:1" x14ac:dyDescent="0.25">
      <c r="A787068" s="13">
        <v>42657</v>
      </c>
    </row>
    <row r="787069" spans="1:1" x14ac:dyDescent="0.25">
      <c r="A787069" s="13">
        <v>42660</v>
      </c>
    </row>
    <row r="787070" spans="1:1" x14ac:dyDescent="0.25">
      <c r="A787070" s="13">
        <v>42661</v>
      </c>
    </row>
    <row r="787071" spans="1:1" x14ac:dyDescent="0.25">
      <c r="A787071" s="13">
        <v>42662</v>
      </c>
    </row>
    <row r="787072" spans="1:1" x14ac:dyDescent="0.25">
      <c r="A787072" s="13">
        <v>42663</v>
      </c>
    </row>
    <row r="787073" spans="1:1" x14ac:dyDescent="0.25">
      <c r="A787073" s="13">
        <v>42664</v>
      </c>
    </row>
    <row r="787074" spans="1:1" x14ac:dyDescent="0.25">
      <c r="A787074" s="13">
        <v>42667</v>
      </c>
    </row>
    <row r="787075" spans="1:1" x14ac:dyDescent="0.25">
      <c r="A787075" s="13">
        <v>42668</v>
      </c>
    </row>
    <row r="787076" spans="1:1" x14ac:dyDescent="0.25">
      <c r="A787076" s="13">
        <v>42669</v>
      </c>
    </row>
    <row r="787077" spans="1:1" x14ac:dyDescent="0.25">
      <c r="A787077" s="13">
        <v>42670</v>
      </c>
    </row>
    <row r="787078" spans="1:1" x14ac:dyDescent="0.25">
      <c r="A787078" s="13">
        <v>42671</v>
      </c>
    </row>
    <row r="787079" spans="1:1" x14ac:dyDescent="0.25">
      <c r="A787079" s="13">
        <v>42674</v>
      </c>
    </row>
    <row r="787080" spans="1:1" x14ac:dyDescent="0.25">
      <c r="A787080" s="13">
        <v>42675</v>
      </c>
    </row>
    <row r="787081" spans="1:1" x14ac:dyDescent="0.25">
      <c r="A787081" s="13">
        <v>42676</v>
      </c>
    </row>
    <row r="787082" spans="1:1" x14ac:dyDescent="0.25">
      <c r="A787082" s="13">
        <v>42677</v>
      </c>
    </row>
    <row r="787083" spans="1:1" x14ac:dyDescent="0.25">
      <c r="A787083" s="13">
        <v>42678</v>
      </c>
    </row>
    <row r="803381" spans="1:1" x14ac:dyDescent="0.25">
      <c r="A803381" s="13" t="s">
        <v>0</v>
      </c>
    </row>
    <row r="803382" spans="1:1" x14ac:dyDescent="0.25">
      <c r="A803382" s="13" t="s">
        <v>1</v>
      </c>
    </row>
    <row r="803383" spans="1:1" x14ac:dyDescent="0.25">
      <c r="A803383" s="13">
        <v>42551</v>
      </c>
    </row>
    <row r="803384" spans="1:1" x14ac:dyDescent="0.25">
      <c r="A803384" s="13">
        <v>42552</v>
      </c>
    </row>
    <row r="803385" spans="1:1" x14ac:dyDescent="0.25">
      <c r="A803385" s="13">
        <v>42555</v>
      </c>
    </row>
    <row r="803386" spans="1:1" x14ac:dyDescent="0.25">
      <c r="A803386" s="13">
        <v>42556</v>
      </c>
    </row>
    <row r="803387" spans="1:1" x14ac:dyDescent="0.25">
      <c r="A803387" s="13">
        <v>42557</v>
      </c>
    </row>
    <row r="803388" spans="1:1" x14ac:dyDescent="0.25">
      <c r="A803388" s="13">
        <v>42558</v>
      </c>
    </row>
    <row r="803389" spans="1:1" x14ac:dyDescent="0.25">
      <c r="A803389" s="13">
        <v>42559</v>
      </c>
    </row>
    <row r="803390" spans="1:1" x14ac:dyDescent="0.25">
      <c r="A803390" s="13">
        <v>42562</v>
      </c>
    </row>
    <row r="803391" spans="1:1" x14ac:dyDescent="0.25">
      <c r="A803391" s="13">
        <v>42563</v>
      </c>
    </row>
    <row r="803392" spans="1:1" x14ac:dyDescent="0.25">
      <c r="A803392" s="13">
        <v>42564</v>
      </c>
    </row>
    <row r="803393" spans="1:1" x14ac:dyDescent="0.25">
      <c r="A803393" s="13">
        <v>42565</v>
      </c>
    </row>
    <row r="803394" spans="1:1" x14ac:dyDescent="0.25">
      <c r="A803394" s="13">
        <v>42566</v>
      </c>
    </row>
    <row r="803395" spans="1:1" x14ac:dyDescent="0.25">
      <c r="A803395" s="13">
        <v>42569</v>
      </c>
    </row>
    <row r="803396" spans="1:1" x14ac:dyDescent="0.25">
      <c r="A803396" s="13">
        <v>42570</v>
      </c>
    </row>
    <row r="803397" spans="1:1" x14ac:dyDescent="0.25">
      <c r="A803397" s="13">
        <v>42571</v>
      </c>
    </row>
    <row r="803398" spans="1:1" x14ac:dyDescent="0.25">
      <c r="A803398" s="13">
        <v>42572</v>
      </c>
    </row>
    <row r="803399" spans="1:1" x14ac:dyDescent="0.25">
      <c r="A803399" s="13">
        <v>42573</v>
      </c>
    </row>
    <row r="803400" spans="1:1" x14ac:dyDescent="0.25">
      <c r="A803400" s="13">
        <v>42576</v>
      </c>
    </row>
    <row r="803401" spans="1:1" x14ac:dyDescent="0.25">
      <c r="A803401" s="13">
        <v>42577</v>
      </c>
    </row>
    <row r="803402" spans="1:1" x14ac:dyDescent="0.25">
      <c r="A803402" s="13">
        <v>42578</v>
      </c>
    </row>
    <row r="803403" spans="1:1" x14ac:dyDescent="0.25">
      <c r="A803403" s="13">
        <v>42579</v>
      </c>
    </row>
    <row r="803404" spans="1:1" x14ac:dyDescent="0.25">
      <c r="A803404" s="13">
        <v>42580</v>
      </c>
    </row>
    <row r="803405" spans="1:1" x14ac:dyDescent="0.25">
      <c r="A803405" s="13">
        <v>42583</v>
      </c>
    </row>
    <row r="803406" spans="1:1" x14ac:dyDescent="0.25">
      <c r="A803406" s="13">
        <v>42584</v>
      </c>
    </row>
    <row r="803407" spans="1:1" x14ac:dyDescent="0.25">
      <c r="A803407" s="13">
        <v>42585</v>
      </c>
    </row>
    <row r="803408" spans="1:1" x14ac:dyDescent="0.25">
      <c r="A803408" s="13">
        <v>42586</v>
      </c>
    </row>
    <row r="803409" spans="1:1" x14ac:dyDescent="0.25">
      <c r="A803409" s="13">
        <v>42587</v>
      </c>
    </row>
    <row r="803410" spans="1:1" x14ac:dyDescent="0.25">
      <c r="A803410" s="13">
        <v>42590</v>
      </c>
    </row>
    <row r="803411" spans="1:1" x14ac:dyDescent="0.25">
      <c r="A803411" s="13">
        <v>42591</v>
      </c>
    </row>
    <row r="803412" spans="1:1" x14ac:dyDescent="0.25">
      <c r="A803412" s="13">
        <v>42592</v>
      </c>
    </row>
    <row r="803413" spans="1:1" x14ac:dyDescent="0.25">
      <c r="A803413" s="13">
        <v>42593</v>
      </c>
    </row>
    <row r="803414" spans="1:1" x14ac:dyDescent="0.25">
      <c r="A803414" s="13">
        <v>42594</v>
      </c>
    </row>
    <row r="803415" spans="1:1" x14ac:dyDescent="0.25">
      <c r="A803415" s="13">
        <v>42597</v>
      </c>
    </row>
    <row r="803416" spans="1:1" x14ac:dyDescent="0.25">
      <c r="A803416" s="13">
        <v>42598</v>
      </c>
    </row>
    <row r="803417" spans="1:1" x14ac:dyDescent="0.25">
      <c r="A803417" s="13">
        <v>42599</v>
      </c>
    </row>
    <row r="803418" spans="1:1" x14ac:dyDescent="0.25">
      <c r="A803418" s="13">
        <v>42600</v>
      </c>
    </row>
    <row r="803419" spans="1:1" x14ac:dyDescent="0.25">
      <c r="A803419" s="13">
        <v>42601</v>
      </c>
    </row>
    <row r="803420" spans="1:1" x14ac:dyDescent="0.25">
      <c r="A803420" s="13">
        <v>42604</v>
      </c>
    </row>
    <row r="803421" spans="1:1" x14ac:dyDescent="0.25">
      <c r="A803421" s="13">
        <v>42605</v>
      </c>
    </row>
    <row r="803422" spans="1:1" x14ac:dyDescent="0.25">
      <c r="A803422" s="13">
        <v>42606</v>
      </c>
    </row>
    <row r="803423" spans="1:1" x14ac:dyDescent="0.25">
      <c r="A803423" s="13">
        <v>42607</v>
      </c>
    </row>
    <row r="803424" spans="1:1" x14ac:dyDescent="0.25">
      <c r="A803424" s="13">
        <v>42608</v>
      </c>
    </row>
    <row r="803425" spans="1:1" x14ac:dyDescent="0.25">
      <c r="A803425" s="13">
        <v>42611</v>
      </c>
    </row>
    <row r="803426" spans="1:1" x14ac:dyDescent="0.25">
      <c r="A803426" s="13">
        <v>42612</v>
      </c>
    </row>
    <row r="803427" spans="1:1" x14ac:dyDescent="0.25">
      <c r="A803427" s="13">
        <v>42613</v>
      </c>
    </row>
    <row r="803428" spans="1:1" x14ac:dyDescent="0.25">
      <c r="A803428" s="13">
        <v>42614</v>
      </c>
    </row>
    <row r="803429" spans="1:1" x14ac:dyDescent="0.25">
      <c r="A803429" s="13">
        <v>42615</v>
      </c>
    </row>
    <row r="803430" spans="1:1" x14ac:dyDescent="0.25">
      <c r="A803430" s="13">
        <v>42618</v>
      </c>
    </row>
    <row r="803431" spans="1:1" x14ac:dyDescent="0.25">
      <c r="A803431" s="13">
        <v>42619</v>
      </c>
    </row>
    <row r="803432" spans="1:1" x14ac:dyDescent="0.25">
      <c r="A803432" s="13">
        <v>42620</v>
      </c>
    </row>
    <row r="803433" spans="1:1" x14ac:dyDescent="0.25">
      <c r="A803433" s="13">
        <v>42621</v>
      </c>
    </row>
    <row r="803434" spans="1:1" x14ac:dyDescent="0.25">
      <c r="A803434" s="13">
        <v>42622</v>
      </c>
    </row>
    <row r="803435" spans="1:1" x14ac:dyDescent="0.25">
      <c r="A803435" s="13">
        <v>42625</v>
      </c>
    </row>
    <row r="803436" spans="1:1" x14ac:dyDescent="0.25">
      <c r="A803436" s="13">
        <v>42626</v>
      </c>
    </row>
    <row r="803437" spans="1:1" x14ac:dyDescent="0.25">
      <c r="A803437" s="13">
        <v>42627</v>
      </c>
    </row>
    <row r="803438" spans="1:1" x14ac:dyDescent="0.25">
      <c r="A803438" s="13">
        <v>42632</v>
      </c>
    </row>
    <row r="803439" spans="1:1" x14ac:dyDescent="0.25">
      <c r="A803439" s="13">
        <v>42633</v>
      </c>
    </row>
    <row r="803440" spans="1:1" x14ac:dyDescent="0.25">
      <c r="A803440" s="13">
        <v>42634</v>
      </c>
    </row>
    <row r="803441" spans="1:1" x14ac:dyDescent="0.25">
      <c r="A803441" s="13">
        <v>42635</v>
      </c>
    </row>
    <row r="803442" spans="1:1" x14ac:dyDescent="0.25">
      <c r="A803442" s="13">
        <v>42636</v>
      </c>
    </row>
    <row r="803443" spans="1:1" x14ac:dyDescent="0.25">
      <c r="A803443" s="13">
        <v>42639</v>
      </c>
    </row>
    <row r="803444" spans="1:1" x14ac:dyDescent="0.25">
      <c r="A803444" s="13">
        <v>42640</v>
      </c>
    </row>
    <row r="803445" spans="1:1" x14ac:dyDescent="0.25">
      <c r="A803445" s="13">
        <v>42641</v>
      </c>
    </row>
    <row r="803446" spans="1:1" x14ac:dyDescent="0.25">
      <c r="A803446" s="13">
        <v>42642</v>
      </c>
    </row>
    <row r="803447" spans="1:1" x14ac:dyDescent="0.25">
      <c r="A803447" s="13">
        <v>42643</v>
      </c>
    </row>
    <row r="803448" spans="1:1" x14ac:dyDescent="0.25">
      <c r="A803448" s="13">
        <v>42653</v>
      </c>
    </row>
    <row r="803449" spans="1:1" x14ac:dyDescent="0.25">
      <c r="A803449" s="13">
        <v>42654</v>
      </c>
    </row>
    <row r="803450" spans="1:1" x14ac:dyDescent="0.25">
      <c r="A803450" s="13">
        <v>42655</v>
      </c>
    </row>
    <row r="803451" spans="1:1" x14ac:dyDescent="0.25">
      <c r="A803451" s="13">
        <v>42656</v>
      </c>
    </row>
    <row r="803452" spans="1:1" x14ac:dyDescent="0.25">
      <c r="A803452" s="13">
        <v>42657</v>
      </c>
    </row>
    <row r="803453" spans="1:1" x14ac:dyDescent="0.25">
      <c r="A803453" s="13">
        <v>42660</v>
      </c>
    </row>
    <row r="803454" spans="1:1" x14ac:dyDescent="0.25">
      <c r="A803454" s="13">
        <v>42661</v>
      </c>
    </row>
    <row r="803455" spans="1:1" x14ac:dyDescent="0.25">
      <c r="A803455" s="13">
        <v>42662</v>
      </c>
    </row>
    <row r="803456" spans="1:1" x14ac:dyDescent="0.25">
      <c r="A803456" s="13">
        <v>42663</v>
      </c>
    </row>
    <row r="803457" spans="1:1" x14ac:dyDescent="0.25">
      <c r="A803457" s="13">
        <v>42664</v>
      </c>
    </row>
    <row r="803458" spans="1:1" x14ac:dyDescent="0.25">
      <c r="A803458" s="13">
        <v>42667</v>
      </c>
    </row>
    <row r="803459" spans="1:1" x14ac:dyDescent="0.25">
      <c r="A803459" s="13">
        <v>42668</v>
      </c>
    </row>
    <row r="803460" spans="1:1" x14ac:dyDescent="0.25">
      <c r="A803460" s="13">
        <v>42669</v>
      </c>
    </row>
    <row r="803461" spans="1:1" x14ac:dyDescent="0.25">
      <c r="A803461" s="13">
        <v>42670</v>
      </c>
    </row>
    <row r="803462" spans="1:1" x14ac:dyDescent="0.25">
      <c r="A803462" s="13">
        <v>42671</v>
      </c>
    </row>
    <row r="803463" spans="1:1" x14ac:dyDescent="0.25">
      <c r="A803463" s="13">
        <v>42674</v>
      </c>
    </row>
    <row r="803464" spans="1:1" x14ac:dyDescent="0.25">
      <c r="A803464" s="13">
        <v>42675</v>
      </c>
    </row>
    <row r="803465" spans="1:1" x14ac:dyDescent="0.25">
      <c r="A803465" s="13">
        <v>42676</v>
      </c>
    </row>
    <row r="803466" spans="1:1" x14ac:dyDescent="0.25">
      <c r="A803466" s="13">
        <v>42677</v>
      </c>
    </row>
    <row r="803467" spans="1:1" x14ac:dyDescent="0.25">
      <c r="A803467" s="13">
        <v>42678</v>
      </c>
    </row>
    <row r="819765" spans="1:1" x14ac:dyDescent="0.25">
      <c r="A819765" s="13" t="s">
        <v>0</v>
      </c>
    </row>
    <row r="819766" spans="1:1" x14ac:dyDescent="0.25">
      <c r="A819766" s="13" t="s">
        <v>1</v>
      </c>
    </row>
    <row r="819767" spans="1:1" x14ac:dyDescent="0.25">
      <c r="A819767" s="13">
        <v>42551</v>
      </c>
    </row>
    <row r="819768" spans="1:1" x14ac:dyDescent="0.25">
      <c r="A819768" s="13">
        <v>42552</v>
      </c>
    </row>
    <row r="819769" spans="1:1" x14ac:dyDescent="0.25">
      <c r="A819769" s="13">
        <v>42555</v>
      </c>
    </row>
    <row r="819770" spans="1:1" x14ac:dyDescent="0.25">
      <c r="A819770" s="13">
        <v>42556</v>
      </c>
    </row>
    <row r="819771" spans="1:1" x14ac:dyDescent="0.25">
      <c r="A819771" s="13">
        <v>42557</v>
      </c>
    </row>
    <row r="819772" spans="1:1" x14ac:dyDescent="0.25">
      <c r="A819772" s="13">
        <v>42558</v>
      </c>
    </row>
    <row r="819773" spans="1:1" x14ac:dyDescent="0.25">
      <c r="A819773" s="13">
        <v>42559</v>
      </c>
    </row>
    <row r="819774" spans="1:1" x14ac:dyDescent="0.25">
      <c r="A819774" s="13">
        <v>42562</v>
      </c>
    </row>
    <row r="819775" spans="1:1" x14ac:dyDescent="0.25">
      <c r="A819775" s="13">
        <v>42563</v>
      </c>
    </row>
    <row r="819776" spans="1:1" x14ac:dyDescent="0.25">
      <c r="A819776" s="13">
        <v>42564</v>
      </c>
    </row>
    <row r="819777" spans="1:1" x14ac:dyDescent="0.25">
      <c r="A819777" s="13">
        <v>42565</v>
      </c>
    </row>
    <row r="819778" spans="1:1" x14ac:dyDescent="0.25">
      <c r="A819778" s="13">
        <v>42566</v>
      </c>
    </row>
    <row r="819779" spans="1:1" x14ac:dyDescent="0.25">
      <c r="A819779" s="13">
        <v>42569</v>
      </c>
    </row>
    <row r="819780" spans="1:1" x14ac:dyDescent="0.25">
      <c r="A819780" s="13">
        <v>42570</v>
      </c>
    </row>
    <row r="819781" spans="1:1" x14ac:dyDescent="0.25">
      <c r="A819781" s="13">
        <v>42571</v>
      </c>
    </row>
    <row r="819782" spans="1:1" x14ac:dyDescent="0.25">
      <c r="A819782" s="13">
        <v>42572</v>
      </c>
    </row>
    <row r="819783" spans="1:1" x14ac:dyDescent="0.25">
      <c r="A819783" s="13">
        <v>42573</v>
      </c>
    </row>
    <row r="819784" spans="1:1" x14ac:dyDescent="0.25">
      <c r="A819784" s="13">
        <v>42576</v>
      </c>
    </row>
    <row r="819785" spans="1:1" x14ac:dyDescent="0.25">
      <c r="A819785" s="13">
        <v>42577</v>
      </c>
    </row>
    <row r="819786" spans="1:1" x14ac:dyDescent="0.25">
      <c r="A819786" s="13">
        <v>42578</v>
      </c>
    </row>
    <row r="819787" spans="1:1" x14ac:dyDescent="0.25">
      <c r="A819787" s="13">
        <v>42579</v>
      </c>
    </row>
    <row r="819788" spans="1:1" x14ac:dyDescent="0.25">
      <c r="A819788" s="13">
        <v>42580</v>
      </c>
    </row>
    <row r="819789" spans="1:1" x14ac:dyDescent="0.25">
      <c r="A819789" s="13">
        <v>42583</v>
      </c>
    </row>
    <row r="819790" spans="1:1" x14ac:dyDescent="0.25">
      <c r="A819790" s="13">
        <v>42584</v>
      </c>
    </row>
    <row r="819791" spans="1:1" x14ac:dyDescent="0.25">
      <c r="A819791" s="13">
        <v>42585</v>
      </c>
    </row>
    <row r="819792" spans="1:1" x14ac:dyDescent="0.25">
      <c r="A819792" s="13">
        <v>42586</v>
      </c>
    </row>
    <row r="819793" spans="1:1" x14ac:dyDescent="0.25">
      <c r="A819793" s="13">
        <v>42587</v>
      </c>
    </row>
    <row r="819794" spans="1:1" x14ac:dyDescent="0.25">
      <c r="A819794" s="13">
        <v>42590</v>
      </c>
    </row>
    <row r="819795" spans="1:1" x14ac:dyDescent="0.25">
      <c r="A819795" s="13">
        <v>42591</v>
      </c>
    </row>
    <row r="819796" spans="1:1" x14ac:dyDescent="0.25">
      <c r="A819796" s="13">
        <v>42592</v>
      </c>
    </row>
    <row r="819797" spans="1:1" x14ac:dyDescent="0.25">
      <c r="A819797" s="13">
        <v>42593</v>
      </c>
    </row>
    <row r="819798" spans="1:1" x14ac:dyDescent="0.25">
      <c r="A819798" s="13">
        <v>42594</v>
      </c>
    </row>
    <row r="819799" spans="1:1" x14ac:dyDescent="0.25">
      <c r="A819799" s="13">
        <v>42597</v>
      </c>
    </row>
    <row r="819800" spans="1:1" x14ac:dyDescent="0.25">
      <c r="A819800" s="13">
        <v>42598</v>
      </c>
    </row>
    <row r="819801" spans="1:1" x14ac:dyDescent="0.25">
      <c r="A819801" s="13">
        <v>42599</v>
      </c>
    </row>
    <row r="819802" spans="1:1" x14ac:dyDescent="0.25">
      <c r="A819802" s="13">
        <v>42600</v>
      </c>
    </row>
    <row r="819803" spans="1:1" x14ac:dyDescent="0.25">
      <c r="A819803" s="13">
        <v>42601</v>
      </c>
    </row>
    <row r="819804" spans="1:1" x14ac:dyDescent="0.25">
      <c r="A819804" s="13">
        <v>42604</v>
      </c>
    </row>
    <row r="819805" spans="1:1" x14ac:dyDescent="0.25">
      <c r="A819805" s="13">
        <v>42605</v>
      </c>
    </row>
    <row r="819806" spans="1:1" x14ac:dyDescent="0.25">
      <c r="A819806" s="13">
        <v>42606</v>
      </c>
    </row>
    <row r="819807" spans="1:1" x14ac:dyDescent="0.25">
      <c r="A819807" s="13">
        <v>42607</v>
      </c>
    </row>
    <row r="819808" spans="1:1" x14ac:dyDescent="0.25">
      <c r="A819808" s="13">
        <v>42608</v>
      </c>
    </row>
    <row r="819809" spans="1:1" x14ac:dyDescent="0.25">
      <c r="A819809" s="13">
        <v>42611</v>
      </c>
    </row>
    <row r="819810" spans="1:1" x14ac:dyDescent="0.25">
      <c r="A819810" s="13">
        <v>42612</v>
      </c>
    </row>
    <row r="819811" spans="1:1" x14ac:dyDescent="0.25">
      <c r="A819811" s="13">
        <v>42613</v>
      </c>
    </row>
    <row r="819812" spans="1:1" x14ac:dyDescent="0.25">
      <c r="A819812" s="13">
        <v>42614</v>
      </c>
    </row>
    <row r="819813" spans="1:1" x14ac:dyDescent="0.25">
      <c r="A819813" s="13">
        <v>42615</v>
      </c>
    </row>
    <row r="819814" spans="1:1" x14ac:dyDescent="0.25">
      <c r="A819814" s="13">
        <v>42618</v>
      </c>
    </row>
    <row r="819815" spans="1:1" x14ac:dyDescent="0.25">
      <c r="A819815" s="13">
        <v>42619</v>
      </c>
    </row>
    <row r="819816" spans="1:1" x14ac:dyDescent="0.25">
      <c r="A819816" s="13">
        <v>42620</v>
      </c>
    </row>
    <row r="819817" spans="1:1" x14ac:dyDescent="0.25">
      <c r="A819817" s="13">
        <v>42621</v>
      </c>
    </row>
    <row r="819818" spans="1:1" x14ac:dyDescent="0.25">
      <c r="A819818" s="13">
        <v>42622</v>
      </c>
    </row>
    <row r="819819" spans="1:1" x14ac:dyDescent="0.25">
      <c r="A819819" s="13">
        <v>42625</v>
      </c>
    </row>
    <row r="819820" spans="1:1" x14ac:dyDescent="0.25">
      <c r="A819820" s="13">
        <v>42626</v>
      </c>
    </row>
    <row r="819821" spans="1:1" x14ac:dyDescent="0.25">
      <c r="A819821" s="13">
        <v>42627</v>
      </c>
    </row>
    <row r="819822" spans="1:1" x14ac:dyDescent="0.25">
      <c r="A819822" s="13">
        <v>42632</v>
      </c>
    </row>
    <row r="819823" spans="1:1" x14ac:dyDescent="0.25">
      <c r="A819823" s="13">
        <v>42633</v>
      </c>
    </row>
    <row r="819824" spans="1:1" x14ac:dyDescent="0.25">
      <c r="A819824" s="13">
        <v>42634</v>
      </c>
    </row>
    <row r="819825" spans="1:1" x14ac:dyDescent="0.25">
      <c r="A819825" s="13">
        <v>42635</v>
      </c>
    </row>
    <row r="819826" spans="1:1" x14ac:dyDescent="0.25">
      <c r="A819826" s="13">
        <v>42636</v>
      </c>
    </row>
    <row r="819827" spans="1:1" x14ac:dyDescent="0.25">
      <c r="A819827" s="13">
        <v>42639</v>
      </c>
    </row>
    <row r="819828" spans="1:1" x14ac:dyDescent="0.25">
      <c r="A819828" s="13">
        <v>42640</v>
      </c>
    </row>
    <row r="819829" spans="1:1" x14ac:dyDescent="0.25">
      <c r="A819829" s="13">
        <v>42641</v>
      </c>
    </row>
    <row r="819830" spans="1:1" x14ac:dyDescent="0.25">
      <c r="A819830" s="13">
        <v>42642</v>
      </c>
    </row>
    <row r="819831" spans="1:1" x14ac:dyDescent="0.25">
      <c r="A819831" s="13">
        <v>42643</v>
      </c>
    </row>
    <row r="819832" spans="1:1" x14ac:dyDescent="0.25">
      <c r="A819832" s="13">
        <v>42653</v>
      </c>
    </row>
    <row r="819833" spans="1:1" x14ac:dyDescent="0.25">
      <c r="A819833" s="13">
        <v>42654</v>
      </c>
    </row>
    <row r="819834" spans="1:1" x14ac:dyDescent="0.25">
      <c r="A819834" s="13">
        <v>42655</v>
      </c>
    </row>
    <row r="819835" spans="1:1" x14ac:dyDescent="0.25">
      <c r="A819835" s="13">
        <v>42656</v>
      </c>
    </row>
    <row r="819836" spans="1:1" x14ac:dyDescent="0.25">
      <c r="A819836" s="13">
        <v>42657</v>
      </c>
    </row>
    <row r="819837" spans="1:1" x14ac:dyDescent="0.25">
      <c r="A819837" s="13">
        <v>42660</v>
      </c>
    </row>
    <row r="819838" spans="1:1" x14ac:dyDescent="0.25">
      <c r="A819838" s="13">
        <v>42661</v>
      </c>
    </row>
    <row r="819839" spans="1:1" x14ac:dyDescent="0.25">
      <c r="A819839" s="13">
        <v>42662</v>
      </c>
    </row>
    <row r="819840" spans="1:1" x14ac:dyDescent="0.25">
      <c r="A819840" s="13">
        <v>42663</v>
      </c>
    </row>
    <row r="819841" spans="1:1" x14ac:dyDescent="0.25">
      <c r="A819841" s="13">
        <v>42664</v>
      </c>
    </row>
    <row r="819842" spans="1:1" x14ac:dyDescent="0.25">
      <c r="A819842" s="13">
        <v>42667</v>
      </c>
    </row>
    <row r="819843" spans="1:1" x14ac:dyDescent="0.25">
      <c r="A819843" s="13">
        <v>42668</v>
      </c>
    </row>
    <row r="819844" spans="1:1" x14ac:dyDescent="0.25">
      <c r="A819844" s="13">
        <v>42669</v>
      </c>
    </row>
    <row r="819845" spans="1:1" x14ac:dyDescent="0.25">
      <c r="A819845" s="13">
        <v>42670</v>
      </c>
    </row>
    <row r="819846" spans="1:1" x14ac:dyDescent="0.25">
      <c r="A819846" s="13">
        <v>42671</v>
      </c>
    </row>
    <row r="819847" spans="1:1" x14ac:dyDescent="0.25">
      <c r="A819847" s="13">
        <v>42674</v>
      </c>
    </row>
    <row r="819848" spans="1:1" x14ac:dyDescent="0.25">
      <c r="A819848" s="13">
        <v>42675</v>
      </c>
    </row>
    <row r="819849" spans="1:1" x14ac:dyDescent="0.25">
      <c r="A819849" s="13">
        <v>42676</v>
      </c>
    </row>
    <row r="819850" spans="1:1" x14ac:dyDescent="0.25">
      <c r="A819850" s="13">
        <v>42677</v>
      </c>
    </row>
    <row r="819851" spans="1:1" x14ac:dyDescent="0.25">
      <c r="A819851" s="13">
        <v>42678</v>
      </c>
    </row>
    <row r="836149" spans="1:1" x14ac:dyDescent="0.25">
      <c r="A836149" s="13" t="s">
        <v>0</v>
      </c>
    </row>
    <row r="836150" spans="1:1" x14ac:dyDescent="0.25">
      <c r="A836150" s="13" t="s">
        <v>1</v>
      </c>
    </row>
    <row r="836151" spans="1:1" x14ac:dyDescent="0.25">
      <c r="A836151" s="13">
        <v>42551</v>
      </c>
    </row>
    <row r="836152" spans="1:1" x14ac:dyDescent="0.25">
      <c r="A836152" s="13">
        <v>42552</v>
      </c>
    </row>
    <row r="836153" spans="1:1" x14ac:dyDescent="0.25">
      <c r="A836153" s="13">
        <v>42555</v>
      </c>
    </row>
    <row r="836154" spans="1:1" x14ac:dyDescent="0.25">
      <c r="A836154" s="13">
        <v>42556</v>
      </c>
    </row>
    <row r="836155" spans="1:1" x14ac:dyDescent="0.25">
      <c r="A836155" s="13">
        <v>42557</v>
      </c>
    </row>
    <row r="836156" spans="1:1" x14ac:dyDescent="0.25">
      <c r="A836156" s="13">
        <v>42558</v>
      </c>
    </row>
    <row r="836157" spans="1:1" x14ac:dyDescent="0.25">
      <c r="A836157" s="13">
        <v>42559</v>
      </c>
    </row>
    <row r="836158" spans="1:1" x14ac:dyDescent="0.25">
      <c r="A836158" s="13">
        <v>42562</v>
      </c>
    </row>
    <row r="836159" spans="1:1" x14ac:dyDescent="0.25">
      <c r="A836159" s="13">
        <v>42563</v>
      </c>
    </row>
    <row r="836160" spans="1:1" x14ac:dyDescent="0.25">
      <c r="A836160" s="13">
        <v>42564</v>
      </c>
    </row>
    <row r="836161" spans="1:1" x14ac:dyDescent="0.25">
      <c r="A836161" s="13">
        <v>42565</v>
      </c>
    </row>
    <row r="836162" spans="1:1" x14ac:dyDescent="0.25">
      <c r="A836162" s="13">
        <v>42566</v>
      </c>
    </row>
    <row r="836163" spans="1:1" x14ac:dyDescent="0.25">
      <c r="A836163" s="13">
        <v>42569</v>
      </c>
    </row>
    <row r="836164" spans="1:1" x14ac:dyDescent="0.25">
      <c r="A836164" s="13">
        <v>42570</v>
      </c>
    </row>
    <row r="836165" spans="1:1" x14ac:dyDescent="0.25">
      <c r="A836165" s="13">
        <v>42571</v>
      </c>
    </row>
    <row r="836166" spans="1:1" x14ac:dyDescent="0.25">
      <c r="A836166" s="13">
        <v>42572</v>
      </c>
    </row>
    <row r="836167" spans="1:1" x14ac:dyDescent="0.25">
      <c r="A836167" s="13">
        <v>42573</v>
      </c>
    </row>
    <row r="836168" spans="1:1" x14ac:dyDescent="0.25">
      <c r="A836168" s="13">
        <v>42576</v>
      </c>
    </row>
    <row r="836169" spans="1:1" x14ac:dyDescent="0.25">
      <c r="A836169" s="13">
        <v>42577</v>
      </c>
    </row>
    <row r="836170" spans="1:1" x14ac:dyDescent="0.25">
      <c r="A836170" s="13">
        <v>42578</v>
      </c>
    </row>
    <row r="836171" spans="1:1" x14ac:dyDescent="0.25">
      <c r="A836171" s="13">
        <v>42579</v>
      </c>
    </row>
    <row r="836172" spans="1:1" x14ac:dyDescent="0.25">
      <c r="A836172" s="13">
        <v>42580</v>
      </c>
    </row>
    <row r="836173" spans="1:1" x14ac:dyDescent="0.25">
      <c r="A836173" s="13">
        <v>42583</v>
      </c>
    </row>
    <row r="836174" spans="1:1" x14ac:dyDescent="0.25">
      <c r="A836174" s="13">
        <v>42584</v>
      </c>
    </row>
    <row r="836175" spans="1:1" x14ac:dyDescent="0.25">
      <c r="A836175" s="13">
        <v>42585</v>
      </c>
    </row>
    <row r="836176" spans="1:1" x14ac:dyDescent="0.25">
      <c r="A836176" s="13">
        <v>42586</v>
      </c>
    </row>
    <row r="836177" spans="1:1" x14ac:dyDescent="0.25">
      <c r="A836177" s="13">
        <v>42587</v>
      </c>
    </row>
    <row r="836178" spans="1:1" x14ac:dyDescent="0.25">
      <c r="A836178" s="13">
        <v>42590</v>
      </c>
    </row>
    <row r="836179" spans="1:1" x14ac:dyDescent="0.25">
      <c r="A836179" s="13">
        <v>42591</v>
      </c>
    </row>
    <row r="836180" spans="1:1" x14ac:dyDescent="0.25">
      <c r="A836180" s="13">
        <v>42592</v>
      </c>
    </row>
    <row r="836181" spans="1:1" x14ac:dyDescent="0.25">
      <c r="A836181" s="13">
        <v>42593</v>
      </c>
    </row>
    <row r="836182" spans="1:1" x14ac:dyDescent="0.25">
      <c r="A836182" s="13">
        <v>42594</v>
      </c>
    </row>
    <row r="836183" spans="1:1" x14ac:dyDescent="0.25">
      <c r="A836183" s="13">
        <v>42597</v>
      </c>
    </row>
    <row r="836184" spans="1:1" x14ac:dyDescent="0.25">
      <c r="A836184" s="13">
        <v>42598</v>
      </c>
    </row>
    <row r="836185" spans="1:1" x14ac:dyDescent="0.25">
      <c r="A836185" s="13">
        <v>42599</v>
      </c>
    </row>
    <row r="836186" spans="1:1" x14ac:dyDescent="0.25">
      <c r="A836186" s="13">
        <v>42600</v>
      </c>
    </row>
    <row r="836187" spans="1:1" x14ac:dyDescent="0.25">
      <c r="A836187" s="13">
        <v>42601</v>
      </c>
    </row>
    <row r="836188" spans="1:1" x14ac:dyDescent="0.25">
      <c r="A836188" s="13">
        <v>42604</v>
      </c>
    </row>
    <row r="836189" spans="1:1" x14ac:dyDescent="0.25">
      <c r="A836189" s="13">
        <v>42605</v>
      </c>
    </row>
    <row r="836190" spans="1:1" x14ac:dyDescent="0.25">
      <c r="A836190" s="13">
        <v>42606</v>
      </c>
    </row>
    <row r="836191" spans="1:1" x14ac:dyDescent="0.25">
      <c r="A836191" s="13">
        <v>42607</v>
      </c>
    </row>
    <row r="836192" spans="1:1" x14ac:dyDescent="0.25">
      <c r="A836192" s="13">
        <v>42608</v>
      </c>
    </row>
    <row r="836193" spans="1:1" x14ac:dyDescent="0.25">
      <c r="A836193" s="13">
        <v>42611</v>
      </c>
    </row>
    <row r="836194" spans="1:1" x14ac:dyDescent="0.25">
      <c r="A836194" s="13">
        <v>42612</v>
      </c>
    </row>
    <row r="836195" spans="1:1" x14ac:dyDescent="0.25">
      <c r="A836195" s="13">
        <v>42613</v>
      </c>
    </row>
    <row r="836196" spans="1:1" x14ac:dyDescent="0.25">
      <c r="A836196" s="13">
        <v>42614</v>
      </c>
    </row>
    <row r="836197" spans="1:1" x14ac:dyDescent="0.25">
      <c r="A836197" s="13">
        <v>42615</v>
      </c>
    </row>
    <row r="836198" spans="1:1" x14ac:dyDescent="0.25">
      <c r="A836198" s="13">
        <v>42618</v>
      </c>
    </row>
    <row r="836199" spans="1:1" x14ac:dyDescent="0.25">
      <c r="A836199" s="13">
        <v>42619</v>
      </c>
    </row>
    <row r="836200" spans="1:1" x14ac:dyDescent="0.25">
      <c r="A836200" s="13">
        <v>42620</v>
      </c>
    </row>
    <row r="836201" spans="1:1" x14ac:dyDescent="0.25">
      <c r="A836201" s="13">
        <v>42621</v>
      </c>
    </row>
    <row r="836202" spans="1:1" x14ac:dyDescent="0.25">
      <c r="A836202" s="13">
        <v>42622</v>
      </c>
    </row>
    <row r="836203" spans="1:1" x14ac:dyDescent="0.25">
      <c r="A836203" s="13">
        <v>42625</v>
      </c>
    </row>
    <row r="836204" spans="1:1" x14ac:dyDescent="0.25">
      <c r="A836204" s="13">
        <v>42626</v>
      </c>
    </row>
    <row r="836205" spans="1:1" x14ac:dyDescent="0.25">
      <c r="A836205" s="13">
        <v>42627</v>
      </c>
    </row>
    <row r="836206" spans="1:1" x14ac:dyDescent="0.25">
      <c r="A836206" s="13">
        <v>42632</v>
      </c>
    </row>
    <row r="836207" spans="1:1" x14ac:dyDescent="0.25">
      <c r="A836207" s="13">
        <v>42633</v>
      </c>
    </row>
    <row r="836208" spans="1:1" x14ac:dyDescent="0.25">
      <c r="A836208" s="13">
        <v>42634</v>
      </c>
    </row>
    <row r="836209" spans="1:1" x14ac:dyDescent="0.25">
      <c r="A836209" s="13">
        <v>42635</v>
      </c>
    </row>
    <row r="836210" spans="1:1" x14ac:dyDescent="0.25">
      <c r="A836210" s="13">
        <v>42636</v>
      </c>
    </row>
    <row r="836211" spans="1:1" x14ac:dyDescent="0.25">
      <c r="A836211" s="13">
        <v>42639</v>
      </c>
    </row>
    <row r="836212" spans="1:1" x14ac:dyDescent="0.25">
      <c r="A836212" s="13">
        <v>42640</v>
      </c>
    </row>
    <row r="836213" spans="1:1" x14ac:dyDescent="0.25">
      <c r="A836213" s="13">
        <v>42641</v>
      </c>
    </row>
    <row r="836214" spans="1:1" x14ac:dyDescent="0.25">
      <c r="A836214" s="13">
        <v>42642</v>
      </c>
    </row>
    <row r="836215" spans="1:1" x14ac:dyDescent="0.25">
      <c r="A836215" s="13">
        <v>42643</v>
      </c>
    </row>
    <row r="836216" spans="1:1" x14ac:dyDescent="0.25">
      <c r="A836216" s="13">
        <v>42653</v>
      </c>
    </row>
    <row r="836217" spans="1:1" x14ac:dyDescent="0.25">
      <c r="A836217" s="13">
        <v>42654</v>
      </c>
    </row>
    <row r="836218" spans="1:1" x14ac:dyDescent="0.25">
      <c r="A836218" s="13">
        <v>42655</v>
      </c>
    </row>
    <row r="836219" spans="1:1" x14ac:dyDescent="0.25">
      <c r="A836219" s="13">
        <v>42656</v>
      </c>
    </row>
    <row r="836220" spans="1:1" x14ac:dyDescent="0.25">
      <c r="A836220" s="13">
        <v>42657</v>
      </c>
    </row>
    <row r="836221" spans="1:1" x14ac:dyDescent="0.25">
      <c r="A836221" s="13">
        <v>42660</v>
      </c>
    </row>
    <row r="836222" spans="1:1" x14ac:dyDescent="0.25">
      <c r="A836222" s="13">
        <v>42661</v>
      </c>
    </row>
    <row r="836223" spans="1:1" x14ac:dyDescent="0.25">
      <c r="A836223" s="13">
        <v>42662</v>
      </c>
    </row>
    <row r="836224" spans="1:1" x14ac:dyDescent="0.25">
      <c r="A836224" s="13">
        <v>42663</v>
      </c>
    </row>
    <row r="836225" spans="1:1" x14ac:dyDescent="0.25">
      <c r="A836225" s="13">
        <v>42664</v>
      </c>
    </row>
    <row r="836226" spans="1:1" x14ac:dyDescent="0.25">
      <c r="A836226" s="13">
        <v>42667</v>
      </c>
    </row>
    <row r="836227" spans="1:1" x14ac:dyDescent="0.25">
      <c r="A836227" s="13">
        <v>42668</v>
      </c>
    </row>
    <row r="836228" spans="1:1" x14ac:dyDescent="0.25">
      <c r="A836228" s="13">
        <v>42669</v>
      </c>
    </row>
    <row r="836229" spans="1:1" x14ac:dyDescent="0.25">
      <c r="A836229" s="13">
        <v>42670</v>
      </c>
    </row>
    <row r="836230" spans="1:1" x14ac:dyDescent="0.25">
      <c r="A836230" s="13">
        <v>42671</v>
      </c>
    </row>
    <row r="836231" spans="1:1" x14ac:dyDescent="0.25">
      <c r="A836231" s="13">
        <v>42674</v>
      </c>
    </row>
    <row r="836232" spans="1:1" x14ac:dyDescent="0.25">
      <c r="A836232" s="13">
        <v>42675</v>
      </c>
    </row>
    <row r="836233" spans="1:1" x14ac:dyDescent="0.25">
      <c r="A836233" s="13">
        <v>42676</v>
      </c>
    </row>
    <row r="836234" spans="1:1" x14ac:dyDescent="0.25">
      <c r="A836234" s="13">
        <v>42677</v>
      </c>
    </row>
    <row r="836235" spans="1:1" x14ac:dyDescent="0.25">
      <c r="A836235" s="13">
        <v>42678</v>
      </c>
    </row>
    <row r="852533" spans="1:1" x14ac:dyDescent="0.25">
      <c r="A852533" s="13" t="s">
        <v>0</v>
      </c>
    </row>
    <row r="852534" spans="1:1" x14ac:dyDescent="0.25">
      <c r="A852534" s="13" t="s">
        <v>1</v>
      </c>
    </row>
    <row r="852535" spans="1:1" x14ac:dyDescent="0.25">
      <c r="A852535" s="13">
        <v>42551</v>
      </c>
    </row>
    <row r="852536" spans="1:1" x14ac:dyDescent="0.25">
      <c r="A852536" s="13">
        <v>42552</v>
      </c>
    </row>
    <row r="852537" spans="1:1" x14ac:dyDescent="0.25">
      <c r="A852537" s="13">
        <v>42555</v>
      </c>
    </row>
    <row r="852538" spans="1:1" x14ac:dyDescent="0.25">
      <c r="A852538" s="13">
        <v>42556</v>
      </c>
    </row>
    <row r="852539" spans="1:1" x14ac:dyDescent="0.25">
      <c r="A852539" s="13">
        <v>42557</v>
      </c>
    </row>
    <row r="852540" spans="1:1" x14ac:dyDescent="0.25">
      <c r="A852540" s="13">
        <v>42558</v>
      </c>
    </row>
    <row r="852541" spans="1:1" x14ac:dyDescent="0.25">
      <c r="A852541" s="13">
        <v>42559</v>
      </c>
    </row>
    <row r="852542" spans="1:1" x14ac:dyDescent="0.25">
      <c r="A852542" s="13">
        <v>42562</v>
      </c>
    </row>
    <row r="852543" spans="1:1" x14ac:dyDescent="0.25">
      <c r="A852543" s="13">
        <v>42563</v>
      </c>
    </row>
    <row r="852544" spans="1:1" x14ac:dyDescent="0.25">
      <c r="A852544" s="13">
        <v>42564</v>
      </c>
    </row>
    <row r="852545" spans="1:1" x14ac:dyDescent="0.25">
      <c r="A852545" s="13">
        <v>42565</v>
      </c>
    </row>
    <row r="852546" spans="1:1" x14ac:dyDescent="0.25">
      <c r="A852546" s="13">
        <v>42566</v>
      </c>
    </row>
    <row r="852547" spans="1:1" x14ac:dyDescent="0.25">
      <c r="A852547" s="13">
        <v>42569</v>
      </c>
    </row>
    <row r="852548" spans="1:1" x14ac:dyDescent="0.25">
      <c r="A852548" s="13">
        <v>42570</v>
      </c>
    </row>
    <row r="852549" spans="1:1" x14ac:dyDescent="0.25">
      <c r="A852549" s="13">
        <v>42571</v>
      </c>
    </row>
    <row r="852550" spans="1:1" x14ac:dyDescent="0.25">
      <c r="A852550" s="13">
        <v>42572</v>
      </c>
    </row>
    <row r="852551" spans="1:1" x14ac:dyDescent="0.25">
      <c r="A852551" s="13">
        <v>42573</v>
      </c>
    </row>
    <row r="852552" spans="1:1" x14ac:dyDescent="0.25">
      <c r="A852552" s="13">
        <v>42576</v>
      </c>
    </row>
    <row r="852553" spans="1:1" x14ac:dyDescent="0.25">
      <c r="A852553" s="13">
        <v>42577</v>
      </c>
    </row>
    <row r="852554" spans="1:1" x14ac:dyDescent="0.25">
      <c r="A852554" s="13">
        <v>42578</v>
      </c>
    </row>
    <row r="852555" spans="1:1" x14ac:dyDescent="0.25">
      <c r="A852555" s="13">
        <v>42579</v>
      </c>
    </row>
    <row r="852556" spans="1:1" x14ac:dyDescent="0.25">
      <c r="A852556" s="13">
        <v>42580</v>
      </c>
    </row>
    <row r="852557" spans="1:1" x14ac:dyDescent="0.25">
      <c r="A852557" s="13">
        <v>42583</v>
      </c>
    </row>
    <row r="852558" spans="1:1" x14ac:dyDescent="0.25">
      <c r="A852558" s="13">
        <v>42584</v>
      </c>
    </row>
    <row r="852559" spans="1:1" x14ac:dyDescent="0.25">
      <c r="A852559" s="13">
        <v>42585</v>
      </c>
    </row>
    <row r="852560" spans="1:1" x14ac:dyDescent="0.25">
      <c r="A852560" s="13">
        <v>42586</v>
      </c>
    </row>
    <row r="852561" spans="1:1" x14ac:dyDescent="0.25">
      <c r="A852561" s="13">
        <v>42587</v>
      </c>
    </row>
    <row r="852562" spans="1:1" x14ac:dyDescent="0.25">
      <c r="A852562" s="13">
        <v>42590</v>
      </c>
    </row>
    <row r="852563" spans="1:1" x14ac:dyDescent="0.25">
      <c r="A852563" s="13">
        <v>42591</v>
      </c>
    </row>
    <row r="852564" spans="1:1" x14ac:dyDescent="0.25">
      <c r="A852564" s="13">
        <v>42592</v>
      </c>
    </row>
    <row r="852565" spans="1:1" x14ac:dyDescent="0.25">
      <c r="A852565" s="13">
        <v>42593</v>
      </c>
    </row>
    <row r="852566" spans="1:1" x14ac:dyDescent="0.25">
      <c r="A852566" s="13">
        <v>42594</v>
      </c>
    </row>
    <row r="852567" spans="1:1" x14ac:dyDescent="0.25">
      <c r="A852567" s="13">
        <v>42597</v>
      </c>
    </row>
    <row r="852568" spans="1:1" x14ac:dyDescent="0.25">
      <c r="A852568" s="13">
        <v>42598</v>
      </c>
    </row>
    <row r="852569" spans="1:1" x14ac:dyDescent="0.25">
      <c r="A852569" s="13">
        <v>42599</v>
      </c>
    </row>
    <row r="852570" spans="1:1" x14ac:dyDescent="0.25">
      <c r="A852570" s="13">
        <v>42600</v>
      </c>
    </row>
    <row r="852571" spans="1:1" x14ac:dyDescent="0.25">
      <c r="A852571" s="13">
        <v>42601</v>
      </c>
    </row>
    <row r="852572" spans="1:1" x14ac:dyDescent="0.25">
      <c r="A852572" s="13">
        <v>42604</v>
      </c>
    </row>
    <row r="852573" spans="1:1" x14ac:dyDescent="0.25">
      <c r="A852573" s="13">
        <v>42605</v>
      </c>
    </row>
    <row r="852574" spans="1:1" x14ac:dyDescent="0.25">
      <c r="A852574" s="13">
        <v>42606</v>
      </c>
    </row>
    <row r="852575" spans="1:1" x14ac:dyDescent="0.25">
      <c r="A852575" s="13">
        <v>42607</v>
      </c>
    </row>
    <row r="852576" spans="1:1" x14ac:dyDescent="0.25">
      <c r="A852576" s="13">
        <v>42608</v>
      </c>
    </row>
    <row r="852577" spans="1:1" x14ac:dyDescent="0.25">
      <c r="A852577" s="13">
        <v>42611</v>
      </c>
    </row>
    <row r="852578" spans="1:1" x14ac:dyDescent="0.25">
      <c r="A852578" s="13">
        <v>42612</v>
      </c>
    </row>
    <row r="852579" spans="1:1" x14ac:dyDescent="0.25">
      <c r="A852579" s="13">
        <v>42613</v>
      </c>
    </row>
    <row r="852580" spans="1:1" x14ac:dyDescent="0.25">
      <c r="A852580" s="13">
        <v>42614</v>
      </c>
    </row>
    <row r="852581" spans="1:1" x14ac:dyDescent="0.25">
      <c r="A852581" s="13">
        <v>42615</v>
      </c>
    </row>
    <row r="852582" spans="1:1" x14ac:dyDescent="0.25">
      <c r="A852582" s="13">
        <v>42618</v>
      </c>
    </row>
    <row r="852583" spans="1:1" x14ac:dyDescent="0.25">
      <c r="A852583" s="13">
        <v>42619</v>
      </c>
    </row>
    <row r="852584" spans="1:1" x14ac:dyDescent="0.25">
      <c r="A852584" s="13">
        <v>42620</v>
      </c>
    </row>
    <row r="852585" spans="1:1" x14ac:dyDescent="0.25">
      <c r="A852585" s="13">
        <v>42621</v>
      </c>
    </row>
    <row r="852586" spans="1:1" x14ac:dyDescent="0.25">
      <c r="A852586" s="13">
        <v>42622</v>
      </c>
    </row>
    <row r="852587" spans="1:1" x14ac:dyDescent="0.25">
      <c r="A852587" s="13">
        <v>42625</v>
      </c>
    </row>
    <row r="852588" spans="1:1" x14ac:dyDescent="0.25">
      <c r="A852588" s="13">
        <v>42626</v>
      </c>
    </row>
    <row r="852589" spans="1:1" x14ac:dyDescent="0.25">
      <c r="A852589" s="13">
        <v>42627</v>
      </c>
    </row>
    <row r="852590" spans="1:1" x14ac:dyDescent="0.25">
      <c r="A852590" s="13">
        <v>42632</v>
      </c>
    </row>
    <row r="852591" spans="1:1" x14ac:dyDescent="0.25">
      <c r="A852591" s="13">
        <v>42633</v>
      </c>
    </row>
    <row r="852592" spans="1:1" x14ac:dyDescent="0.25">
      <c r="A852592" s="13">
        <v>42634</v>
      </c>
    </row>
    <row r="852593" spans="1:1" x14ac:dyDescent="0.25">
      <c r="A852593" s="13">
        <v>42635</v>
      </c>
    </row>
    <row r="852594" spans="1:1" x14ac:dyDescent="0.25">
      <c r="A852594" s="13">
        <v>42636</v>
      </c>
    </row>
    <row r="852595" spans="1:1" x14ac:dyDescent="0.25">
      <c r="A852595" s="13">
        <v>42639</v>
      </c>
    </row>
    <row r="852596" spans="1:1" x14ac:dyDescent="0.25">
      <c r="A852596" s="13">
        <v>42640</v>
      </c>
    </row>
    <row r="852597" spans="1:1" x14ac:dyDescent="0.25">
      <c r="A852597" s="13">
        <v>42641</v>
      </c>
    </row>
    <row r="852598" spans="1:1" x14ac:dyDescent="0.25">
      <c r="A852598" s="13">
        <v>42642</v>
      </c>
    </row>
    <row r="852599" spans="1:1" x14ac:dyDescent="0.25">
      <c r="A852599" s="13">
        <v>42643</v>
      </c>
    </row>
    <row r="852600" spans="1:1" x14ac:dyDescent="0.25">
      <c r="A852600" s="13">
        <v>42653</v>
      </c>
    </row>
    <row r="852601" spans="1:1" x14ac:dyDescent="0.25">
      <c r="A852601" s="13">
        <v>42654</v>
      </c>
    </row>
    <row r="852602" spans="1:1" x14ac:dyDescent="0.25">
      <c r="A852602" s="13">
        <v>42655</v>
      </c>
    </row>
    <row r="852603" spans="1:1" x14ac:dyDescent="0.25">
      <c r="A852603" s="13">
        <v>42656</v>
      </c>
    </row>
    <row r="852604" spans="1:1" x14ac:dyDescent="0.25">
      <c r="A852604" s="13">
        <v>42657</v>
      </c>
    </row>
    <row r="852605" spans="1:1" x14ac:dyDescent="0.25">
      <c r="A852605" s="13">
        <v>42660</v>
      </c>
    </row>
    <row r="852606" spans="1:1" x14ac:dyDescent="0.25">
      <c r="A852606" s="13">
        <v>42661</v>
      </c>
    </row>
    <row r="852607" spans="1:1" x14ac:dyDescent="0.25">
      <c r="A852607" s="13">
        <v>42662</v>
      </c>
    </row>
    <row r="852608" spans="1:1" x14ac:dyDescent="0.25">
      <c r="A852608" s="13">
        <v>42663</v>
      </c>
    </row>
    <row r="852609" spans="1:1" x14ac:dyDescent="0.25">
      <c r="A852609" s="13">
        <v>42664</v>
      </c>
    </row>
    <row r="852610" spans="1:1" x14ac:dyDescent="0.25">
      <c r="A852610" s="13">
        <v>42667</v>
      </c>
    </row>
    <row r="852611" spans="1:1" x14ac:dyDescent="0.25">
      <c r="A852611" s="13">
        <v>42668</v>
      </c>
    </row>
    <row r="852612" spans="1:1" x14ac:dyDescent="0.25">
      <c r="A852612" s="13">
        <v>42669</v>
      </c>
    </row>
    <row r="852613" spans="1:1" x14ac:dyDescent="0.25">
      <c r="A852613" s="13">
        <v>42670</v>
      </c>
    </row>
    <row r="852614" spans="1:1" x14ac:dyDescent="0.25">
      <c r="A852614" s="13">
        <v>42671</v>
      </c>
    </row>
    <row r="852615" spans="1:1" x14ac:dyDescent="0.25">
      <c r="A852615" s="13">
        <v>42674</v>
      </c>
    </row>
    <row r="852616" spans="1:1" x14ac:dyDescent="0.25">
      <c r="A852616" s="13">
        <v>42675</v>
      </c>
    </row>
    <row r="852617" spans="1:1" x14ac:dyDescent="0.25">
      <c r="A852617" s="13">
        <v>42676</v>
      </c>
    </row>
    <row r="852618" spans="1:1" x14ac:dyDescent="0.25">
      <c r="A852618" s="13">
        <v>42677</v>
      </c>
    </row>
    <row r="852619" spans="1:1" x14ac:dyDescent="0.25">
      <c r="A852619" s="13">
        <v>42678</v>
      </c>
    </row>
    <row r="868917" spans="1:1" x14ac:dyDescent="0.25">
      <c r="A868917" s="13" t="s">
        <v>0</v>
      </c>
    </row>
    <row r="868918" spans="1:1" x14ac:dyDescent="0.25">
      <c r="A868918" s="13" t="s">
        <v>1</v>
      </c>
    </row>
    <row r="868919" spans="1:1" x14ac:dyDescent="0.25">
      <c r="A868919" s="13">
        <v>42551</v>
      </c>
    </row>
    <row r="868920" spans="1:1" x14ac:dyDescent="0.25">
      <c r="A868920" s="13">
        <v>42552</v>
      </c>
    </row>
    <row r="868921" spans="1:1" x14ac:dyDescent="0.25">
      <c r="A868921" s="13">
        <v>42555</v>
      </c>
    </row>
    <row r="868922" spans="1:1" x14ac:dyDescent="0.25">
      <c r="A868922" s="13">
        <v>42556</v>
      </c>
    </row>
    <row r="868923" spans="1:1" x14ac:dyDescent="0.25">
      <c r="A868923" s="13">
        <v>42557</v>
      </c>
    </row>
    <row r="868924" spans="1:1" x14ac:dyDescent="0.25">
      <c r="A868924" s="13">
        <v>42558</v>
      </c>
    </row>
    <row r="868925" spans="1:1" x14ac:dyDescent="0.25">
      <c r="A868925" s="13">
        <v>42559</v>
      </c>
    </row>
    <row r="868926" spans="1:1" x14ac:dyDescent="0.25">
      <c r="A868926" s="13">
        <v>42562</v>
      </c>
    </row>
    <row r="868927" spans="1:1" x14ac:dyDescent="0.25">
      <c r="A868927" s="13">
        <v>42563</v>
      </c>
    </row>
    <row r="868928" spans="1:1" x14ac:dyDescent="0.25">
      <c r="A868928" s="13">
        <v>42564</v>
      </c>
    </row>
    <row r="868929" spans="1:1" x14ac:dyDescent="0.25">
      <c r="A868929" s="13">
        <v>42565</v>
      </c>
    </row>
    <row r="868930" spans="1:1" x14ac:dyDescent="0.25">
      <c r="A868930" s="13">
        <v>42566</v>
      </c>
    </row>
    <row r="868931" spans="1:1" x14ac:dyDescent="0.25">
      <c r="A868931" s="13">
        <v>42569</v>
      </c>
    </row>
    <row r="868932" spans="1:1" x14ac:dyDescent="0.25">
      <c r="A868932" s="13">
        <v>42570</v>
      </c>
    </row>
    <row r="868933" spans="1:1" x14ac:dyDescent="0.25">
      <c r="A868933" s="13">
        <v>42571</v>
      </c>
    </row>
    <row r="868934" spans="1:1" x14ac:dyDescent="0.25">
      <c r="A868934" s="13">
        <v>42572</v>
      </c>
    </row>
    <row r="868935" spans="1:1" x14ac:dyDescent="0.25">
      <c r="A868935" s="13">
        <v>42573</v>
      </c>
    </row>
    <row r="868936" spans="1:1" x14ac:dyDescent="0.25">
      <c r="A868936" s="13">
        <v>42576</v>
      </c>
    </row>
    <row r="868937" spans="1:1" x14ac:dyDescent="0.25">
      <c r="A868937" s="13">
        <v>42577</v>
      </c>
    </row>
    <row r="868938" spans="1:1" x14ac:dyDescent="0.25">
      <c r="A868938" s="13">
        <v>42578</v>
      </c>
    </row>
    <row r="868939" spans="1:1" x14ac:dyDescent="0.25">
      <c r="A868939" s="13">
        <v>42579</v>
      </c>
    </row>
    <row r="868940" spans="1:1" x14ac:dyDescent="0.25">
      <c r="A868940" s="13">
        <v>42580</v>
      </c>
    </row>
    <row r="868941" spans="1:1" x14ac:dyDescent="0.25">
      <c r="A868941" s="13">
        <v>42583</v>
      </c>
    </row>
    <row r="868942" spans="1:1" x14ac:dyDescent="0.25">
      <c r="A868942" s="13">
        <v>42584</v>
      </c>
    </row>
    <row r="868943" spans="1:1" x14ac:dyDescent="0.25">
      <c r="A868943" s="13">
        <v>42585</v>
      </c>
    </row>
    <row r="868944" spans="1:1" x14ac:dyDescent="0.25">
      <c r="A868944" s="13">
        <v>42586</v>
      </c>
    </row>
    <row r="868945" spans="1:1" x14ac:dyDescent="0.25">
      <c r="A868945" s="13">
        <v>42587</v>
      </c>
    </row>
    <row r="868946" spans="1:1" x14ac:dyDescent="0.25">
      <c r="A868946" s="13">
        <v>42590</v>
      </c>
    </row>
    <row r="868947" spans="1:1" x14ac:dyDescent="0.25">
      <c r="A868947" s="13">
        <v>42591</v>
      </c>
    </row>
    <row r="868948" spans="1:1" x14ac:dyDescent="0.25">
      <c r="A868948" s="13">
        <v>42592</v>
      </c>
    </row>
    <row r="868949" spans="1:1" x14ac:dyDescent="0.25">
      <c r="A868949" s="13">
        <v>42593</v>
      </c>
    </row>
    <row r="868950" spans="1:1" x14ac:dyDescent="0.25">
      <c r="A868950" s="13">
        <v>42594</v>
      </c>
    </row>
    <row r="868951" spans="1:1" x14ac:dyDescent="0.25">
      <c r="A868951" s="13">
        <v>42597</v>
      </c>
    </row>
    <row r="868952" spans="1:1" x14ac:dyDescent="0.25">
      <c r="A868952" s="13">
        <v>42598</v>
      </c>
    </row>
    <row r="868953" spans="1:1" x14ac:dyDescent="0.25">
      <c r="A868953" s="13">
        <v>42599</v>
      </c>
    </row>
    <row r="868954" spans="1:1" x14ac:dyDescent="0.25">
      <c r="A868954" s="13">
        <v>42600</v>
      </c>
    </row>
    <row r="868955" spans="1:1" x14ac:dyDescent="0.25">
      <c r="A868955" s="13">
        <v>42601</v>
      </c>
    </row>
    <row r="868956" spans="1:1" x14ac:dyDescent="0.25">
      <c r="A868956" s="13">
        <v>42604</v>
      </c>
    </row>
    <row r="868957" spans="1:1" x14ac:dyDescent="0.25">
      <c r="A868957" s="13">
        <v>42605</v>
      </c>
    </row>
    <row r="868958" spans="1:1" x14ac:dyDescent="0.25">
      <c r="A868958" s="13">
        <v>42606</v>
      </c>
    </row>
    <row r="868959" spans="1:1" x14ac:dyDescent="0.25">
      <c r="A868959" s="13">
        <v>42607</v>
      </c>
    </row>
    <row r="868960" spans="1:1" x14ac:dyDescent="0.25">
      <c r="A868960" s="13">
        <v>42608</v>
      </c>
    </row>
    <row r="868961" spans="1:1" x14ac:dyDescent="0.25">
      <c r="A868961" s="13">
        <v>42611</v>
      </c>
    </row>
    <row r="868962" spans="1:1" x14ac:dyDescent="0.25">
      <c r="A868962" s="13">
        <v>42612</v>
      </c>
    </row>
    <row r="868963" spans="1:1" x14ac:dyDescent="0.25">
      <c r="A868963" s="13">
        <v>42613</v>
      </c>
    </row>
    <row r="868964" spans="1:1" x14ac:dyDescent="0.25">
      <c r="A868964" s="13">
        <v>42614</v>
      </c>
    </row>
    <row r="868965" spans="1:1" x14ac:dyDescent="0.25">
      <c r="A868965" s="13">
        <v>42615</v>
      </c>
    </row>
    <row r="868966" spans="1:1" x14ac:dyDescent="0.25">
      <c r="A868966" s="13">
        <v>42618</v>
      </c>
    </row>
    <row r="868967" spans="1:1" x14ac:dyDescent="0.25">
      <c r="A868967" s="13">
        <v>42619</v>
      </c>
    </row>
    <row r="868968" spans="1:1" x14ac:dyDescent="0.25">
      <c r="A868968" s="13">
        <v>42620</v>
      </c>
    </row>
    <row r="868969" spans="1:1" x14ac:dyDescent="0.25">
      <c r="A868969" s="13">
        <v>42621</v>
      </c>
    </row>
    <row r="868970" spans="1:1" x14ac:dyDescent="0.25">
      <c r="A868970" s="13">
        <v>42622</v>
      </c>
    </row>
    <row r="868971" spans="1:1" x14ac:dyDescent="0.25">
      <c r="A868971" s="13">
        <v>42625</v>
      </c>
    </row>
    <row r="868972" spans="1:1" x14ac:dyDescent="0.25">
      <c r="A868972" s="13">
        <v>42626</v>
      </c>
    </row>
    <row r="868973" spans="1:1" x14ac:dyDescent="0.25">
      <c r="A868973" s="13">
        <v>42627</v>
      </c>
    </row>
    <row r="868974" spans="1:1" x14ac:dyDescent="0.25">
      <c r="A868974" s="13">
        <v>42632</v>
      </c>
    </row>
    <row r="868975" spans="1:1" x14ac:dyDescent="0.25">
      <c r="A868975" s="13">
        <v>42633</v>
      </c>
    </row>
    <row r="868976" spans="1:1" x14ac:dyDescent="0.25">
      <c r="A868976" s="13">
        <v>42634</v>
      </c>
    </row>
    <row r="868977" spans="1:1" x14ac:dyDescent="0.25">
      <c r="A868977" s="13">
        <v>42635</v>
      </c>
    </row>
    <row r="868978" spans="1:1" x14ac:dyDescent="0.25">
      <c r="A868978" s="13">
        <v>42636</v>
      </c>
    </row>
    <row r="868979" spans="1:1" x14ac:dyDescent="0.25">
      <c r="A868979" s="13">
        <v>42639</v>
      </c>
    </row>
    <row r="868980" spans="1:1" x14ac:dyDescent="0.25">
      <c r="A868980" s="13">
        <v>42640</v>
      </c>
    </row>
    <row r="868981" spans="1:1" x14ac:dyDescent="0.25">
      <c r="A868981" s="13">
        <v>42641</v>
      </c>
    </row>
    <row r="868982" spans="1:1" x14ac:dyDescent="0.25">
      <c r="A868982" s="13">
        <v>42642</v>
      </c>
    </row>
    <row r="868983" spans="1:1" x14ac:dyDescent="0.25">
      <c r="A868983" s="13">
        <v>42643</v>
      </c>
    </row>
    <row r="868984" spans="1:1" x14ac:dyDescent="0.25">
      <c r="A868984" s="13">
        <v>42653</v>
      </c>
    </row>
    <row r="868985" spans="1:1" x14ac:dyDescent="0.25">
      <c r="A868985" s="13">
        <v>42654</v>
      </c>
    </row>
    <row r="868986" spans="1:1" x14ac:dyDescent="0.25">
      <c r="A868986" s="13">
        <v>42655</v>
      </c>
    </row>
    <row r="868987" spans="1:1" x14ac:dyDescent="0.25">
      <c r="A868987" s="13">
        <v>42656</v>
      </c>
    </row>
    <row r="868988" spans="1:1" x14ac:dyDescent="0.25">
      <c r="A868988" s="13">
        <v>42657</v>
      </c>
    </row>
    <row r="868989" spans="1:1" x14ac:dyDescent="0.25">
      <c r="A868989" s="13">
        <v>42660</v>
      </c>
    </row>
    <row r="868990" spans="1:1" x14ac:dyDescent="0.25">
      <c r="A868990" s="13">
        <v>42661</v>
      </c>
    </row>
    <row r="868991" spans="1:1" x14ac:dyDescent="0.25">
      <c r="A868991" s="13">
        <v>42662</v>
      </c>
    </row>
    <row r="868992" spans="1:1" x14ac:dyDescent="0.25">
      <c r="A868992" s="13">
        <v>42663</v>
      </c>
    </row>
    <row r="868993" spans="1:1" x14ac:dyDescent="0.25">
      <c r="A868993" s="13">
        <v>42664</v>
      </c>
    </row>
    <row r="868994" spans="1:1" x14ac:dyDescent="0.25">
      <c r="A868994" s="13">
        <v>42667</v>
      </c>
    </row>
    <row r="868995" spans="1:1" x14ac:dyDescent="0.25">
      <c r="A868995" s="13">
        <v>42668</v>
      </c>
    </row>
    <row r="868996" spans="1:1" x14ac:dyDescent="0.25">
      <c r="A868996" s="13">
        <v>42669</v>
      </c>
    </row>
    <row r="868997" spans="1:1" x14ac:dyDescent="0.25">
      <c r="A868997" s="13">
        <v>42670</v>
      </c>
    </row>
    <row r="868998" spans="1:1" x14ac:dyDescent="0.25">
      <c r="A868998" s="13">
        <v>42671</v>
      </c>
    </row>
    <row r="868999" spans="1:1" x14ac:dyDescent="0.25">
      <c r="A868999" s="13">
        <v>42674</v>
      </c>
    </row>
    <row r="869000" spans="1:1" x14ac:dyDescent="0.25">
      <c r="A869000" s="13">
        <v>42675</v>
      </c>
    </row>
    <row r="869001" spans="1:1" x14ac:dyDescent="0.25">
      <c r="A869001" s="13">
        <v>42676</v>
      </c>
    </row>
    <row r="869002" spans="1:1" x14ac:dyDescent="0.25">
      <c r="A869002" s="13">
        <v>42677</v>
      </c>
    </row>
    <row r="869003" spans="1:1" x14ac:dyDescent="0.25">
      <c r="A869003" s="13">
        <v>42678</v>
      </c>
    </row>
    <row r="885301" spans="1:1" x14ac:dyDescent="0.25">
      <c r="A885301" s="13" t="s">
        <v>0</v>
      </c>
    </row>
    <row r="885302" spans="1:1" x14ac:dyDescent="0.25">
      <c r="A885302" s="13" t="s">
        <v>1</v>
      </c>
    </row>
    <row r="885303" spans="1:1" x14ac:dyDescent="0.25">
      <c r="A885303" s="13">
        <v>42551</v>
      </c>
    </row>
    <row r="885304" spans="1:1" x14ac:dyDescent="0.25">
      <c r="A885304" s="13">
        <v>42552</v>
      </c>
    </row>
    <row r="885305" spans="1:1" x14ac:dyDescent="0.25">
      <c r="A885305" s="13">
        <v>42555</v>
      </c>
    </row>
    <row r="885306" spans="1:1" x14ac:dyDescent="0.25">
      <c r="A885306" s="13">
        <v>42556</v>
      </c>
    </row>
    <row r="885307" spans="1:1" x14ac:dyDescent="0.25">
      <c r="A885307" s="13">
        <v>42557</v>
      </c>
    </row>
    <row r="885308" spans="1:1" x14ac:dyDescent="0.25">
      <c r="A885308" s="13">
        <v>42558</v>
      </c>
    </row>
    <row r="885309" spans="1:1" x14ac:dyDescent="0.25">
      <c r="A885309" s="13">
        <v>42559</v>
      </c>
    </row>
    <row r="885310" spans="1:1" x14ac:dyDescent="0.25">
      <c r="A885310" s="13">
        <v>42562</v>
      </c>
    </row>
    <row r="885311" spans="1:1" x14ac:dyDescent="0.25">
      <c r="A885311" s="13">
        <v>42563</v>
      </c>
    </row>
    <row r="885312" spans="1:1" x14ac:dyDescent="0.25">
      <c r="A885312" s="13">
        <v>42564</v>
      </c>
    </row>
    <row r="885313" spans="1:1" x14ac:dyDescent="0.25">
      <c r="A885313" s="13">
        <v>42565</v>
      </c>
    </row>
    <row r="885314" spans="1:1" x14ac:dyDescent="0.25">
      <c r="A885314" s="13">
        <v>42566</v>
      </c>
    </row>
    <row r="885315" spans="1:1" x14ac:dyDescent="0.25">
      <c r="A885315" s="13">
        <v>42569</v>
      </c>
    </row>
    <row r="885316" spans="1:1" x14ac:dyDescent="0.25">
      <c r="A885316" s="13">
        <v>42570</v>
      </c>
    </row>
    <row r="885317" spans="1:1" x14ac:dyDescent="0.25">
      <c r="A885317" s="13">
        <v>42571</v>
      </c>
    </row>
    <row r="885318" spans="1:1" x14ac:dyDescent="0.25">
      <c r="A885318" s="13">
        <v>42572</v>
      </c>
    </row>
    <row r="885319" spans="1:1" x14ac:dyDescent="0.25">
      <c r="A885319" s="13">
        <v>42573</v>
      </c>
    </row>
    <row r="885320" spans="1:1" x14ac:dyDescent="0.25">
      <c r="A885320" s="13">
        <v>42576</v>
      </c>
    </row>
    <row r="885321" spans="1:1" x14ac:dyDescent="0.25">
      <c r="A885321" s="13">
        <v>42577</v>
      </c>
    </row>
    <row r="885322" spans="1:1" x14ac:dyDescent="0.25">
      <c r="A885322" s="13">
        <v>42578</v>
      </c>
    </row>
    <row r="885323" spans="1:1" x14ac:dyDescent="0.25">
      <c r="A885323" s="13">
        <v>42579</v>
      </c>
    </row>
    <row r="885324" spans="1:1" x14ac:dyDescent="0.25">
      <c r="A885324" s="13">
        <v>42580</v>
      </c>
    </row>
    <row r="885325" spans="1:1" x14ac:dyDescent="0.25">
      <c r="A885325" s="13">
        <v>42583</v>
      </c>
    </row>
    <row r="885326" spans="1:1" x14ac:dyDescent="0.25">
      <c r="A885326" s="13">
        <v>42584</v>
      </c>
    </row>
    <row r="885327" spans="1:1" x14ac:dyDescent="0.25">
      <c r="A885327" s="13">
        <v>42585</v>
      </c>
    </row>
    <row r="885328" spans="1:1" x14ac:dyDescent="0.25">
      <c r="A885328" s="13">
        <v>42586</v>
      </c>
    </row>
    <row r="885329" spans="1:1" x14ac:dyDescent="0.25">
      <c r="A885329" s="13">
        <v>42587</v>
      </c>
    </row>
    <row r="885330" spans="1:1" x14ac:dyDescent="0.25">
      <c r="A885330" s="13">
        <v>42590</v>
      </c>
    </row>
    <row r="885331" spans="1:1" x14ac:dyDescent="0.25">
      <c r="A885331" s="13">
        <v>42591</v>
      </c>
    </row>
    <row r="885332" spans="1:1" x14ac:dyDescent="0.25">
      <c r="A885332" s="13">
        <v>42592</v>
      </c>
    </row>
    <row r="885333" spans="1:1" x14ac:dyDescent="0.25">
      <c r="A885333" s="13">
        <v>42593</v>
      </c>
    </row>
    <row r="885334" spans="1:1" x14ac:dyDescent="0.25">
      <c r="A885334" s="13">
        <v>42594</v>
      </c>
    </row>
    <row r="885335" spans="1:1" x14ac:dyDescent="0.25">
      <c r="A885335" s="13">
        <v>42597</v>
      </c>
    </row>
    <row r="885336" spans="1:1" x14ac:dyDescent="0.25">
      <c r="A885336" s="13">
        <v>42598</v>
      </c>
    </row>
    <row r="885337" spans="1:1" x14ac:dyDescent="0.25">
      <c r="A885337" s="13">
        <v>42599</v>
      </c>
    </row>
    <row r="885338" spans="1:1" x14ac:dyDescent="0.25">
      <c r="A885338" s="13">
        <v>42600</v>
      </c>
    </row>
    <row r="885339" spans="1:1" x14ac:dyDescent="0.25">
      <c r="A885339" s="13">
        <v>42601</v>
      </c>
    </row>
    <row r="885340" spans="1:1" x14ac:dyDescent="0.25">
      <c r="A885340" s="13">
        <v>42604</v>
      </c>
    </row>
    <row r="885341" spans="1:1" x14ac:dyDescent="0.25">
      <c r="A885341" s="13">
        <v>42605</v>
      </c>
    </row>
    <row r="885342" spans="1:1" x14ac:dyDescent="0.25">
      <c r="A885342" s="13">
        <v>42606</v>
      </c>
    </row>
    <row r="885343" spans="1:1" x14ac:dyDescent="0.25">
      <c r="A885343" s="13">
        <v>42607</v>
      </c>
    </row>
    <row r="885344" spans="1:1" x14ac:dyDescent="0.25">
      <c r="A885344" s="13">
        <v>42608</v>
      </c>
    </row>
    <row r="885345" spans="1:1" x14ac:dyDescent="0.25">
      <c r="A885345" s="13">
        <v>42611</v>
      </c>
    </row>
    <row r="885346" spans="1:1" x14ac:dyDescent="0.25">
      <c r="A885346" s="13">
        <v>42612</v>
      </c>
    </row>
    <row r="885347" spans="1:1" x14ac:dyDescent="0.25">
      <c r="A885347" s="13">
        <v>42613</v>
      </c>
    </row>
    <row r="885348" spans="1:1" x14ac:dyDescent="0.25">
      <c r="A885348" s="13">
        <v>42614</v>
      </c>
    </row>
    <row r="885349" spans="1:1" x14ac:dyDescent="0.25">
      <c r="A885349" s="13">
        <v>42615</v>
      </c>
    </row>
    <row r="885350" spans="1:1" x14ac:dyDescent="0.25">
      <c r="A885350" s="13">
        <v>42618</v>
      </c>
    </row>
    <row r="885351" spans="1:1" x14ac:dyDescent="0.25">
      <c r="A885351" s="13">
        <v>42619</v>
      </c>
    </row>
    <row r="885352" spans="1:1" x14ac:dyDescent="0.25">
      <c r="A885352" s="13">
        <v>42620</v>
      </c>
    </row>
    <row r="885353" spans="1:1" x14ac:dyDescent="0.25">
      <c r="A885353" s="13">
        <v>42621</v>
      </c>
    </row>
    <row r="885354" spans="1:1" x14ac:dyDescent="0.25">
      <c r="A885354" s="13">
        <v>42622</v>
      </c>
    </row>
    <row r="885355" spans="1:1" x14ac:dyDescent="0.25">
      <c r="A885355" s="13">
        <v>42625</v>
      </c>
    </row>
    <row r="885356" spans="1:1" x14ac:dyDescent="0.25">
      <c r="A885356" s="13">
        <v>42626</v>
      </c>
    </row>
    <row r="885357" spans="1:1" x14ac:dyDescent="0.25">
      <c r="A885357" s="13">
        <v>42627</v>
      </c>
    </row>
    <row r="885358" spans="1:1" x14ac:dyDescent="0.25">
      <c r="A885358" s="13">
        <v>42632</v>
      </c>
    </row>
    <row r="885359" spans="1:1" x14ac:dyDescent="0.25">
      <c r="A885359" s="13">
        <v>42633</v>
      </c>
    </row>
    <row r="885360" spans="1:1" x14ac:dyDescent="0.25">
      <c r="A885360" s="13">
        <v>42634</v>
      </c>
    </row>
    <row r="885361" spans="1:1" x14ac:dyDescent="0.25">
      <c r="A885361" s="13">
        <v>42635</v>
      </c>
    </row>
    <row r="885362" spans="1:1" x14ac:dyDescent="0.25">
      <c r="A885362" s="13">
        <v>42636</v>
      </c>
    </row>
    <row r="885363" spans="1:1" x14ac:dyDescent="0.25">
      <c r="A885363" s="13">
        <v>42639</v>
      </c>
    </row>
    <row r="885364" spans="1:1" x14ac:dyDescent="0.25">
      <c r="A885364" s="13">
        <v>42640</v>
      </c>
    </row>
    <row r="885365" spans="1:1" x14ac:dyDescent="0.25">
      <c r="A885365" s="13">
        <v>42641</v>
      </c>
    </row>
    <row r="885366" spans="1:1" x14ac:dyDescent="0.25">
      <c r="A885366" s="13">
        <v>42642</v>
      </c>
    </row>
    <row r="885367" spans="1:1" x14ac:dyDescent="0.25">
      <c r="A885367" s="13">
        <v>42643</v>
      </c>
    </row>
    <row r="885368" spans="1:1" x14ac:dyDescent="0.25">
      <c r="A885368" s="13">
        <v>42653</v>
      </c>
    </row>
    <row r="885369" spans="1:1" x14ac:dyDescent="0.25">
      <c r="A885369" s="13">
        <v>42654</v>
      </c>
    </row>
    <row r="885370" spans="1:1" x14ac:dyDescent="0.25">
      <c r="A885370" s="13">
        <v>42655</v>
      </c>
    </row>
    <row r="885371" spans="1:1" x14ac:dyDescent="0.25">
      <c r="A885371" s="13">
        <v>42656</v>
      </c>
    </row>
    <row r="885372" spans="1:1" x14ac:dyDescent="0.25">
      <c r="A885372" s="13">
        <v>42657</v>
      </c>
    </row>
    <row r="885373" spans="1:1" x14ac:dyDescent="0.25">
      <c r="A885373" s="13">
        <v>42660</v>
      </c>
    </row>
    <row r="885374" spans="1:1" x14ac:dyDescent="0.25">
      <c r="A885374" s="13">
        <v>42661</v>
      </c>
    </row>
    <row r="885375" spans="1:1" x14ac:dyDescent="0.25">
      <c r="A885375" s="13">
        <v>42662</v>
      </c>
    </row>
    <row r="885376" spans="1:1" x14ac:dyDescent="0.25">
      <c r="A885376" s="13">
        <v>42663</v>
      </c>
    </row>
    <row r="885377" spans="1:1" x14ac:dyDescent="0.25">
      <c r="A885377" s="13">
        <v>42664</v>
      </c>
    </row>
    <row r="885378" spans="1:1" x14ac:dyDescent="0.25">
      <c r="A885378" s="13">
        <v>42667</v>
      </c>
    </row>
    <row r="885379" spans="1:1" x14ac:dyDescent="0.25">
      <c r="A885379" s="13">
        <v>42668</v>
      </c>
    </row>
    <row r="885380" spans="1:1" x14ac:dyDescent="0.25">
      <c r="A885380" s="13">
        <v>42669</v>
      </c>
    </row>
    <row r="885381" spans="1:1" x14ac:dyDescent="0.25">
      <c r="A885381" s="13">
        <v>42670</v>
      </c>
    </row>
    <row r="885382" spans="1:1" x14ac:dyDescent="0.25">
      <c r="A885382" s="13">
        <v>42671</v>
      </c>
    </row>
    <row r="885383" spans="1:1" x14ac:dyDescent="0.25">
      <c r="A885383" s="13">
        <v>42674</v>
      </c>
    </row>
    <row r="885384" spans="1:1" x14ac:dyDescent="0.25">
      <c r="A885384" s="13">
        <v>42675</v>
      </c>
    </row>
    <row r="885385" spans="1:1" x14ac:dyDescent="0.25">
      <c r="A885385" s="13">
        <v>42676</v>
      </c>
    </row>
    <row r="885386" spans="1:1" x14ac:dyDescent="0.25">
      <c r="A885386" s="13">
        <v>42677</v>
      </c>
    </row>
    <row r="885387" spans="1:1" x14ac:dyDescent="0.25">
      <c r="A885387" s="13">
        <v>42678</v>
      </c>
    </row>
    <row r="901685" spans="1:1" x14ac:dyDescent="0.25">
      <c r="A901685" s="13" t="s">
        <v>0</v>
      </c>
    </row>
    <row r="901686" spans="1:1" x14ac:dyDescent="0.25">
      <c r="A901686" s="13" t="s">
        <v>1</v>
      </c>
    </row>
    <row r="901687" spans="1:1" x14ac:dyDescent="0.25">
      <c r="A901687" s="13">
        <v>42551</v>
      </c>
    </row>
    <row r="901688" spans="1:1" x14ac:dyDescent="0.25">
      <c r="A901688" s="13">
        <v>42552</v>
      </c>
    </row>
    <row r="901689" spans="1:1" x14ac:dyDescent="0.25">
      <c r="A901689" s="13">
        <v>42555</v>
      </c>
    </row>
    <row r="901690" spans="1:1" x14ac:dyDescent="0.25">
      <c r="A901690" s="13">
        <v>42556</v>
      </c>
    </row>
    <row r="901691" spans="1:1" x14ac:dyDescent="0.25">
      <c r="A901691" s="13">
        <v>42557</v>
      </c>
    </row>
    <row r="901692" spans="1:1" x14ac:dyDescent="0.25">
      <c r="A901692" s="13">
        <v>42558</v>
      </c>
    </row>
    <row r="901693" spans="1:1" x14ac:dyDescent="0.25">
      <c r="A901693" s="13">
        <v>42559</v>
      </c>
    </row>
    <row r="901694" spans="1:1" x14ac:dyDescent="0.25">
      <c r="A901694" s="13">
        <v>42562</v>
      </c>
    </row>
    <row r="901695" spans="1:1" x14ac:dyDescent="0.25">
      <c r="A901695" s="13">
        <v>42563</v>
      </c>
    </row>
    <row r="901696" spans="1:1" x14ac:dyDescent="0.25">
      <c r="A901696" s="13">
        <v>42564</v>
      </c>
    </row>
    <row r="901697" spans="1:1" x14ac:dyDescent="0.25">
      <c r="A901697" s="13">
        <v>42565</v>
      </c>
    </row>
    <row r="901698" spans="1:1" x14ac:dyDescent="0.25">
      <c r="A901698" s="13">
        <v>42566</v>
      </c>
    </row>
    <row r="901699" spans="1:1" x14ac:dyDescent="0.25">
      <c r="A901699" s="13">
        <v>42569</v>
      </c>
    </row>
    <row r="901700" spans="1:1" x14ac:dyDescent="0.25">
      <c r="A901700" s="13">
        <v>42570</v>
      </c>
    </row>
    <row r="901701" spans="1:1" x14ac:dyDescent="0.25">
      <c r="A901701" s="13">
        <v>42571</v>
      </c>
    </row>
    <row r="901702" spans="1:1" x14ac:dyDescent="0.25">
      <c r="A901702" s="13">
        <v>42572</v>
      </c>
    </row>
    <row r="901703" spans="1:1" x14ac:dyDescent="0.25">
      <c r="A901703" s="13">
        <v>42573</v>
      </c>
    </row>
    <row r="901704" spans="1:1" x14ac:dyDescent="0.25">
      <c r="A901704" s="13">
        <v>42576</v>
      </c>
    </row>
    <row r="901705" spans="1:1" x14ac:dyDescent="0.25">
      <c r="A901705" s="13">
        <v>42577</v>
      </c>
    </row>
    <row r="901706" spans="1:1" x14ac:dyDescent="0.25">
      <c r="A901706" s="13">
        <v>42578</v>
      </c>
    </row>
    <row r="901707" spans="1:1" x14ac:dyDescent="0.25">
      <c r="A901707" s="13">
        <v>42579</v>
      </c>
    </row>
    <row r="901708" spans="1:1" x14ac:dyDescent="0.25">
      <c r="A901708" s="13">
        <v>42580</v>
      </c>
    </row>
    <row r="901709" spans="1:1" x14ac:dyDescent="0.25">
      <c r="A901709" s="13">
        <v>42583</v>
      </c>
    </row>
    <row r="901710" spans="1:1" x14ac:dyDescent="0.25">
      <c r="A901710" s="13">
        <v>42584</v>
      </c>
    </row>
    <row r="901711" spans="1:1" x14ac:dyDescent="0.25">
      <c r="A901711" s="13">
        <v>42585</v>
      </c>
    </row>
    <row r="901712" spans="1:1" x14ac:dyDescent="0.25">
      <c r="A901712" s="13">
        <v>42586</v>
      </c>
    </row>
    <row r="901713" spans="1:1" x14ac:dyDescent="0.25">
      <c r="A901713" s="13">
        <v>42587</v>
      </c>
    </row>
    <row r="901714" spans="1:1" x14ac:dyDescent="0.25">
      <c r="A901714" s="13">
        <v>42590</v>
      </c>
    </row>
    <row r="901715" spans="1:1" x14ac:dyDescent="0.25">
      <c r="A901715" s="13">
        <v>42591</v>
      </c>
    </row>
    <row r="901716" spans="1:1" x14ac:dyDescent="0.25">
      <c r="A901716" s="13">
        <v>42592</v>
      </c>
    </row>
    <row r="901717" spans="1:1" x14ac:dyDescent="0.25">
      <c r="A901717" s="13">
        <v>42593</v>
      </c>
    </row>
    <row r="901718" spans="1:1" x14ac:dyDescent="0.25">
      <c r="A901718" s="13">
        <v>42594</v>
      </c>
    </row>
    <row r="901719" spans="1:1" x14ac:dyDescent="0.25">
      <c r="A901719" s="13">
        <v>42597</v>
      </c>
    </row>
    <row r="901720" spans="1:1" x14ac:dyDescent="0.25">
      <c r="A901720" s="13">
        <v>42598</v>
      </c>
    </row>
    <row r="901721" spans="1:1" x14ac:dyDescent="0.25">
      <c r="A901721" s="13">
        <v>42599</v>
      </c>
    </row>
    <row r="901722" spans="1:1" x14ac:dyDescent="0.25">
      <c r="A901722" s="13">
        <v>42600</v>
      </c>
    </row>
    <row r="901723" spans="1:1" x14ac:dyDescent="0.25">
      <c r="A901723" s="13">
        <v>42601</v>
      </c>
    </row>
    <row r="901724" spans="1:1" x14ac:dyDescent="0.25">
      <c r="A901724" s="13">
        <v>42604</v>
      </c>
    </row>
    <row r="901725" spans="1:1" x14ac:dyDescent="0.25">
      <c r="A901725" s="13">
        <v>42605</v>
      </c>
    </row>
    <row r="901726" spans="1:1" x14ac:dyDescent="0.25">
      <c r="A901726" s="13">
        <v>42606</v>
      </c>
    </row>
    <row r="901727" spans="1:1" x14ac:dyDescent="0.25">
      <c r="A901727" s="13">
        <v>42607</v>
      </c>
    </row>
    <row r="901728" spans="1:1" x14ac:dyDescent="0.25">
      <c r="A901728" s="13">
        <v>42608</v>
      </c>
    </row>
    <row r="901729" spans="1:1" x14ac:dyDescent="0.25">
      <c r="A901729" s="13">
        <v>42611</v>
      </c>
    </row>
    <row r="901730" spans="1:1" x14ac:dyDescent="0.25">
      <c r="A901730" s="13">
        <v>42612</v>
      </c>
    </row>
    <row r="901731" spans="1:1" x14ac:dyDescent="0.25">
      <c r="A901731" s="13">
        <v>42613</v>
      </c>
    </row>
    <row r="901732" spans="1:1" x14ac:dyDescent="0.25">
      <c r="A901732" s="13">
        <v>42614</v>
      </c>
    </row>
    <row r="901733" spans="1:1" x14ac:dyDescent="0.25">
      <c r="A901733" s="13">
        <v>42615</v>
      </c>
    </row>
    <row r="901734" spans="1:1" x14ac:dyDescent="0.25">
      <c r="A901734" s="13">
        <v>42618</v>
      </c>
    </row>
    <row r="901735" spans="1:1" x14ac:dyDescent="0.25">
      <c r="A901735" s="13">
        <v>42619</v>
      </c>
    </row>
    <row r="901736" spans="1:1" x14ac:dyDescent="0.25">
      <c r="A901736" s="13">
        <v>42620</v>
      </c>
    </row>
    <row r="901737" spans="1:1" x14ac:dyDescent="0.25">
      <c r="A901737" s="13">
        <v>42621</v>
      </c>
    </row>
    <row r="901738" spans="1:1" x14ac:dyDescent="0.25">
      <c r="A901738" s="13">
        <v>42622</v>
      </c>
    </row>
    <row r="901739" spans="1:1" x14ac:dyDescent="0.25">
      <c r="A901739" s="13">
        <v>42625</v>
      </c>
    </row>
    <row r="901740" spans="1:1" x14ac:dyDescent="0.25">
      <c r="A901740" s="13">
        <v>42626</v>
      </c>
    </row>
    <row r="901741" spans="1:1" x14ac:dyDescent="0.25">
      <c r="A901741" s="13">
        <v>42627</v>
      </c>
    </row>
    <row r="901742" spans="1:1" x14ac:dyDescent="0.25">
      <c r="A901742" s="13">
        <v>42632</v>
      </c>
    </row>
    <row r="901743" spans="1:1" x14ac:dyDescent="0.25">
      <c r="A901743" s="13">
        <v>42633</v>
      </c>
    </row>
    <row r="901744" spans="1:1" x14ac:dyDescent="0.25">
      <c r="A901744" s="13">
        <v>42634</v>
      </c>
    </row>
    <row r="901745" spans="1:1" x14ac:dyDescent="0.25">
      <c r="A901745" s="13">
        <v>42635</v>
      </c>
    </row>
    <row r="901746" spans="1:1" x14ac:dyDescent="0.25">
      <c r="A901746" s="13">
        <v>42636</v>
      </c>
    </row>
    <row r="901747" spans="1:1" x14ac:dyDescent="0.25">
      <c r="A901747" s="13">
        <v>42639</v>
      </c>
    </row>
    <row r="901748" spans="1:1" x14ac:dyDescent="0.25">
      <c r="A901748" s="13">
        <v>42640</v>
      </c>
    </row>
    <row r="901749" spans="1:1" x14ac:dyDescent="0.25">
      <c r="A901749" s="13">
        <v>42641</v>
      </c>
    </row>
    <row r="901750" spans="1:1" x14ac:dyDescent="0.25">
      <c r="A901750" s="13">
        <v>42642</v>
      </c>
    </row>
    <row r="901751" spans="1:1" x14ac:dyDescent="0.25">
      <c r="A901751" s="13">
        <v>42643</v>
      </c>
    </row>
    <row r="901752" spans="1:1" x14ac:dyDescent="0.25">
      <c r="A901752" s="13">
        <v>42653</v>
      </c>
    </row>
    <row r="901753" spans="1:1" x14ac:dyDescent="0.25">
      <c r="A901753" s="13">
        <v>42654</v>
      </c>
    </row>
    <row r="901754" spans="1:1" x14ac:dyDescent="0.25">
      <c r="A901754" s="13">
        <v>42655</v>
      </c>
    </row>
    <row r="901755" spans="1:1" x14ac:dyDescent="0.25">
      <c r="A901755" s="13">
        <v>42656</v>
      </c>
    </row>
    <row r="901756" spans="1:1" x14ac:dyDescent="0.25">
      <c r="A901756" s="13">
        <v>42657</v>
      </c>
    </row>
    <row r="901757" spans="1:1" x14ac:dyDescent="0.25">
      <c r="A901757" s="13">
        <v>42660</v>
      </c>
    </row>
    <row r="901758" spans="1:1" x14ac:dyDescent="0.25">
      <c r="A901758" s="13">
        <v>42661</v>
      </c>
    </row>
    <row r="901759" spans="1:1" x14ac:dyDescent="0.25">
      <c r="A901759" s="13">
        <v>42662</v>
      </c>
    </row>
    <row r="901760" spans="1:1" x14ac:dyDescent="0.25">
      <c r="A901760" s="13">
        <v>42663</v>
      </c>
    </row>
    <row r="901761" spans="1:1" x14ac:dyDescent="0.25">
      <c r="A901761" s="13">
        <v>42664</v>
      </c>
    </row>
    <row r="901762" spans="1:1" x14ac:dyDescent="0.25">
      <c r="A901762" s="13">
        <v>42667</v>
      </c>
    </row>
    <row r="901763" spans="1:1" x14ac:dyDescent="0.25">
      <c r="A901763" s="13">
        <v>42668</v>
      </c>
    </row>
    <row r="901764" spans="1:1" x14ac:dyDescent="0.25">
      <c r="A901764" s="13">
        <v>42669</v>
      </c>
    </row>
    <row r="901765" spans="1:1" x14ac:dyDescent="0.25">
      <c r="A901765" s="13">
        <v>42670</v>
      </c>
    </row>
    <row r="901766" spans="1:1" x14ac:dyDescent="0.25">
      <c r="A901766" s="13">
        <v>42671</v>
      </c>
    </row>
    <row r="901767" spans="1:1" x14ac:dyDescent="0.25">
      <c r="A901767" s="13">
        <v>42674</v>
      </c>
    </row>
    <row r="901768" spans="1:1" x14ac:dyDescent="0.25">
      <c r="A901768" s="13">
        <v>42675</v>
      </c>
    </row>
    <row r="901769" spans="1:1" x14ac:dyDescent="0.25">
      <c r="A901769" s="13">
        <v>42676</v>
      </c>
    </row>
    <row r="901770" spans="1:1" x14ac:dyDescent="0.25">
      <c r="A901770" s="13">
        <v>42677</v>
      </c>
    </row>
    <row r="901771" spans="1:1" x14ac:dyDescent="0.25">
      <c r="A901771" s="13">
        <v>42678</v>
      </c>
    </row>
    <row r="918069" spans="1:1" x14ac:dyDescent="0.25">
      <c r="A918069" s="13" t="s">
        <v>0</v>
      </c>
    </row>
    <row r="918070" spans="1:1" x14ac:dyDescent="0.25">
      <c r="A918070" s="13" t="s">
        <v>1</v>
      </c>
    </row>
    <row r="918071" spans="1:1" x14ac:dyDescent="0.25">
      <c r="A918071" s="13">
        <v>42551</v>
      </c>
    </row>
    <row r="918072" spans="1:1" x14ac:dyDescent="0.25">
      <c r="A918072" s="13">
        <v>42552</v>
      </c>
    </row>
    <row r="918073" spans="1:1" x14ac:dyDescent="0.25">
      <c r="A918073" s="13">
        <v>42555</v>
      </c>
    </row>
    <row r="918074" spans="1:1" x14ac:dyDescent="0.25">
      <c r="A918074" s="13">
        <v>42556</v>
      </c>
    </row>
    <row r="918075" spans="1:1" x14ac:dyDescent="0.25">
      <c r="A918075" s="13">
        <v>42557</v>
      </c>
    </row>
    <row r="918076" spans="1:1" x14ac:dyDescent="0.25">
      <c r="A918076" s="13">
        <v>42558</v>
      </c>
    </row>
    <row r="918077" spans="1:1" x14ac:dyDescent="0.25">
      <c r="A918077" s="13">
        <v>42559</v>
      </c>
    </row>
    <row r="918078" spans="1:1" x14ac:dyDescent="0.25">
      <c r="A918078" s="13">
        <v>42562</v>
      </c>
    </row>
    <row r="918079" spans="1:1" x14ac:dyDescent="0.25">
      <c r="A918079" s="13">
        <v>42563</v>
      </c>
    </row>
    <row r="918080" spans="1:1" x14ac:dyDescent="0.25">
      <c r="A918080" s="13">
        <v>42564</v>
      </c>
    </row>
    <row r="918081" spans="1:1" x14ac:dyDescent="0.25">
      <c r="A918081" s="13">
        <v>42565</v>
      </c>
    </row>
    <row r="918082" spans="1:1" x14ac:dyDescent="0.25">
      <c r="A918082" s="13">
        <v>42566</v>
      </c>
    </row>
    <row r="918083" spans="1:1" x14ac:dyDescent="0.25">
      <c r="A918083" s="13">
        <v>42569</v>
      </c>
    </row>
    <row r="918084" spans="1:1" x14ac:dyDescent="0.25">
      <c r="A918084" s="13">
        <v>42570</v>
      </c>
    </row>
    <row r="918085" spans="1:1" x14ac:dyDescent="0.25">
      <c r="A918085" s="13">
        <v>42571</v>
      </c>
    </row>
    <row r="918086" spans="1:1" x14ac:dyDescent="0.25">
      <c r="A918086" s="13">
        <v>42572</v>
      </c>
    </row>
    <row r="918087" spans="1:1" x14ac:dyDescent="0.25">
      <c r="A918087" s="13">
        <v>42573</v>
      </c>
    </row>
    <row r="918088" spans="1:1" x14ac:dyDescent="0.25">
      <c r="A918088" s="13">
        <v>42576</v>
      </c>
    </row>
    <row r="918089" spans="1:1" x14ac:dyDescent="0.25">
      <c r="A918089" s="13">
        <v>42577</v>
      </c>
    </row>
    <row r="918090" spans="1:1" x14ac:dyDescent="0.25">
      <c r="A918090" s="13">
        <v>42578</v>
      </c>
    </row>
    <row r="918091" spans="1:1" x14ac:dyDescent="0.25">
      <c r="A918091" s="13">
        <v>42579</v>
      </c>
    </row>
    <row r="918092" spans="1:1" x14ac:dyDescent="0.25">
      <c r="A918092" s="13">
        <v>42580</v>
      </c>
    </row>
    <row r="918093" spans="1:1" x14ac:dyDescent="0.25">
      <c r="A918093" s="13">
        <v>42583</v>
      </c>
    </row>
    <row r="918094" spans="1:1" x14ac:dyDescent="0.25">
      <c r="A918094" s="13">
        <v>42584</v>
      </c>
    </row>
    <row r="918095" spans="1:1" x14ac:dyDescent="0.25">
      <c r="A918095" s="13">
        <v>42585</v>
      </c>
    </row>
    <row r="918096" spans="1:1" x14ac:dyDescent="0.25">
      <c r="A918096" s="13">
        <v>42586</v>
      </c>
    </row>
    <row r="918097" spans="1:1" x14ac:dyDescent="0.25">
      <c r="A918097" s="13">
        <v>42587</v>
      </c>
    </row>
    <row r="918098" spans="1:1" x14ac:dyDescent="0.25">
      <c r="A918098" s="13">
        <v>42590</v>
      </c>
    </row>
    <row r="918099" spans="1:1" x14ac:dyDescent="0.25">
      <c r="A918099" s="13">
        <v>42591</v>
      </c>
    </row>
    <row r="918100" spans="1:1" x14ac:dyDescent="0.25">
      <c r="A918100" s="13">
        <v>42592</v>
      </c>
    </row>
    <row r="918101" spans="1:1" x14ac:dyDescent="0.25">
      <c r="A918101" s="13">
        <v>42593</v>
      </c>
    </row>
    <row r="918102" spans="1:1" x14ac:dyDescent="0.25">
      <c r="A918102" s="13">
        <v>42594</v>
      </c>
    </row>
    <row r="918103" spans="1:1" x14ac:dyDescent="0.25">
      <c r="A918103" s="13">
        <v>42597</v>
      </c>
    </row>
    <row r="918104" spans="1:1" x14ac:dyDescent="0.25">
      <c r="A918104" s="13">
        <v>42598</v>
      </c>
    </row>
    <row r="918105" spans="1:1" x14ac:dyDescent="0.25">
      <c r="A918105" s="13">
        <v>42599</v>
      </c>
    </row>
    <row r="918106" spans="1:1" x14ac:dyDescent="0.25">
      <c r="A918106" s="13">
        <v>42600</v>
      </c>
    </row>
    <row r="918107" spans="1:1" x14ac:dyDescent="0.25">
      <c r="A918107" s="13">
        <v>42601</v>
      </c>
    </row>
    <row r="918108" spans="1:1" x14ac:dyDescent="0.25">
      <c r="A918108" s="13">
        <v>42604</v>
      </c>
    </row>
    <row r="918109" spans="1:1" x14ac:dyDescent="0.25">
      <c r="A918109" s="13">
        <v>42605</v>
      </c>
    </row>
    <row r="918110" spans="1:1" x14ac:dyDescent="0.25">
      <c r="A918110" s="13">
        <v>42606</v>
      </c>
    </row>
    <row r="918111" spans="1:1" x14ac:dyDescent="0.25">
      <c r="A918111" s="13">
        <v>42607</v>
      </c>
    </row>
    <row r="918112" spans="1:1" x14ac:dyDescent="0.25">
      <c r="A918112" s="13">
        <v>42608</v>
      </c>
    </row>
    <row r="918113" spans="1:1" x14ac:dyDescent="0.25">
      <c r="A918113" s="13">
        <v>42611</v>
      </c>
    </row>
    <row r="918114" spans="1:1" x14ac:dyDescent="0.25">
      <c r="A918114" s="13">
        <v>42612</v>
      </c>
    </row>
    <row r="918115" spans="1:1" x14ac:dyDescent="0.25">
      <c r="A918115" s="13">
        <v>42613</v>
      </c>
    </row>
    <row r="918116" spans="1:1" x14ac:dyDescent="0.25">
      <c r="A918116" s="13">
        <v>42614</v>
      </c>
    </row>
    <row r="918117" spans="1:1" x14ac:dyDescent="0.25">
      <c r="A918117" s="13">
        <v>42615</v>
      </c>
    </row>
    <row r="918118" spans="1:1" x14ac:dyDescent="0.25">
      <c r="A918118" s="13">
        <v>42618</v>
      </c>
    </row>
    <row r="918119" spans="1:1" x14ac:dyDescent="0.25">
      <c r="A918119" s="13">
        <v>42619</v>
      </c>
    </row>
    <row r="918120" spans="1:1" x14ac:dyDescent="0.25">
      <c r="A918120" s="13">
        <v>42620</v>
      </c>
    </row>
    <row r="918121" spans="1:1" x14ac:dyDescent="0.25">
      <c r="A918121" s="13">
        <v>42621</v>
      </c>
    </row>
    <row r="918122" spans="1:1" x14ac:dyDescent="0.25">
      <c r="A918122" s="13">
        <v>42622</v>
      </c>
    </row>
    <row r="918123" spans="1:1" x14ac:dyDescent="0.25">
      <c r="A918123" s="13">
        <v>42625</v>
      </c>
    </row>
    <row r="918124" spans="1:1" x14ac:dyDescent="0.25">
      <c r="A918124" s="13">
        <v>42626</v>
      </c>
    </row>
    <row r="918125" spans="1:1" x14ac:dyDescent="0.25">
      <c r="A918125" s="13">
        <v>42627</v>
      </c>
    </row>
    <row r="918126" spans="1:1" x14ac:dyDescent="0.25">
      <c r="A918126" s="13">
        <v>42632</v>
      </c>
    </row>
    <row r="918127" spans="1:1" x14ac:dyDescent="0.25">
      <c r="A918127" s="13">
        <v>42633</v>
      </c>
    </row>
    <row r="918128" spans="1:1" x14ac:dyDescent="0.25">
      <c r="A918128" s="13">
        <v>42634</v>
      </c>
    </row>
    <row r="918129" spans="1:1" x14ac:dyDescent="0.25">
      <c r="A918129" s="13">
        <v>42635</v>
      </c>
    </row>
    <row r="918130" spans="1:1" x14ac:dyDescent="0.25">
      <c r="A918130" s="13">
        <v>42636</v>
      </c>
    </row>
    <row r="918131" spans="1:1" x14ac:dyDescent="0.25">
      <c r="A918131" s="13">
        <v>42639</v>
      </c>
    </row>
    <row r="918132" spans="1:1" x14ac:dyDescent="0.25">
      <c r="A918132" s="13">
        <v>42640</v>
      </c>
    </row>
    <row r="918133" spans="1:1" x14ac:dyDescent="0.25">
      <c r="A918133" s="13">
        <v>42641</v>
      </c>
    </row>
    <row r="918134" spans="1:1" x14ac:dyDescent="0.25">
      <c r="A918134" s="13">
        <v>42642</v>
      </c>
    </row>
    <row r="918135" spans="1:1" x14ac:dyDescent="0.25">
      <c r="A918135" s="13">
        <v>42643</v>
      </c>
    </row>
    <row r="918136" spans="1:1" x14ac:dyDescent="0.25">
      <c r="A918136" s="13">
        <v>42653</v>
      </c>
    </row>
    <row r="918137" spans="1:1" x14ac:dyDescent="0.25">
      <c r="A918137" s="13">
        <v>42654</v>
      </c>
    </row>
    <row r="918138" spans="1:1" x14ac:dyDescent="0.25">
      <c r="A918138" s="13">
        <v>42655</v>
      </c>
    </row>
    <row r="918139" spans="1:1" x14ac:dyDescent="0.25">
      <c r="A918139" s="13">
        <v>42656</v>
      </c>
    </row>
    <row r="918140" spans="1:1" x14ac:dyDescent="0.25">
      <c r="A918140" s="13">
        <v>42657</v>
      </c>
    </row>
    <row r="918141" spans="1:1" x14ac:dyDescent="0.25">
      <c r="A918141" s="13">
        <v>42660</v>
      </c>
    </row>
    <row r="918142" spans="1:1" x14ac:dyDescent="0.25">
      <c r="A918142" s="13">
        <v>42661</v>
      </c>
    </row>
    <row r="918143" spans="1:1" x14ac:dyDescent="0.25">
      <c r="A918143" s="13">
        <v>42662</v>
      </c>
    </row>
    <row r="918144" spans="1:1" x14ac:dyDescent="0.25">
      <c r="A918144" s="13">
        <v>42663</v>
      </c>
    </row>
    <row r="918145" spans="1:1" x14ac:dyDescent="0.25">
      <c r="A918145" s="13">
        <v>42664</v>
      </c>
    </row>
    <row r="918146" spans="1:1" x14ac:dyDescent="0.25">
      <c r="A918146" s="13">
        <v>42667</v>
      </c>
    </row>
    <row r="918147" spans="1:1" x14ac:dyDescent="0.25">
      <c r="A918147" s="13">
        <v>42668</v>
      </c>
    </row>
    <row r="918148" spans="1:1" x14ac:dyDescent="0.25">
      <c r="A918148" s="13">
        <v>42669</v>
      </c>
    </row>
    <row r="918149" spans="1:1" x14ac:dyDescent="0.25">
      <c r="A918149" s="13">
        <v>42670</v>
      </c>
    </row>
    <row r="918150" spans="1:1" x14ac:dyDescent="0.25">
      <c r="A918150" s="13">
        <v>42671</v>
      </c>
    </row>
    <row r="918151" spans="1:1" x14ac:dyDescent="0.25">
      <c r="A918151" s="13">
        <v>42674</v>
      </c>
    </row>
    <row r="918152" spans="1:1" x14ac:dyDescent="0.25">
      <c r="A918152" s="13">
        <v>42675</v>
      </c>
    </row>
    <row r="918153" spans="1:1" x14ac:dyDescent="0.25">
      <c r="A918153" s="13">
        <v>42676</v>
      </c>
    </row>
    <row r="918154" spans="1:1" x14ac:dyDescent="0.25">
      <c r="A918154" s="13">
        <v>42677</v>
      </c>
    </row>
    <row r="918155" spans="1:1" x14ac:dyDescent="0.25">
      <c r="A918155" s="13">
        <v>42678</v>
      </c>
    </row>
    <row r="934453" spans="1:1" x14ac:dyDescent="0.25">
      <c r="A934453" s="13" t="s">
        <v>0</v>
      </c>
    </row>
    <row r="934454" spans="1:1" x14ac:dyDescent="0.25">
      <c r="A934454" s="13" t="s">
        <v>1</v>
      </c>
    </row>
    <row r="934455" spans="1:1" x14ac:dyDescent="0.25">
      <c r="A934455" s="13">
        <v>42551</v>
      </c>
    </row>
    <row r="934456" spans="1:1" x14ac:dyDescent="0.25">
      <c r="A934456" s="13">
        <v>42552</v>
      </c>
    </row>
    <row r="934457" spans="1:1" x14ac:dyDescent="0.25">
      <c r="A934457" s="13">
        <v>42555</v>
      </c>
    </row>
    <row r="934458" spans="1:1" x14ac:dyDescent="0.25">
      <c r="A934458" s="13">
        <v>42556</v>
      </c>
    </row>
    <row r="934459" spans="1:1" x14ac:dyDescent="0.25">
      <c r="A934459" s="13">
        <v>42557</v>
      </c>
    </row>
    <row r="934460" spans="1:1" x14ac:dyDescent="0.25">
      <c r="A934460" s="13">
        <v>42558</v>
      </c>
    </row>
    <row r="934461" spans="1:1" x14ac:dyDescent="0.25">
      <c r="A934461" s="13">
        <v>42559</v>
      </c>
    </row>
    <row r="934462" spans="1:1" x14ac:dyDescent="0.25">
      <c r="A934462" s="13">
        <v>42562</v>
      </c>
    </row>
    <row r="934463" spans="1:1" x14ac:dyDescent="0.25">
      <c r="A934463" s="13">
        <v>42563</v>
      </c>
    </row>
    <row r="934464" spans="1:1" x14ac:dyDescent="0.25">
      <c r="A934464" s="13">
        <v>42564</v>
      </c>
    </row>
    <row r="934465" spans="1:1" x14ac:dyDescent="0.25">
      <c r="A934465" s="13">
        <v>42565</v>
      </c>
    </row>
    <row r="934466" spans="1:1" x14ac:dyDescent="0.25">
      <c r="A934466" s="13">
        <v>42566</v>
      </c>
    </row>
    <row r="934467" spans="1:1" x14ac:dyDescent="0.25">
      <c r="A934467" s="13">
        <v>42569</v>
      </c>
    </row>
    <row r="934468" spans="1:1" x14ac:dyDescent="0.25">
      <c r="A934468" s="13">
        <v>42570</v>
      </c>
    </row>
    <row r="934469" spans="1:1" x14ac:dyDescent="0.25">
      <c r="A934469" s="13">
        <v>42571</v>
      </c>
    </row>
    <row r="934470" spans="1:1" x14ac:dyDescent="0.25">
      <c r="A934470" s="13">
        <v>42572</v>
      </c>
    </row>
    <row r="934471" spans="1:1" x14ac:dyDescent="0.25">
      <c r="A934471" s="13">
        <v>42573</v>
      </c>
    </row>
    <row r="934472" spans="1:1" x14ac:dyDescent="0.25">
      <c r="A934472" s="13">
        <v>42576</v>
      </c>
    </row>
    <row r="934473" spans="1:1" x14ac:dyDescent="0.25">
      <c r="A934473" s="13">
        <v>42577</v>
      </c>
    </row>
    <row r="934474" spans="1:1" x14ac:dyDescent="0.25">
      <c r="A934474" s="13">
        <v>42578</v>
      </c>
    </row>
    <row r="934475" spans="1:1" x14ac:dyDescent="0.25">
      <c r="A934475" s="13">
        <v>42579</v>
      </c>
    </row>
    <row r="934476" spans="1:1" x14ac:dyDescent="0.25">
      <c r="A934476" s="13">
        <v>42580</v>
      </c>
    </row>
    <row r="934477" spans="1:1" x14ac:dyDescent="0.25">
      <c r="A934477" s="13">
        <v>42583</v>
      </c>
    </row>
    <row r="934478" spans="1:1" x14ac:dyDescent="0.25">
      <c r="A934478" s="13">
        <v>42584</v>
      </c>
    </row>
    <row r="934479" spans="1:1" x14ac:dyDescent="0.25">
      <c r="A934479" s="13">
        <v>42585</v>
      </c>
    </row>
    <row r="934480" spans="1:1" x14ac:dyDescent="0.25">
      <c r="A934480" s="13">
        <v>42586</v>
      </c>
    </row>
    <row r="934481" spans="1:1" x14ac:dyDescent="0.25">
      <c r="A934481" s="13">
        <v>42587</v>
      </c>
    </row>
    <row r="934482" spans="1:1" x14ac:dyDescent="0.25">
      <c r="A934482" s="13">
        <v>42590</v>
      </c>
    </row>
    <row r="934483" spans="1:1" x14ac:dyDescent="0.25">
      <c r="A934483" s="13">
        <v>42591</v>
      </c>
    </row>
    <row r="934484" spans="1:1" x14ac:dyDescent="0.25">
      <c r="A934484" s="13">
        <v>42592</v>
      </c>
    </row>
    <row r="934485" spans="1:1" x14ac:dyDescent="0.25">
      <c r="A934485" s="13">
        <v>42593</v>
      </c>
    </row>
    <row r="934486" spans="1:1" x14ac:dyDescent="0.25">
      <c r="A934486" s="13">
        <v>42594</v>
      </c>
    </row>
    <row r="934487" spans="1:1" x14ac:dyDescent="0.25">
      <c r="A934487" s="13">
        <v>42597</v>
      </c>
    </row>
    <row r="934488" spans="1:1" x14ac:dyDescent="0.25">
      <c r="A934488" s="13">
        <v>42598</v>
      </c>
    </row>
    <row r="934489" spans="1:1" x14ac:dyDescent="0.25">
      <c r="A934489" s="13">
        <v>42599</v>
      </c>
    </row>
    <row r="934490" spans="1:1" x14ac:dyDescent="0.25">
      <c r="A934490" s="13">
        <v>42600</v>
      </c>
    </row>
    <row r="934491" spans="1:1" x14ac:dyDescent="0.25">
      <c r="A934491" s="13">
        <v>42601</v>
      </c>
    </row>
    <row r="934492" spans="1:1" x14ac:dyDescent="0.25">
      <c r="A934492" s="13">
        <v>42604</v>
      </c>
    </row>
    <row r="934493" spans="1:1" x14ac:dyDescent="0.25">
      <c r="A934493" s="13">
        <v>42605</v>
      </c>
    </row>
    <row r="934494" spans="1:1" x14ac:dyDescent="0.25">
      <c r="A934494" s="13">
        <v>42606</v>
      </c>
    </row>
    <row r="934495" spans="1:1" x14ac:dyDescent="0.25">
      <c r="A934495" s="13">
        <v>42607</v>
      </c>
    </row>
    <row r="934496" spans="1:1" x14ac:dyDescent="0.25">
      <c r="A934496" s="13">
        <v>42608</v>
      </c>
    </row>
    <row r="934497" spans="1:1" x14ac:dyDescent="0.25">
      <c r="A934497" s="13">
        <v>42611</v>
      </c>
    </row>
    <row r="934498" spans="1:1" x14ac:dyDescent="0.25">
      <c r="A934498" s="13">
        <v>42612</v>
      </c>
    </row>
    <row r="934499" spans="1:1" x14ac:dyDescent="0.25">
      <c r="A934499" s="13">
        <v>42613</v>
      </c>
    </row>
    <row r="934500" spans="1:1" x14ac:dyDescent="0.25">
      <c r="A934500" s="13">
        <v>42614</v>
      </c>
    </row>
    <row r="934501" spans="1:1" x14ac:dyDescent="0.25">
      <c r="A934501" s="13">
        <v>42615</v>
      </c>
    </row>
    <row r="934502" spans="1:1" x14ac:dyDescent="0.25">
      <c r="A934502" s="13">
        <v>42618</v>
      </c>
    </row>
    <row r="934503" spans="1:1" x14ac:dyDescent="0.25">
      <c r="A934503" s="13">
        <v>42619</v>
      </c>
    </row>
    <row r="934504" spans="1:1" x14ac:dyDescent="0.25">
      <c r="A934504" s="13">
        <v>42620</v>
      </c>
    </row>
    <row r="934505" spans="1:1" x14ac:dyDescent="0.25">
      <c r="A934505" s="13">
        <v>42621</v>
      </c>
    </row>
    <row r="934506" spans="1:1" x14ac:dyDescent="0.25">
      <c r="A934506" s="13">
        <v>42622</v>
      </c>
    </row>
    <row r="934507" spans="1:1" x14ac:dyDescent="0.25">
      <c r="A934507" s="13">
        <v>42625</v>
      </c>
    </row>
    <row r="934508" spans="1:1" x14ac:dyDescent="0.25">
      <c r="A934508" s="13">
        <v>42626</v>
      </c>
    </row>
    <row r="934509" spans="1:1" x14ac:dyDescent="0.25">
      <c r="A934509" s="13">
        <v>42627</v>
      </c>
    </row>
    <row r="934510" spans="1:1" x14ac:dyDescent="0.25">
      <c r="A934510" s="13">
        <v>42632</v>
      </c>
    </row>
    <row r="934511" spans="1:1" x14ac:dyDescent="0.25">
      <c r="A934511" s="13">
        <v>42633</v>
      </c>
    </row>
    <row r="934512" spans="1:1" x14ac:dyDescent="0.25">
      <c r="A934512" s="13">
        <v>42634</v>
      </c>
    </row>
    <row r="934513" spans="1:1" x14ac:dyDescent="0.25">
      <c r="A934513" s="13">
        <v>42635</v>
      </c>
    </row>
    <row r="934514" spans="1:1" x14ac:dyDescent="0.25">
      <c r="A934514" s="13">
        <v>42636</v>
      </c>
    </row>
    <row r="934515" spans="1:1" x14ac:dyDescent="0.25">
      <c r="A934515" s="13">
        <v>42639</v>
      </c>
    </row>
    <row r="934516" spans="1:1" x14ac:dyDescent="0.25">
      <c r="A934516" s="13">
        <v>42640</v>
      </c>
    </row>
    <row r="934517" spans="1:1" x14ac:dyDescent="0.25">
      <c r="A934517" s="13">
        <v>42641</v>
      </c>
    </row>
    <row r="934518" spans="1:1" x14ac:dyDescent="0.25">
      <c r="A934518" s="13">
        <v>42642</v>
      </c>
    </row>
    <row r="934519" spans="1:1" x14ac:dyDescent="0.25">
      <c r="A934519" s="13">
        <v>42643</v>
      </c>
    </row>
    <row r="934520" spans="1:1" x14ac:dyDescent="0.25">
      <c r="A934520" s="13">
        <v>42653</v>
      </c>
    </row>
    <row r="934521" spans="1:1" x14ac:dyDescent="0.25">
      <c r="A934521" s="13">
        <v>42654</v>
      </c>
    </row>
    <row r="934522" spans="1:1" x14ac:dyDescent="0.25">
      <c r="A934522" s="13">
        <v>42655</v>
      </c>
    </row>
    <row r="934523" spans="1:1" x14ac:dyDescent="0.25">
      <c r="A934523" s="13">
        <v>42656</v>
      </c>
    </row>
    <row r="934524" spans="1:1" x14ac:dyDescent="0.25">
      <c r="A934524" s="13">
        <v>42657</v>
      </c>
    </row>
    <row r="934525" spans="1:1" x14ac:dyDescent="0.25">
      <c r="A934525" s="13">
        <v>42660</v>
      </c>
    </row>
    <row r="934526" spans="1:1" x14ac:dyDescent="0.25">
      <c r="A934526" s="13">
        <v>42661</v>
      </c>
    </row>
    <row r="934527" spans="1:1" x14ac:dyDescent="0.25">
      <c r="A934527" s="13">
        <v>42662</v>
      </c>
    </row>
    <row r="934528" spans="1:1" x14ac:dyDescent="0.25">
      <c r="A934528" s="13">
        <v>42663</v>
      </c>
    </row>
    <row r="934529" spans="1:1" x14ac:dyDescent="0.25">
      <c r="A934529" s="13">
        <v>42664</v>
      </c>
    </row>
    <row r="934530" spans="1:1" x14ac:dyDescent="0.25">
      <c r="A934530" s="13">
        <v>42667</v>
      </c>
    </row>
    <row r="934531" spans="1:1" x14ac:dyDescent="0.25">
      <c r="A934531" s="13">
        <v>42668</v>
      </c>
    </row>
    <row r="934532" spans="1:1" x14ac:dyDescent="0.25">
      <c r="A934532" s="13">
        <v>42669</v>
      </c>
    </row>
    <row r="934533" spans="1:1" x14ac:dyDescent="0.25">
      <c r="A934533" s="13">
        <v>42670</v>
      </c>
    </row>
    <row r="934534" spans="1:1" x14ac:dyDescent="0.25">
      <c r="A934534" s="13">
        <v>42671</v>
      </c>
    </row>
    <row r="934535" spans="1:1" x14ac:dyDescent="0.25">
      <c r="A934535" s="13">
        <v>42674</v>
      </c>
    </row>
    <row r="934536" spans="1:1" x14ac:dyDescent="0.25">
      <c r="A934536" s="13">
        <v>42675</v>
      </c>
    </row>
    <row r="934537" spans="1:1" x14ac:dyDescent="0.25">
      <c r="A934537" s="13">
        <v>42676</v>
      </c>
    </row>
    <row r="934538" spans="1:1" x14ac:dyDescent="0.25">
      <c r="A934538" s="13">
        <v>42677</v>
      </c>
    </row>
    <row r="934539" spans="1:1" x14ac:dyDescent="0.25">
      <c r="A934539" s="13">
        <v>42678</v>
      </c>
    </row>
    <row r="950837" spans="1:1" x14ac:dyDescent="0.25">
      <c r="A950837" s="13" t="s">
        <v>0</v>
      </c>
    </row>
    <row r="950838" spans="1:1" x14ac:dyDescent="0.25">
      <c r="A950838" s="13" t="s">
        <v>1</v>
      </c>
    </row>
    <row r="950839" spans="1:1" x14ac:dyDescent="0.25">
      <c r="A950839" s="13">
        <v>42551</v>
      </c>
    </row>
    <row r="950840" spans="1:1" x14ac:dyDescent="0.25">
      <c r="A950840" s="13">
        <v>42552</v>
      </c>
    </row>
    <row r="950841" spans="1:1" x14ac:dyDescent="0.25">
      <c r="A950841" s="13">
        <v>42555</v>
      </c>
    </row>
    <row r="950842" spans="1:1" x14ac:dyDescent="0.25">
      <c r="A950842" s="13">
        <v>42556</v>
      </c>
    </row>
    <row r="950843" spans="1:1" x14ac:dyDescent="0.25">
      <c r="A950843" s="13">
        <v>42557</v>
      </c>
    </row>
    <row r="950844" spans="1:1" x14ac:dyDescent="0.25">
      <c r="A950844" s="13">
        <v>42558</v>
      </c>
    </row>
    <row r="950845" spans="1:1" x14ac:dyDescent="0.25">
      <c r="A950845" s="13">
        <v>42559</v>
      </c>
    </row>
    <row r="950846" spans="1:1" x14ac:dyDescent="0.25">
      <c r="A950846" s="13">
        <v>42562</v>
      </c>
    </row>
    <row r="950847" spans="1:1" x14ac:dyDescent="0.25">
      <c r="A950847" s="13">
        <v>42563</v>
      </c>
    </row>
    <row r="950848" spans="1:1" x14ac:dyDescent="0.25">
      <c r="A950848" s="13">
        <v>42564</v>
      </c>
    </row>
    <row r="950849" spans="1:1" x14ac:dyDescent="0.25">
      <c r="A950849" s="13">
        <v>42565</v>
      </c>
    </row>
    <row r="950850" spans="1:1" x14ac:dyDescent="0.25">
      <c r="A950850" s="13">
        <v>42566</v>
      </c>
    </row>
    <row r="950851" spans="1:1" x14ac:dyDescent="0.25">
      <c r="A950851" s="13">
        <v>42569</v>
      </c>
    </row>
    <row r="950852" spans="1:1" x14ac:dyDescent="0.25">
      <c r="A950852" s="13">
        <v>42570</v>
      </c>
    </row>
    <row r="950853" spans="1:1" x14ac:dyDescent="0.25">
      <c r="A950853" s="13">
        <v>42571</v>
      </c>
    </row>
    <row r="950854" spans="1:1" x14ac:dyDescent="0.25">
      <c r="A950854" s="13">
        <v>42572</v>
      </c>
    </row>
    <row r="950855" spans="1:1" x14ac:dyDescent="0.25">
      <c r="A950855" s="13">
        <v>42573</v>
      </c>
    </row>
    <row r="950856" spans="1:1" x14ac:dyDescent="0.25">
      <c r="A950856" s="13">
        <v>42576</v>
      </c>
    </row>
    <row r="950857" spans="1:1" x14ac:dyDescent="0.25">
      <c r="A950857" s="13">
        <v>42577</v>
      </c>
    </row>
    <row r="950858" spans="1:1" x14ac:dyDescent="0.25">
      <c r="A950858" s="13">
        <v>42578</v>
      </c>
    </row>
    <row r="950859" spans="1:1" x14ac:dyDescent="0.25">
      <c r="A950859" s="13">
        <v>42579</v>
      </c>
    </row>
    <row r="950860" spans="1:1" x14ac:dyDescent="0.25">
      <c r="A950860" s="13">
        <v>42580</v>
      </c>
    </row>
    <row r="950861" spans="1:1" x14ac:dyDescent="0.25">
      <c r="A950861" s="13">
        <v>42583</v>
      </c>
    </row>
    <row r="950862" spans="1:1" x14ac:dyDescent="0.25">
      <c r="A950862" s="13">
        <v>42584</v>
      </c>
    </row>
    <row r="950863" spans="1:1" x14ac:dyDescent="0.25">
      <c r="A950863" s="13">
        <v>42585</v>
      </c>
    </row>
    <row r="950864" spans="1:1" x14ac:dyDescent="0.25">
      <c r="A950864" s="13">
        <v>42586</v>
      </c>
    </row>
    <row r="950865" spans="1:1" x14ac:dyDescent="0.25">
      <c r="A950865" s="13">
        <v>42587</v>
      </c>
    </row>
    <row r="950866" spans="1:1" x14ac:dyDescent="0.25">
      <c r="A950866" s="13">
        <v>42590</v>
      </c>
    </row>
    <row r="950867" spans="1:1" x14ac:dyDescent="0.25">
      <c r="A950867" s="13">
        <v>42591</v>
      </c>
    </row>
    <row r="950868" spans="1:1" x14ac:dyDescent="0.25">
      <c r="A950868" s="13">
        <v>42592</v>
      </c>
    </row>
    <row r="950869" spans="1:1" x14ac:dyDescent="0.25">
      <c r="A950869" s="13">
        <v>42593</v>
      </c>
    </row>
    <row r="950870" spans="1:1" x14ac:dyDescent="0.25">
      <c r="A950870" s="13">
        <v>42594</v>
      </c>
    </row>
    <row r="950871" spans="1:1" x14ac:dyDescent="0.25">
      <c r="A950871" s="13">
        <v>42597</v>
      </c>
    </row>
    <row r="950872" spans="1:1" x14ac:dyDescent="0.25">
      <c r="A950872" s="13">
        <v>42598</v>
      </c>
    </row>
    <row r="950873" spans="1:1" x14ac:dyDescent="0.25">
      <c r="A950873" s="13">
        <v>42599</v>
      </c>
    </row>
    <row r="950874" spans="1:1" x14ac:dyDescent="0.25">
      <c r="A950874" s="13">
        <v>42600</v>
      </c>
    </row>
    <row r="950875" spans="1:1" x14ac:dyDescent="0.25">
      <c r="A950875" s="13">
        <v>42601</v>
      </c>
    </row>
    <row r="950876" spans="1:1" x14ac:dyDescent="0.25">
      <c r="A950876" s="13">
        <v>42604</v>
      </c>
    </row>
    <row r="950877" spans="1:1" x14ac:dyDescent="0.25">
      <c r="A950877" s="13">
        <v>42605</v>
      </c>
    </row>
    <row r="950878" spans="1:1" x14ac:dyDescent="0.25">
      <c r="A950878" s="13">
        <v>42606</v>
      </c>
    </row>
    <row r="950879" spans="1:1" x14ac:dyDescent="0.25">
      <c r="A950879" s="13">
        <v>42607</v>
      </c>
    </row>
    <row r="950880" spans="1:1" x14ac:dyDescent="0.25">
      <c r="A950880" s="13">
        <v>42608</v>
      </c>
    </row>
    <row r="950881" spans="1:1" x14ac:dyDescent="0.25">
      <c r="A950881" s="13">
        <v>42611</v>
      </c>
    </row>
    <row r="950882" spans="1:1" x14ac:dyDescent="0.25">
      <c r="A950882" s="13">
        <v>42612</v>
      </c>
    </row>
    <row r="950883" spans="1:1" x14ac:dyDescent="0.25">
      <c r="A950883" s="13">
        <v>42613</v>
      </c>
    </row>
    <row r="950884" spans="1:1" x14ac:dyDescent="0.25">
      <c r="A950884" s="13">
        <v>42614</v>
      </c>
    </row>
    <row r="950885" spans="1:1" x14ac:dyDescent="0.25">
      <c r="A950885" s="13">
        <v>42615</v>
      </c>
    </row>
    <row r="950886" spans="1:1" x14ac:dyDescent="0.25">
      <c r="A950886" s="13">
        <v>42618</v>
      </c>
    </row>
    <row r="950887" spans="1:1" x14ac:dyDescent="0.25">
      <c r="A950887" s="13">
        <v>42619</v>
      </c>
    </row>
    <row r="950888" spans="1:1" x14ac:dyDescent="0.25">
      <c r="A950888" s="13">
        <v>42620</v>
      </c>
    </row>
    <row r="950889" spans="1:1" x14ac:dyDescent="0.25">
      <c r="A950889" s="13">
        <v>42621</v>
      </c>
    </row>
    <row r="950890" spans="1:1" x14ac:dyDescent="0.25">
      <c r="A950890" s="13">
        <v>42622</v>
      </c>
    </row>
    <row r="950891" spans="1:1" x14ac:dyDescent="0.25">
      <c r="A950891" s="13">
        <v>42625</v>
      </c>
    </row>
    <row r="950892" spans="1:1" x14ac:dyDescent="0.25">
      <c r="A950892" s="13">
        <v>42626</v>
      </c>
    </row>
    <row r="950893" spans="1:1" x14ac:dyDescent="0.25">
      <c r="A950893" s="13">
        <v>42627</v>
      </c>
    </row>
    <row r="950894" spans="1:1" x14ac:dyDescent="0.25">
      <c r="A950894" s="13">
        <v>42632</v>
      </c>
    </row>
    <row r="950895" spans="1:1" x14ac:dyDescent="0.25">
      <c r="A950895" s="13">
        <v>42633</v>
      </c>
    </row>
    <row r="950896" spans="1:1" x14ac:dyDescent="0.25">
      <c r="A950896" s="13">
        <v>42634</v>
      </c>
    </row>
    <row r="950897" spans="1:1" x14ac:dyDescent="0.25">
      <c r="A950897" s="13">
        <v>42635</v>
      </c>
    </row>
    <row r="950898" spans="1:1" x14ac:dyDescent="0.25">
      <c r="A950898" s="13">
        <v>42636</v>
      </c>
    </row>
    <row r="950899" spans="1:1" x14ac:dyDescent="0.25">
      <c r="A950899" s="13">
        <v>42639</v>
      </c>
    </row>
    <row r="950900" spans="1:1" x14ac:dyDescent="0.25">
      <c r="A950900" s="13">
        <v>42640</v>
      </c>
    </row>
    <row r="950901" spans="1:1" x14ac:dyDescent="0.25">
      <c r="A950901" s="13">
        <v>42641</v>
      </c>
    </row>
    <row r="950902" spans="1:1" x14ac:dyDescent="0.25">
      <c r="A950902" s="13">
        <v>42642</v>
      </c>
    </row>
    <row r="950903" spans="1:1" x14ac:dyDescent="0.25">
      <c r="A950903" s="13">
        <v>42643</v>
      </c>
    </row>
    <row r="950904" spans="1:1" x14ac:dyDescent="0.25">
      <c r="A950904" s="13">
        <v>42653</v>
      </c>
    </row>
    <row r="950905" spans="1:1" x14ac:dyDescent="0.25">
      <c r="A950905" s="13">
        <v>42654</v>
      </c>
    </row>
    <row r="950906" spans="1:1" x14ac:dyDescent="0.25">
      <c r="A950906" s="13">
        <v>42655</v>
      </c>
    </row>
    <row r="950907" spans="1:1" x14ac:dyDescent="0.25">
      <c r="A950907" s="13">
        <v>42656</v>
      </c>
    </row>
    <row r="950908" spans="1:1" x14ac:dyDescent="0.25">
      <c r="A950908" s="13">
        <v>42657</v>
      </c>
    </row>
    <row r="950909" spans="1:1" x14ac:dyDescent="0.25">
      <c r="A950909" s="13">
        <v>42660</v>
      </c>
    </row>
    <row r="950910" spans="1:1" x14ac:dyDescent="0.25">
      <c r="A950910" s="13">
        <v>42661</v>
      </c>
    </row>
    <row r="950911" spans="1:1" x14ac:dyDescent="0.25">
      <c r="A950911" s="13">
        <v>42662</v>
      </c>
    </row>
    <row r="950912" spans="1:1" x14ac:dyDescent="0.25">
      <c r="A950912" s="13">
        <v>42663</v>
      </c>
    </row>
    <row r="950913" spans="1:1" x14ac:dyDescent="0.25">
      <c r="A950913" s="13">
        <v>42664</v>
      </c>
    </row>
    <row r="950914" spans="1:1" x14ac:dyDescent="0.25">
      <c r="A950914" s="13">
        <v>42667</v>
      </c>
    </row>
    <row r="950915" spans="1:1" x14ac:dyDescent="0.25">
      <c r="A950915" s="13">
        <v>42668</v>
      </c>
    </row>
    <row r="950916" spans="1:1" x14ac:dyDescent="0.25">
      <c r="A950916" s="13">
        <v>42669</v>
      </c>
    </row>
    <row r="950917" spans="1:1" x14ac:dyDescent="0.25">
      <c r="A950917" s="13">
        <v>42670</v>
      </c>
    </row>
    <row r="950918" spans="1:1" x14ac:dyDescent="0.25">
      <c r="A950918" s="13">
        <v>42671</v>
      </c>
    </row>
    <row r="950919" spans="1:1" x14ac:dyDescent="0.25">
      <c r="A950919" s="13">
        <v>42674</v>
      </c>
    </row>
    <row r="950920" spans="1:1" x14ac:dyDescent="0.25">
      <c r="A950920" s="13">
        <v>42675</v>
      </c>
    </row>
    <row r="950921" spans="1:1" x14ac:dyDescent="0.25">
      <c r="A950921" s="13">
        <v>42676</v>
      </c>
    </row>
    <row r="950922" spans="1:1" x14ac:dyDescent="0.25">
      <c r="A950922" s="13">
        <v>42677</v>
      </c>
    </row>
    <row r="950923" spans="1:1" x14ac:dyDescent="0.25">
      <c r="A950923" s="13">
        <v>42678</v>
      </c>
    </row>
  </sheetData>
  <phoneticPr fontId="420" type="noConversion"/>
  <hyperlinks>
    <hyperlink ref="AD6" r:id="rId1" xr:uid="{00000000-0004-0000-0700-000000000000}"/>
    <hyperlink ref="AC6" r:id="rId2" xr:uid="{00000000-0004-0000-0700-000001000000}"/>
    <hyperlink ref="AH6" r:id="rId3" xr:uid="{00000000-0004-0000-0700-000002000000}"/>
    <hyperlink ref="AE6" r:id="rId4" xr:uid="{00000000-0004-0000-0700-000003000000}"/>
  </hyperlinks>
  <pageMargins left="0.7" right="0.7" top="0.75" bottom="0.75" header="0.3" footer="0.3"/>
  <pageSetup paperSize="9" orientation="portrait" r:id="rId5"/>
  <drawing r:id="rId6"/>
  <legacyDrawing r:id="rId7"/>
  <mc:AlternateContent xmlns:mc="http://schemas.openxmlformats.org/markup-compatibility/2006">
    <mc:Choice Requires="x14">
      <controls>
        <mc:AlternateContent xmlns:mc="http://schemas.openxmlformats.org/markup-compatibility/2006">
          <mc:Choice Requires="x14">
            <control shapeId="7172" r:id="rId8" name="Button 1">
              <controlPr defaultSize="0" print="0" autoPict="0" macro="[0]!获取股票指数">
                <anchor moveWithCells="1" sizeWithCells="1">
                  <from>
                    <xdr:col>37</xdr:col>
                    <xdr:colOff>327660</xdr:colOff>
                    <xdr:row>0</xdr:row>
                    <xdr:rowOff>30480</xdr:rowOff>
                  </from>
                  <to>
                    <xdr:col>39</xdr:col>
                    <xdr:colOff>251460</xdr:colOff>
                    <xdr:row>2</xdr:row>
                    <xdr:rowOff>60960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tabColor indexed="10"/>
  </sheetPr>
  <dimension ref="A1:R660"/>
  <sheetViews>
    <sheetView workbookViewId="0">
      <pane xSplit="1" ySplit="3" topLeftCell="B646" activePane="bottomRight" state="frozen"/>
      <selection pane="topRight" activeCell="B1" sqref="B1"/>
      <selection pane="bottomLeft" activeCell="A4" sqref="A4"/>
      <selection pane="bottomRight" activeCell="F668" sqref="F668"/>
    </sheetView>
  </sheetViews>
  <sheetFormatPr defaultColWidth="9" defaultRowHeight="15.6" x14ac:dyDescent="0.25"/>
  <cols>
    <col min="1" max="1" width="10.33203125" style="57" customWidth="1"/>
    <col min="2" max="2" width="11.77734375" style="57" customWidth="1"/>
    <col min="3" max="3" width="10.33203125" style="70" customWidth="1"/>
    <col min="4" max="4" width="9.21875" style="60" customWidth="1"/>
    <col min="5" max="5" width="8.21875" style="60" bestFit="1" customWidth="1"/>
    <col min="6" max="7" width="10.21875" style="70" customWidth="1"/>
    <col min="8" max="8" width="9.77734375" style="59" customWidth="1"/>
    <col min="9" max="9" width="12.88671875" style="35" customWidth="1"/>
    <col min="10" max="10" width="10.77734375" style="59" customWidth="1"/>
    <col min="11" max="11" width="10.109375" style="70" customWidth="1"/>
    <col min="12" max="12" width="8.6640625" style="64" customWidth="1"/>
    <col min="13" max="13" width="10.109375" style="59" customWidth="1"/>
    <col min="14" max="15" width="10.44140625" style="75" bestFit="1" customWidth="1"/>
    <col min="16" max="16" width="11.109375" style="75" customWidth="1"/>
    <col min="17" max="17" width="10.33203125" style="57" customWidth="1"/>
    <col min="18" max="16384" width="9" style="57"/>
  </cols>
  <sheetData>
    <row r="1" spans="1:18" ht="31.2" x14ac:dyDescent="0.25">
      <c r="A1" s="53" t="s">
        <v>0</v>
      </c>
      <c r="B1" s="57" t="s">
        <v>185</v>
      </c>
      <c r="C1" s="68" t="s">
        <v>2</v>
      </c>
      <c r="D1" s="55" t="s">
        <v>3</v>
      </c>
      <c r="E1" s="55" t="s">
        <v>4</v>
      </c>
      <c r="F1" s="68" t="s">
        <v>5</v>
      </c>
      <c r="G1" s="68" t="s">
        <v>6</v>
      </c>
      <c r="H1" s="54" t="s">
        <v>7</v>
      </c>
      <c r="I1" s="34" t="s">
        <v>8</v>
      </c>
      <c r="J1" s="90" t="s">
        <v>15</v>
      </c>
      <c r="K1" s="68" t="s">
        <v>20</v>
      </c>
      <c r="L1" s="73" t="s">
        <v>18</v>
      </c>
      <c r="M1" s="54" t="s">
        <v>21</v>
      </c>
      <c r="N1" s="68" t="s">
        <v>22</v>
      </c>
      <c r="O1" s="68" t="s">
        <v>23</v>
      </c>
      <c r="P1" s="68" t="s">
        <v>24</v>
      </c>
      <c r="Q1" s="53" t="s">
        <v>0</v>
      </c>
    </row>
    <row r="2" spans="1:18" x14ac:dyDescent="0.25">
      <c r="A2" s="56" t="s">
        <v>809</v>
      </c>
      <c r="B2" s="57" t="s">
        <v>2054</v>
      </c>
      <c r="C2" s="69">
        <v>247.77</v>
      </c>
      <c r="D2" s="61">
        <v>4.1000000000000003E-3</v>
      </c>
      <c r="E2" s="63">
        <v>1.1599999999999999E-2</v>
      </c>
      <c r="F2" s="72">
        <v>248.21</v>
      </c>
      <c r="G2" s="71">
        <v>245.34</v>
      </c>
      <c r="H2" s="58">
        <v>912822</v>
      </c>
      <c r="I2" s="1">
        <v>45637.404965277776</v>
      </c>
      <c r="J2" s="58" t="str">
        <f>IF(LEFT(A2,2)="gb",RIGHT(A2,LEN(A2)-3),RIGHT(A2,LEN(A2)-2)-0)</f>
        <v>aapl</v>
      </c>
      <c r="K2" s="69">
        <f>C2+0</f>
        <v>247.77</v>
      </c>
      <c r="L2" s="63">
        <f>D2</f>
        <v>4.1000000000000003E-3</v>
      </c>
      <c r="M2" s="58">
        <f>H2</f>
        <v>912822</v>
      </c>
      <c r="N2" s="74">
        <v>247.77</v>
      </c>
      <c r="O2" s="74">
        <v>247.77</v>
      </c>
      <c r="P2" s="74">
        <v>246.89</v>
      </c>
      <c r="Q2" s="56" t="s">
        <v>54</v>
      </c>
    </row>
    <row r="3" spans="1:18" x14ac:dyDescent="0.25">
      <c r="A3" s="56" t="s">
        <v>808</v>
      </c>
      <c r="B3" s="57" t="s">
        <v>2055</v>
      </c>
      <c r="C3" s="69">
        <v>89.83</v>
      </c>
      <c r="D3" s="62">
        <v>-2.7E-2</v>
      </c>
      <c r="E3" s="63">
        <v>1.15E-2</v>
      </c>
      <c r="F3" s="72">
        <v>90.56</v>
      </c>
      <c r="G3" s="72">
        <v>89.495000000000005</v>
      </c>
      <c r="H3" s="58">
        <v>124521</v>
      </c>
      <c r="I3" s="1">
        <v>45637.401504629626</v>
      </c>
      <c r="J3" s="58" t="str">
        <f>IF(LEFT(A3,2)="gb",RIGHT(A3,LEN(A3)-3),RIGHT(A3,LEN(A3)-2)-0)</f>
        <v>baba</v>
      </c>
      <c r="K3" s="69">
        <f>C3</f>
        <v>89.83</v>
      </c>
      <c r="L3" s="63">
        <f>D3</f>
        <v>-2.7E-2</v>
      </c>
      <c r="M3" s="58">
        <f>H3</f>
        <v>124521</v>
      </c>
      <c r="N3" s="74">
        <v>89.83</v>
      </c>
      <c r="O3" s="74">
        <v>89.83</v>
      </c>
      <c r="P3" s="74">
        <v>89.784999999999997</v>
      </c>
      <c r="Q3" s="56" t="s">
        <v>13</v>
      </c>
    </row>
    <row r="4" spans="1:18" x14ac:dyDescent="0.25">
      <c r="A4" s="56" t="s">
        <v>807</v>
      </c>
      <c r="B4" s="57" t="s">
        <v>2056</v>
      </c>
      <c r="C4" s="69">
        <v>33.6</v>
      </c>
      <c r="D4" s="62">
        <v>-1.5E-3</v>
      </c>
      <c r="E4" s="63">
        <v>3.5700000000000003E-2</v>
      </c>
      <c r="F4" s="71">
        <v>34.450000000000003</v>
      </c>
      <c r="G4" s="72">
        <v>33.25</v>
      </c>
      <c r="H4" s="58">
        <v>20407</v>
      </c>
      <c r="I4" s="1" t="s">
        <v>5863</v>
      </c>
      <c r="J4" s="58">
        <f t="shared" ref="J4:J38" si="0">IF(LEFT(A4,2)="gb",RIGHT(A4,LEN(A4)-3),RIGHT(A4,LEN(A4)-2)-0)</f>
        <v>3888</v>
      </c>
      <c r="K4" s="69">
        <f>C4+0</f>
        <v>33.6</v>
      </c>
      <c r="L4" s="63">
        <f t="shared" ref="L4:L38" si="1">D4</f>
        <v>-1.5E-3</v>
      </c>
      <c r="M4" s="58">
        <f t="shared" ref="M4:M38" si="2">H4</f>
        <v>20407</v>
      </c>
      <c r="N4" s="74">
        <v>33.5</v>
      </c>
      <c r="O4" s="74">
        <v>33.6</v>
      </c>
      <c r="P4" s="74">
        <v>34.25</v>
      </c>
      <c r="Q4" s="56" t="s">
        <v>809</v>
      </c>
    </row>
    <row r="5" spans="1:18" x14ac:dyDescent="0.25">
      <c r="A5" s="56" t="s">
        <v>13</v>
      </c>
      <c r="B5" s="57" t="s">
        <v>2057</v>
      </c>
      <c r="C5" s="69">
        <v>2676.5518000000002</v>
      </c>
      <c r="D5" s="62">
        <v>-4.7999999999999996E-3</v>
      </c>
      <c r="E5" s="63">
        <v>9.1000000000000004E-3</v>
      </c>
      <c r="F5" s="71">
        <v>2696.0070999999998</v>
      </c>
      <c r="G5" s="72">
        <v>2671.5218</v>
      </c>
      <c r="H5" s="58">
        <v>7484066</v>
      </c>
      <c r="I5" s="1">
        <v>0.63968749999999996</v>
      </c>
      <c r="J5" s="58">
        <f t="shared" si="0"/>
        <v>16</v>
      </c>
      <c r="K5" s="69">
        <f>C5+0</f>
        <v>2676.5518000000002</v>
      </c>
      <c r="L5" s="63">
        <f t="shared" si="1"/>
        <v>-4.7999999999999996E-3</v>
      </c>
      <c r="M5" s="58">
        <f t="shared" si="2"/>
        <v>7484066</v>
      </c>
      <c r="N5" s="74">
        <v>0</v>
      </c>
      <c r="O5" s="74">
        <v>0</v>
      </c>
      <c r="P5" s="74">
        <v>2684.5906</v>
      </c>
      <c r="Q5" s="56" t="s">
        <v>807</v>
      </c>
    </row>
    <row r="6" spans="1:18" x14ac:dyDescent="0.25">
      <c r="A6" s="56" t="s">
        <v>14</v>
      </c>
      <c r="B6" s="57" t="s">
        <v>174</v>
      </c>
      <c r="C6" s="69">
        <v>3988.8308000000002</v>
      </c>
      <c r="D6" s="62">
        <v>-1.6999999999999999E-3</v>
      </c>
      <c r="E6" s="63">
        <v>7.0000000000000001E-3</v>
      </c>
      <c r="F6" s="71">
        <v>4005.3253</v>
      </c>
      <c r="G6" s="72">
        <v>3977.3521999999998</v>
      </c>
      <c r="H6" s="58">
        <v>31071331</v>
      </c>
      <c r="I6" s="1">
        <v>0.63968749999999996</v>
      </c>
      <c r="J6" s="58">
        <f t="shared" si="0"/>
        <v>300</v>
      </c>
      <c r="K6" s="69">
        <f>C6</f>
        <v>3988.8308000000002</v>
      </c>
      <c r="L6" s="63">
        <f t="shared" si="1"/>
        <v>-1.6999999999999999E-3</v>
      </c>
      <c r="M6" s="58">
        <f t="shared" si="2"/>
        <v>31071331</v>
      </c>
      <c r="N6" s="74">
        <v>0</v>
      </c>
      <c r="O6" s="74">
        <v>0</v>
      </c>
      <c r="P6" s="74">
        <v>3988.0178999999998</v>
      </c>
      <c r="Q6" s="56" t="s">
        <v>14</v>
      </c>
    </row>
    <row r="7" spans="1:18" x14ac:dyDescent="0.25">
      <c r="A7" s="56" t="s">
        <v>58</v>
      </c>
      <c r="B7" s="57" t="s">
        <v>2058</v>
      </c>
      <c r="C7" s="69">
        <v>6047.1049999999996</v>
      </c>
      <c r="D7" s="61">
        <v>9.1999999999999998E-3</v>
      </c>
      <c r="E7" s="63">
        <v>1.32E-2</v>
      </c>
      <c r="F7" s="71">
        <v>6051.4718000000003</v>
      </c>
      <c r="G7" s="72">
        <v>5972.2695999999996</v>
      </c>
      <c r="H7" s="58">
        <v>25001147</v>
      </c>
      <c r="I7" s="1">
        <v>0.63968749999999996</v>
      </c>
      <c r="J7" s="58">
        <f t="shared" si="0"/>
        <v>905</v>
      </c>
      <c r="K7" s="69">
        <f t="shared" ref="K7:K39" si="3">C7+0</f>
        <v>6047.1049999999996</v>
      </c>
      <c r="L7" s="63">
        <f t="shared" si="1"/>
        <v>9.1999999999999998E-3</v>
      </c>
      <c r="M7" s="58">
        <f t="shared" si="2"/>
        <v>25001147</v>
      </c>
      <c r="N7" s="74">
        <v>0</v>
      </c>
      <c r="O7" s="74">
        <v>0</v>
      </c>
      <c r="P7" s="74">
        <v>5973.326</v>
      </c>
      <c r="Q7" s="56" t="s">
        <v>58</v>
      </c>
    </row>
    <row r="8" spans="1:18" x14ac:dyDescent="0.25">
      <c r="A8" s="56" t="s">
        <v>551</v>
      </c>
      <c r="B8" s="57" t="s">
        <v>2059</v>
      </c>
      <c r="C8" s="69">
        <v>124.29900000000001</v>
      </c>
      <c r="D8" s="61">
        <v>1.6000000000000001E-3</v>
      </c>
      <c r="E8" s="63">
        <v>4.4000000000000003E-3</v>
      </c>
      <c r="F8" s="71">
        <v>124.29900000000001</v>
      </c>
      <c r="G8" s="72">
        <v>123.75</v>
      </c>
      <c r="H8" s="58">
        <v>248</v>
      </c>
      <c r="I8" s="1">
        <v>0.63937500000000003</v>
      </c>
      <c r="J8" s="58">
        <f t="shared" si="0"/>
        <v>19536</v>
      </c>
      <c r="K8" s="69">
        <f t="shared" si="3"/>
        <v>124.29900000000001</v>
      </c>
      <c r="L8" s="63">
        <f t="shared" si="1"/>
        <v>1.6000000000000001E-3</v>
      </c>
      <c r="M8" s="58">
        <f t="shared" si="2"/>
        <v>248</v>
      </c>
      <c r="N8" s="74">
        <v>124.051</v>
      </c>
      <c r="O8" s="74">
        <v>124.3</v>
      </c>
      <c r="P8" s="74">
        <v>123.75</v>
      </c>
      <c r="Q8" s="56" t="s">
        <v>551</v>
      </c>
    </row>
    <row r="9" spans="1:18" x14ac:dyDescent="0.25">
      <c r="A9" s="56" t="s">
        <v>552</v>
      </c>
      <c r="B9" s="57" t="s">
        <v>2060</v>
      </c>
      <c r="C9" s="69">
        <v>120.12</v>
      </c>
      <c r="D9" s="61">
        <v>1E-3</v>
      </c>
      <c r="E9" s="63">
        <v>4.4000000000000003E-3</v>
      </c>
      <c r="F9" s="71">
        <v>120.121</v>
      </c>
      <c r="G9" s="72">
        <v>119.59</v>
      </c>
      <c r="H9" s="58">
        <v>8411</v>
      </c>
      <c r="I9" s="1">
        <v>0.63940972222222225</v>
      </c>
      <c r="J9" s="58">
        <f t="shared" si="0"/>
        <v>19547</v>
      </c>
      <c r="K9" s="69">
        <f t="shared" si="3"/>
        <v>120.12</v>
      </c>
      <c r="L9" s="63">
        <f t="shared" si="1"/>
        <v>1E-3</v>
      </c>
      <c r="M9" s="58">
        <f t="shared" si="2"/>
        <v>8411</v>
      </c>
      <c r="N9" s="74">
        <v>119.983</v>
      </c>
      <c r="O9" s="74">
        <v>120.185</v>
      </c>
      <c r="P9" s="74">
        <v>119.96</v>
      </c>
      <c r="Q9" s="56" t="s">
        <v>552</v>
      </c>
      <c r="R9" s="57" t="e">
        <f>VLOOKUP(A9,价值股票!A:A,1,FALSE)</f>
        <v>#N/A</v>
      </c>
    </row>
    <row r="10" spans="1:18" x14ac:dyDescent="0.25">
      <c r="A10" s="56" t="s">
        <v>516</v>
      </c>
      <c r="B10" s="57" t="s">
        <v>5472</v>
      </c>
      <c r="C10" s="69">
        <v>117.80500000000001</v>
      </c>
      <c r="D10" s="77">
        <v>0</v>
      </c>
      <c r="E10" s="63">
        <v>0</v>
      </c>
      <c r="F10" s="72">
        <v>0</v>
      </c>
      <c r="G10" s="72">
        <v>0</v>
      </c>
      <c r="H10" s="58">
        <v>0</v>
      </c>
      <c r="I10" s="1">
        <v>0.375</v>
      </c>
      <c r="J10" s="58">
        <f t="shared" si="0"/>
        <v>110047</v>
      </c>
      <c r="K10" s="69">
        <f t="shared" si="3"/>
        <v>117.80500000000001</v>
      </c>
      <c r="L10" s="63">
        <f t="shared" si="1"/>
        <v>0</v>
      </c>
      <c r="M10" s="58">
        <f t="shared" si="2"/>
        <v>0</v>
      </c>
      <c r="N10" s="74">
        <v>0</v>
      </c>
      <c r="O10" s="74">
        <v>0</v>
      </c>
      <c r="P10" s="74">
        <v>0</v>
      </c>
      <c r="Q10" s="56" t="s">
        <v>661</v>
      </c>
      <c r="R10" s="57" t="e">
        <f>VLOOKUP(A10,价值股票!A:A,1,FALSE)</f>
        <v>#N/A</v>
      </c>
    </row>
    <row r="11" spans="1:18" x14ac:dyDescent="0.25">
      <c r="A11" s="56" t="s">
        <v>613</v>
      </c>
      <c r="B11" s="57" t="s">
        <v>5753</v>
      </c>
      <c r="C11" s="69">
        <v>182.36199999999999</v>
      </c>
      <c r="D11" s="77">
        <v>0</v>
      </c>
      <c r="E11" s="63">
        <v>0</v>
      </c>
      <c r="F11" s="72">
        <v>0</v>
      </c>
      <c r="G11" s="72">
        <v>0</v>
      </c>
      <c r="H11" s="58">
        <v>0</v>
      </c>
      <c r="I11" s="1">
        <v>0.375</v>
      </c>
      <c r="J11" s="58">
        <f t="shared" si="0"/>
        <v>110048</v>
      </c>
      <c r="K11" s="69">
        <f t="shared" si="3"/>
        <v>182.36199999999999</v>
      </c>
      <c r="L11" s="63">
        <f t="shared" si="1"/>
        <v>0</v>
      </c>
      <c r="M11" s="58">
        <f t="shared" si="2"/>
        <v>0</v>
      </c>
      <c r="N11" s="74">
        <v>0</v>
      </c>
      <c r="O11" s="74">
        <v>0</v>
      </c>
      <c r="P11" s="74">
        <v>0</v>
      </c>
      <c r="Q11" s="56" t="s">
        <v>516</v>
      </c>
      <c r="R11" s="57" t="e">
        <f>VLOOKUP(A11,价值股票!A:A,1,FALSE)</f>
        <v>#N/A</v>
      </c>
    </row>
    <row r="12" spans="1:18" x14ac:dyDescent="0.25">
      <c r="A12" s="56" t="s">
        <v>614</v>
      </c>
      <c r="B12" s="57" t="s">
        <v>2928</v>
      </c>
      <c r="C12" s="69">
        <v>145.744</v>
      </c>
      <c r="D12" s="61">
        <v>2.46E-2</v>
      </c>
      <c r="E12" s="63">
        <v>3.2199999999999999E-2</v>
      </c>
      <c r="F12" s="71">
        <v>146.30000000000001</v>
      </c>
      <c r="G12" s="72">
        <v>141.714</v>
      </c>
      <c r="H12" s="58">
        <v>20991</v>
      </c>
      <c r="I12" s="1">
        <v>0.62501157407407404</v>
      </c>
      <c r="J12" s="58">
        <f t="shared" si="0"/>
        <v>110052</v>
      </c>
      <c r="K12" s="69">
        <f t="shared" si="3"/>
        <v>145.744</v>
      </c>
      <c r="L12" s="63">
        <f t="shared" si="1"/>
        <v>2.46E-2</v>
      </c>
      <c r="M12" s="58">
        <f t="shared" si="2"/>
        <v>20991</v>
      </c>
      <c r="N12" s="74">
        <v>145.65299999999999</v>
      </c>
      <c r="O12" s="74">
        <v>145.77799999999999</v>
      </c>
      <c r="P12" s="74">
        <v>142.9</v>
      </c>
      <c r="Q12" s="56" t="s">
        <v>496</v>
      </c>
      <c r="R12" s="57" t="e">
        <f>VLOOKUP(A12,价值股票!A:A,1,FALSE)</f>
        <v>#N/A</v>
      </c>
    </row>
    <row r="13" spans="1:18" x14ac:dyDescent="0.25">
      <c r="A13" s="56" t="s">
        <v>700</v>
      </c>
      <c r="B13" s="57" t="s">
        <v>4324</v>
      </c>
      <c r="C13" s="69">
        <v>132.38300000000001</v>
      </c>
      <c r="D13" s="61">
        <v>1.7100000000000001E-2</v>
      </c>
      <c r="E13" s="63">
        <v>3.6700000000000003E-2</v>
      </c>
      <c r="F13" s="71">
        <v>134.28</v>
      </c>
      <c r="G13" s="72">
        <v>129.5</v>
      </c>
      <c r="H13" s="58">
        <v>13769</v>
      </c>
      <c r="I13" s="1">
        <v>0.62502314814814819</v>
      </c>
      <c r="J13" s="58">
        <f t="shared" si="0"/>
        <v>110055</v>
      </c>
      <c r="K13" s="69">
        <f t="shared" si="3"/>
        <v>132.38300000000001</v>
      </c>
      <c r="L13" s="63">
        <f t="shared" si="1"/>
        <v>1.7100000000000001E-2</v>
      </c>
      <c r="M13" s="58">
        <f t="shared" si="2"/>
        <v>13769</v>
      </c>
      <c r="N13" s="74">
        <v>132.36000000000001</v>
      </c>
      <c r="O13" s="74">
        <v>132.392</v>
      </c>
      <c r="P13" s="74">
        <v>130</v>
      </c>
      <c r="Q13" s="56" t="s">
        <v>517</v>
      </c>
      <c r="R13" s="57" t="e">
        <f>VLOOKUP(A13,价值股票!A:A,1,FALSE)</f>
        <v>#N/A</v>
      </c>
    </row>
    <row r="14" spans="1:18" x14ac:dyDescent="0.25">
      <c r="A14" s="56" t="s">
        <v>175</v>
      </c>
      <c r="B14" s="57" t="s">
        <v>4407</v>
      </c>
      <c r="C14" s="69">
        <v>158.52799999999999</v>
      </c>
      <c r="D14" s="61">
        <v>3.5499999999999997E-2</v>
      </c>
      <c r="E14" s="63">
        <v>4.7899999999999998E-2</v>
      </c>
      <c r="F14" s="71">
        <v>161.9</v>
      </c>
      <c r="G14" s="71">
        <v>154.56700000000001</v>
      </c>
      <c r="H14" s="58">
        <v>85507</v>
      </c>
      <c r="I14" s="1">
        <v>0.62502314814814819</v>
      </c>
      <c r="J14" s="58">
        <f t="shared" si="0"/>
        <v>110058</v>
      </c>
      <c r="K14" s="69">
        <f t="shared" si="3"/>
        <v>158.52799999999999</v>
      </c>
      <c r="L14" s="63">
        <f t="shared" si="1"/>
        <v>3.5499999999999997E-2</v>
      </c>
      <c r="M14" s="58">
        <f t="shared" si="2"/>
        <v>85507</v>
      </c>
      <c r="N14" s="74">
        <v>158.5</v>
      </c>
      <c r="O14" s="74">
        <v>158.596</v>
      </c>
      <c r="P14" s="74">
        <v>155.80000000000001</v>
      </c>
      <c r="Q14" s="56" t="s">
        <v>669</v>
      </c>
      <c r="R14" s="57" t="e">
        <f>VLOOKUP(A14,价值股票!A:A,1,FALSE)</f>
        <v>#N/A</v>
      </c>
    </row>
    <row r="15" spans="1:18" x14ac:dyDescent="0.25">
      <c r="A15" s="56" t="s">
        <v>497</v>
      </c>
      <c r="B15" s="57" t="s">
        <v>5137</v>
      </c>
      <c r="C15" s="69">
        <v>109.03</v>
      </c>
      <c r="D15" s="61">
        <v>2E-3</v>
      </c>
      <c r="E15" s="63">
        <v>6.4999999999999997E-3</v>
      </c>
      <c r="F15" s="71">
        <v>109.5</v>
      </c>
      <c r="G15" s="72">
        <v>108.79</v>
      </c>
      <c r="H15" s="58">
        <v>28615</v>
      </c>
      <c r="I15" s="1">
        <v>0.62501157407407404</v>
      </c>
      <c r="J15" s="58">
        <f t="shared" si="0"/>
        <v>110059</v>
      </c>
      <c r="K15" s="69">
        <f t="shared" si="3"/>
        <v>109.03</v>
      </c>
      <c r="L15" s="63">
        <f t="shared" si="1"/>
        <v>2E-3</v>
      </c>
      <c r="M15" s="58">
        <f t="shared" si="2"/>
        <v>28615</v>
      </c>
      <c r="N15" s="74">
        <v>109.03</v>
      </c>
      <c r="O15" s="74">
        <v>109.075</v>
      </c>
      <c r="P15" s="74">
        <v>108.80200000000001</v>
      </c>
      <c r="Q15" s="56" t="s">
        <v>175</v>
      </c>
      <c r="R15" s="57" t="e">
        <f>VLOOKUP(A15,价值股票!A:A,1,FALSE)</f>
        <v>#N/A</v>
      </c>
    </row>
    <row r="16" spans="1:18" x14ac:dyDescent="0.25">
      <c r="A16" s="56" t="s">
        <v>518</v>
      </c>
      <c r="B16" s="57" t="s">
        <v>5138</v>
      </c>
      <c r="C16" s="69">
        <v>199.64500000000001</v>
      </c>
      <c r="D16" s="61">
        <v>3.4200000000000001E-2</v>
      </c>
      <c r="E16" s="63">
        <v>4.9700000000000001E-2</v>
      </c>
      <c r="F16" s="71">
        <v>200.6</v>
      </c>
      <c r="G16" s="72">
        <v>191</v>
      </c>
      <c r="H16" s="58">
        <v>68649</v>
      </c>
      <c r="I16" s="1">
        <v>0.62502314814814819</v>
      </c>
      <c r="J16" s="58">
        <f t="shared" si="0"/>
        <v>110060</v>
      </c>
      <c r="K16" s="69">
        <f t="shared" si="3"/>
        <v>199.64500000000001</v>
      </c>
      <c r="L16" s="63">
        <f t="shared" si="1"/>
        <v>3.4200000000000001E-2</v>
      </c>
      <c r="M16" s="58">
        <f t="shared" si="2"/>
        <v>68649</v>
      </c>
      <c r="N16" s="74">
        <v>199.21600000000001</v>
      </c>
      <c r="O16" s="74">
        <v>199.405</v>
      </c>
      <c r="P16" s="74">
        <v>192.05</v>
      </c>
      <c r="Q16" s="56" t="s">
        <v>497</v>
      </c>
      <c r="R16" s="57" t="e">
        <f>VLOOKUP(A16,价值股票!A:A,1,FALSE)</f>
        <v>#N/A</v>
      </c>
    </row>
    <row r="17" spans="1:18" x14ac:dyDescent="0.25">
      <c r="A17" s="56" t="s">
        <v>1007</v>
      </c>
      <c r="B17" s="57" t="s">
        <v>5634</v>
      </c>
      <c r="C17" s="69">
        <v>114.6</v>
      </c>
      <c r="D17" s="61">
        <v>1.37E-2</v>
      </c>
      <c r="E17" s="63">
        <v>1.8599999999999998E-2</v>
      </c>
      <c r="F17" s="71">
        <v>115.2</v>
      </c>
      <c r="G17" s="71">
        <v>113.1</v>
      </c>
      <c r="H17" s="58">
        <v>7926</v>
      </c>
      <c r="I17" s="1">
        <v>0.62502314814814819</v>
      </c>
      <c r="J17" s="58">
        <f t="shared" si="0"/>
        <v>110062</v>
      </c>
      <c r="K17" s="69">
        <f t="shared" si="3"/>
        <v>114.6</v>
      </c>
      <c r="L17" s="63">
        <f t="shared" si="1"/>
        <v>1.37E-2</v>
      </c>
      <c r="M17" s="58">
        <f t="shared" si="2"/>
        <v>7926</v>
      </c>
      <c r="N17" s="74">
        <v>114.6</v>
      </c>
      <c r="O17" s="74">
        <v>114.62</v>
      </c>
      <c r="P17" s="74">
        <v>113.1</v>
      </c>
      <c r="Q17" s="56" t="s">
        <v>1042</v>
      </c>
      <c r="R17" s="57" t="e">
        <f>VLOOKUP(A17,价值股票!A:A,1,FALSE)</f>
        <v>#N/A</v>
      </c>
    </row>
    <row r="18" spans="1:18" x14ac:dyDescent="0.25">
      <c r="A18" s="56" t="s">
        <v>564</v>
      </c>
      <c r="B18" s="57" t="s">
        <v>2709</v>
      </c>
      <c r="C18" s="69">
        <v>113.87</v>
      </c>
      <c r="D18" s="61">
        <v>3.04E-2</v>
      </c>
      <c r="E18" s="63">
        <v>5.1900000000000002E-2</v>
      </c>
      <c r="F18" s="71">
        <v>115.95099999999999</v>
      </c>
      <c r="G18" s="72">
        <v>110.217</v>
      </c>
      <c r="H18" s="58">
        <v>49208</v>
      </c>
      <c r="I18" s="1">
        <v>0.62502314814814819</v>
      </c>
      <c r="J18" s="58">
        <f t="shared" si="0"/>
        <v>110063</v>
      </c>
      <c r="K18" s="69">
        <f t="shared" si="3"/>
        <v>113.87</v>
      </c>
      <c r="L18" s="63">
        <f t="shared" si="1"/>
        <v>3.04E-2</v>
      </c>
      <c r="M18" s="58">
        <f t="shared" si="2"/>
        <v>49208</v>
      </c>
      <c r="N18" s="74">
        <v>113.9</v>
      </c>
      <c r="O18" s="74">
        <v>113.92</v>
      </c>
      <c r="P18" s="74">
        <v>110.38</v>
      </c>
      <c r="Q18" s="56" t="s">
        <v>1007</v>
      </c>
      <c r="R18" s="57" t="e">
        <f>VLOOKUP(A18,价值股票!A:A,1,FALSE)</f>
        <v>#N/A</v>
      </c>
    </row>
    <row r="19" spans="1:18" x14ac:dyDescent="0.25">
      <c r="A19" s="56" t="s">
        <v>498</v>
      </c>
      <c r="B19" s="57" t="s">
        <v>2727</v>
      </c>
      <c r="C19" s="69">
        <v>114.898</v>
      </c>
      <c r="D19" s="61">
        <v>5.4000000000000003E-3</v>
      </c>
      <c r="E19" s="63">
        <v>8.2000000000000007E-3</v>
      </c>
      <c r="F19" s="71">
        <v>115.1</v>
      </c>
      <c r="G19" s="72">
        <v>114.164</v>
      </c>
      <c r="H19" s="58">
        <v>5029</v>
      </c>
      <c r="I19" s="1">
        <v>0.62502314814814819</v>
      </c>
      <c r="J19" s="58">
        <f t="shared" si="0"/>
        <v>110064</v>
      </c>
      <c r="K19" s="69">
        <f t="shared" si="3"/>
        <v>114.898</v>
      </c>
      <c r="L19" s="63">
        <f t="shared" si="1"/>
        <v>5.4000000000000003E-3</v>
      </c>
      <c r="M19" s="58">
        <f t="shared" si="2"/>
        <v>5029</v>
      </c>
      <c r="N19" s="74">
        <v>114.82299999999999</v>
      </c>
      <c r="O19" s="74">
        <v>114.898</v>
      </c>
      <c r="P19" s="74">
        <v>114.298</v>
      </c>
      <c r="Q19" s="56" t="s">
        <v>564</v>
      </c>
      <c r="R19" s="57" t="e">
        <f>VLOOKUP(A19,价值股票!A:A,1,FALSE)</f>
        <v>#N/A</v>
      </c>
    </row>
    <row r="20" spans="1:18" x14ac:dyDescent="0.25">
      <c r="A20" s="56" t="s">
        <v>662</v>
      </c>
      <c r="B20" s="57" t="s">
        <v>3638</v>
      </c>
      <c r="C20" s="69">
        <v>128.215</v>
      </c>
      <c r="D20" s="61">
        <v>3.5999999999999999E-3</v>
      </c>
      <c r="E20" s="63">
        <v>1.3899999999999999E-2</v>
      </c>
      <c r="F20" s="71">
        <v>129.27799999999999</v>
      </c>
      <c r="G20" s="72">
        <v>127.501</v>
      </c>
      <c r="H20" s="58">
        <v>9870</v>
      </c>
      <c r="I20" s="1">
        <v>0.62502314814814819</v>
      </c>
      <c r="J20" s="58">
        <f t="shared" si="0"/>
        <v>110067</v>
      </c>
      <c r="K20" s="69">
        <f t="shared" si="3"/>
        <v>128.215</v>
      </c>
      <c r="L20" s="63">
        <f t="shared" si="1"/>
        <v>3.5999999999999999E-3</v>
      </c>
      <c r="M20" s="58">
        <f t="shared" si="2"/>
        <v>9870</v>
      </c>
      <c r="N20" s="74">
        <v>128.172</v>
      </c>
      <c r="O20" s="74">
        <v>128.33500000000001</v>
      </c>
      <c r="P20" s="74">
        <v>127.755</v>
      </c>
      <c r="Q20" s="56" t="s">
        <v>590</v>
      </c>
      <c r="R20" s="57" t="e">
        <f>VLOOKUP(A20,价值股票!A:A,1,FALSE)</f>
        <v>#N/A</v>
      </c>
    </row>
    <row r="21" spans="1:18" x14ac:dyDescent="0.25">
      <c r="A21" s="56" t="s">
        <v>584</v>
      </c>
      <c r="B21" s="57" t="s">
        <v>4352</v>
      </c>
      <c r="C21" s="69">
        <v>131.685</v>
      </c>
      <c r="D21" s="61">
        <v>1.0500000000000001E-2</v>
      </c>
      <c r="E21" s="63">
        <v>2.1600000000000001E-2</v>
      </c>
      <c r="F21" s="71">
        <v>131.81100000000001</v>
      </c>
      <c r="G21" s="72">
        <v>129.001</v>
      </c>
      <c r="H21" s="58">
        <v>7524</v>
      </c>
      <c r="I21" s="1">
        <v>0.62502314814814819</v>
      </c>
      <c r="J21" s="58">
        <f t="shared" si="0"/>
        <v>110068</v>
      </c>
      <c r="K21" s="69">
        <f t="shared" si="3"/>
        <v>131.685</v>
      </c>
      <c r="L21" s="63">
        <f t="shared" si="1"/>
        <v>1.0500000000000001E-2</v>
      </c>
      <c r="M21" s="58">
        <f t="shared" si="2"/>
        <v>7524</v>
      </c>
      <c r="N21" s="74">
        <v>131.54499999999999</v>
      </c>
      <c r="O21" s="74">
        <v>131.749</v>
      </c>
      <c r="P21" s="74">
        <v>130.30000000000001</v>
      </c>
      <c r="Q21" s="56" t="s">
        <v>573</v>
      </c>
      <c r="R21" s="57" t="e">
        <f>VLOOKUP(A21,价值股票!A:A,1,FALSE)</f>
        <v>#N/A</v>
      </c>
    </row>
    <row r="22" spans="1:18" x14ac:dyDescent="0.25">
      <c r="A22" s="56" t="s">
        <v>608</v>
      </c>
      <c r="B22" s="57" t="s">
        <v>4400</v>
      </c>
      <c r="C22" s="69">
        <v>114.533</v>
      </c>
      <c r="D22" s="61">
        <v>8.5000000000000006E-3</v>
      </c>
      <c r="E22" s="63">
        <v>1.43E-2</v>
      </c>
      <c r="F22" s="71">
        <v>114.949</v>
      </c>
      <c r="G22" s="72">
        <v>113.33</v>
      </c>
      <c r="H22" s="58">
        <v>861</v>
      </c>
      <c r="I22" s="1">
        <v>0.62502314814814819</v>
      </c>
      <c r="J22" s="58">
        <f t="shared" si="0"/>
        <v>110070</v>
      </c>
      <c r="K22" s="69">
        <f t="shared" si="3"/>
        <v>114.533</v>
      </c>
      <c r="L22" s="63">
        <f t="shared" si="1"/>
        <v>8.5000000000000006E-3</v>
      </c>
      <c r="M22" s="58">
        <f t="shared" si="2"/>
        <v>861</v>
      </c>
      <c r="N22" s="74">
        <v>114.4</v>
      </c>
      <c r="O22" s="74">
        <v>114.6</v>
      </c>
      <c r="P22" s="74">
        <v>113.53</v>
      </c>
      <c r="Q22" s="56" t="s">
        <v>662</v>
      </c>
      <c r="R22" s="57" t="e">
        <f>VLOOKUP(A22,价值股票!A:A,1,FALSE)</f>
        <v>#N/A</v>
      </c>
    </row>
    <row r="23" spans="1:18" x14ac:dyDescent="0.25">
      <c r="A23" s="56" t="s">
        <v>845</v>
      </c>
      <c r="B23" s="57" t="s">
        <v>4833</v>
      </c>
      <c r="C23" s="69">
        <v>44.267000000000003</v>
      </c>
      <c r="D23" s="77">
        <v>0</v>
      </c>
      <c r="E23" s="63">
        <v>0</v>
      </c>
      <c r="F23" s="72">
        <v>0</v>
      </c>
      <c r="G23" s="72">
        <v>0</v>
      </c>
      <c r="H23" s="58">
        <v>0</v>
      </c>
      <c r="I23" s="1">
        <v>0.375</v>
      </c>
      <c r="J23" s="58">
        <f t="shared" si="0"/>
        <v>110072</v>
      </c>
      <c r="K23" s="69">
        <f t="shared" si="3"/>
        <v>44.267000000000003</v>
      </c>
      <c r="L23" s="63">
        <f t="shared" si="1"/>
        <v>0</v>
      </c>
      <c r="M23" s="58">
        <f t="shared" si="2"/>
        <v>0</v>
      </c>
      <c r="N23" s="74">
        <v>0</v>
      </c>
      <c r="O23" s="74">
        <v>0</v>
      </c>
      <c r="P23" s="74">
        <v>0</v>
      </c>
      <c r="Q23" s="56" t="s">
        <v>608</v>
      </c>
      <c r="R23" s="57" t="e">
        <f>VLOOKUP(A23,价值股票!A:A,1,FALSE)</f>
        <v>#N/A</v>
      </c>
    </row>
    <row r="24" spans="1:18" x14ac:dyDescent="0.25">
      <c r="A24" s="56" t="s">
        <v>1008</v>
      </c>
      <c r="B24" s="57" t="s">
        <v>4769</v>
      </c>
      <c r="C24" s="69">
        <v>116.783</v>
      </c>
      <c r="D24" s="61">
        <v>8.9999999999999993E-3</v>
      </c>
      <c r="E24" s="63">
        <v>1.54E-2</v>
      </c>
      <c r="F24" s="71">
        <v>117.4</v>
      </c>
      <c r="G24" s="72">
        <v>115.622</v>
      </c>
      <c r="H24" s="58">
        <v>14945</v>
      </c>
      <c r="I24" s="1">
        <v>0.62502314814814819</v>
      </c>
      <c r="J24" s="58">
        <f t="shared" si="0"/>
        <v>110073</v>
      </c>
      <c r="K24" s="69">
        <f t="shared" si="3"/>
        <v>116.783</v>
      </c>
      <c r="L24" s="63">
        <f t="shared" si="1"/>
        <v>8.9999999999999993E-3</v>
      </c>
      <c r="M24" s="58">
        <f t="shared" si="2"/>
        <v>14945</v>
      </c>
      <c r="N24" s="74">
        <v>116.75</v>
      </c>
      <c r="O24" s="74">
        <v>116.84099999999999</v>
      </c>
      <c r="P24" s="74">
        <v>115.87</v>
      </c>
      <c r="Q24" s="56" t="s">
        <v>852</v>
      </c>
      <c r="R24" s="57" t="e">
        <f>VLOOKUP(A24,价值股票!A:A,1,FALSE)</f>
        <v>#N/A</v>
      </c>
    </row>
    <row r="25" spans="1:18" x14ac:dyDescent="0.25">
      <c r="A25" s="56" t="s">
        <v>856</v>
      </c>
      <c r="B25" s="57" t="s">
        <v>4846</v>
      </c>
      <c r="C25" s="69">
        <v>199.15299999999999</v>
      </c>
      <c r="D25" s="61">
        <v>1.17E-2</v>
      </c>
      <c r="E25" s="63">
        <v>3.3000000000000002E-2</v>
      </c>
      <c r="F25" s="71">
        <v>201.499</v>
      </c>
      <c r="G25" s="72">
        <v>194.999</v>
      </c>
      <c r="H25" s="58">
        <v>52983</v>
      </c>
      <c r="I25" s="1">
        <v>0.62501157407407404</v>
      </c>
      <c r="J25" s="58">
        <f t="shared" si="0"/>
        <v>110074</v>
      </c>
      <c r="K25" s="69">
        <f t="shared" si="3"/>
        <v>199.15299999999999</v>
      </c>
      <c r="L25" s="63">
        <f t="shared" si="1"/>
        <v>1.17E-2</v>
      </c>
      <c r="M25" s="58">
        <f t="shared" si="2"/>
        <v>52983</v>
      </c>
      <c r="N25" s="74">
        <v>198.8</v>
      </c>
      <c r="O25" s="74">
        <v>198.95500000000001</v>
      </c>
      <c r="P25" s="74">
        <v>196.654</v>
      </c>
      <c r="Q25" s="56" t="s">
        <v>845</v>
      </c>
      <c r="R25" s="57" t="e">
        <f>VLOOKUP(A25,价值股票!A:A,1,FALSE)</f>
        <v>#N/A</v>
      </c>
    </row>
    <row r="26" spans="1:18" x14ac:dyDescent="0.25">
      <c r="A26" s="56" t="s">
        <v>1018</v>
      </c>
      <c r="B26" s="57" t="s">
        <v>5185</v>
      </c>
      <c r="C26" s="69">
        <v>111.209</v>
      </c>
      <c r="D26" s="61">
        <v>4.4000000000000003E-3</v>
      </c>
      <c r="E26" s="63">
        <v>8.8999999999999999E-3</v>
      </c>
      <c r="F26" s="71">
        <v>111.58</v>
      </c>
      <c r="G26" s="72">
        <v>110.593</v>
      </c>
      <c r="H26" s="58">
        <v>6787</v>
      </c>
      <c r="I26" s="1">
        <v>0.62502314814814819</v>
      </c>
      <c r="J26" s="58">
        <f t="shared" si="0"/>
        <v>110076</v>
      </c>
      <c r="K26" s="69">
        <f t="shared" si="3"/>
        <v>111.209</v>
      </c>
      <c r="L26" s="63">
        <f t="shared" si="1"/>
        <v>4.4000000000000003E-3</v>
      </c>
      <c r="M26" s="58">
        <f t="shared" si="2"/>
        <v>6787</v>
      </c>
      <c r="N26" s="74">
        <v>111.086</v>
      </c>
      <c r="O26" s="74">
        <v>111.1</v>
      </c>
      <c r="P26" s="74">
        <v>110.7</v>
      </c>
      <c r="Q26" s="56" t="s">
        <v>1008</v>
      </c>
      <c r="R26" s="57" t="e">
        <f>VLOOKUP(A26,价值股票!A:A,1,FALSE)</f>
        <v>#N/A</v>
      </c>
    </row>
    <row r="27" spans="1:18" x14ac:dyDescent="0.25">
      <c r="A27" s="56" t="s">
        <v>938</v>
      </c>
      <c r="B27" s="57" t="s">
        <v>5497</v>
      </c>
      <c r="C27" s="69">
        <v>192.001</v>
      </c>
      <c r="D27" s="61">
        <v>1.54E-2</v>
      </c>
      <c r="E27" s="63">
        <v>2.35E-2</v>
      </c>
      <c r="F27" s="71">
        <v>193.67500000000001</v>
      </c>
      <c r="G27" s="71">
        <v>189.227</v>
      </c>
      <c r="H27" s="58">
        <v>5619</v>
      </c>
      <c r="I27" s="1">
        <v>0.62502314814814819</v>
      </c>
      <c r="J27" s="58">
        <f t="shared" si="0"/>
        <v>110077</v>
      </c>
      <c r="K27" s="69">
        <f t="shared" si="3"/>
        <v>192.001</v>
      </c>
      <c r="L27" s="63">
        <f t="shared" si="1"/>
        <v>1.54E-2</v>
      </c>
      <c r="M27" s="58">
        <f t="shared" si="2"/>
        <v>5619</v>
      </c>
      <c r="N27" s="74">
        <v>191.71</v>
      </c>
      <c r="O27" s="74">
        <v>192.00700000000001</v>
      </c>
      <c r="P27" s="74">
        <v>190.3</v>
      </c>
      <c r="Q27" s="56" t="s">
        <v>856</v>
      </c>
      <c r="R27" s="57" t="e">
        <f>VLOOKUP(A27,价值股票!A:A,1,FALSE)</f>
        <v>#N/A</v>
      </c>
    </row>
    <row r="28" spans="1:18" x14ac:dyDescent="0.25">
      <c r="A28" s="56" t="s">
        <v>1132</v>
      </c>
      <c r="B28" s="57" t="s">
        <v>4596</v>
      </c>
      <c r="C28" s="69">
        <v>117.523</v>
      </c>
      <c r="D28" s="61">
        <v>1.2999999999999999E-2</v>
      </c>
      <c r="E28" s="63">
        <v>1.72E-2</v>
      </c>
      <c r="F28" s="71">
        <v>118.01900000000001</v>
      </c>
      <c r="G28" s="167">
        <v>116.01900000000001</v>
      </c>
      <c r="H28" s="58">
        <v>1886</v>
      </c>
      <c r="I28" s="1">
        <v>0.62501157407407404</v>
      </c>
      <c r="J28" s="58">
        <f t="shared" si="0"/>
        <v>111000</v>
      </c>
      <c r="K28" s="69">
        <f t="shared" si="3"/>
        <v>117.523</v>
      </c>
      <c r="L28" s="63">
        <f t="shared" si="1"/>
        <v>1.2999999999999999E-2</v>
      </c>
      <c r="M28" s="58">
        <f t="shared" si="2"/>
        <v>1886</v>
      </c>
      <c r="N28" s="74">
        <v>117.51</v>
      </c>
      <c r="O28" s="74">
        <v>117.536</v>
      </c>
      <c r="P28" s="74">
        <v>116.01900000000001</v>
      </c>
      <c r="Q28" s="56" t="s">
        <v>938</v>
      </c>
      <c r="R28" s="57" t="e">
        <f>VLOOKUP(A28,价值股票!A:A,1,FALSE)</f>
        <v>#N/A</v>
      </c>
    </row>
    <row r="29" spans="1:18" x14ac:dyDescent="0.25">
      <c r="A29" s="56" t="s">
        <v>500</v>
      </c>
      <c r="B29" s="57" t="s">
        <v>2920</v>
      </c>
      <c r="C29" s="69">
        <v>123.345</v>
      </c>
      <c r="D29" s="62">
        <v>-1.95E-2</v>
      </c>
      <c r="E29" s="63">
        <v>2.8299999999999999E-2</v>
      </c>
      <c r="F29" s="71">
        <v>126.4</v>
      </c>
      <c r="G29" s="72">
        <v>122.839</v>
      </c>
      <c r="H29" s="58">
        <v>45858</v>
      </c>
      <c r="I29" s="1">
        <v>0.62501157407407404</v>
      </c>
      <c r="J29" s="58">
        <f t="shared" si="0"/>
        <v>113021</v>
      </c>
      <c r="K29" s="69">
        <f t="shared" si="3"/>
        <v>123.345</v>
      </c>
      <c r="L29" s="63">
        <f t="shared" si="1"/>
        <v>-1.95E-2</v>
      </c>
      <c r="M29" s="58">
        <f t="shared" si="2"/>
        <v>45858</v>
      </c>
      <c r="N29" s="74">
        <v>123.35</v>
      </c>
      <c r="O29" s="74">
        <v>123.355</v>
      </c>
      <c r="P29" s="74">
        <v>126.127</v>
      </c>
      <c r="Q29" s="56" t="s">
        <v>176</v>
      </c>
      <c r="R29" s="57" t="e">
        <f>VLOOKUP(A29,价值股票!A:A,1,FALSE)</f>
        <v>#N/A</v>
      </c>
    </row>
    <row r="30" spans="1:18" x14ac:dyDescent="0.25">
      <c r="A30" s="56" t="s">
        <v>501</v>
      </c>
      <c r="B30" s="57" t="s">
        <v>4381</v>
      </c>
      <c r="C30" s="69">
        <v>112.125</v>
      </c>
      <c r="D30" s="61">
        <v>8.6999999999999994E-3</v>
      </c>
      <c r="E30" s="63">
        <v>1.49E-2</v>
      </c>
      <c r="F30" s="71">
        <v>112.661</v>
      </c>
      <c r="G30" s="72">
        <v>111.01</v>
      </c>
      <c r="H30" s="58">
        <v>8716</v>
      </c>
      <c r="I30" s="1">
        <v>0.62501157407407404</v>
      </c>
      <c r="J30" s="58">
        <f t="shared" si="0"/>
        <v>113024</v>
      </c>
      <c r="K30" s="69">
        <f t="shared" si="3"/>
        <v>112.125</v>
      </c>
      <c r="L30" s="63">
        <f t="shared" si="1"/>
        <v>8.6999999999999994E-3</v>
      </c>
      <c r="M30" s="58">
        <f t="shared" si="2"/>
        <v>8716</v>
      </c>
      <c r="N30" s="74">
        <v>112.122</v>
      </c>
      <c r="O30" s="74">
        <v>112.298</v>
      </c>
      <c r="P30" s="74">
        <v>111.01</v>
      </c>
      <c r="Q30" s="56" t="s">
        <v>499</v>
      </c>
      <c r="R30" s="57" t="e">
        <f>VLOOKUP(A30,价值股票!A:A,1,FALSE)</f>
        <v>#N/A</v>
      </c>
    </row>
    <row r="31" spans="1:18" x14ac:dyDescent="0.25">
      <c r="A31" s="56" t="s">
        <v>520</v>
      </c>
      <c r="B31" s="57" t="s">
        <v>2733</v>
      </c>
      <c r="C31" s="69">
        <v>136.75399999999999</v>
      </c>
      <c r="D31" s="61">
        <v>2.8899999999999999E-2</v>
      </c>
      <c r="E31" s="63">
        <v>4.7899999999999998E-2</v>
      </c>
      <c r="F31" s="71">
        <v>137.12</v>
      </c>
      <c r="G31" s="72">
        <v>130.756</v>
      </c>
      <c r="H31" s="58">
        <v>9219</v>
      </c>
      <c r="I31" s="1">
        <v>0.62501157407407404</v>
      </c>
      <c r="J31" s="58">
        <f t="shared" si="0"/>
        <v>113030</v>
      </c>
      <c r="K31" s="69">
        <f t="shared" si="3"/>
        <v>136.75399999999999</v>
      </c>
      <c r="L31" s="63">
        <f t="shared" si="1"/>
        <v>2.8899999999999999E-2</v>
      </c>
      <c r="M31" s="58">
        <f t="shared" si="2"/>
        <v>9219</v>
      </c>
      <c r="N31" s="74">
        <v>136.62100000000001</v>
      </c>
      <c r="O31" s="74">
        <v>136.70699999999999</v>
      </c>
      <c r="P31" s="74">
        <v>132.607</v>
      </c>
      <c r="Q31" s="56" t="s">
        <v>502</v>
      </c>
      <c r="R31" s="57" t="e">
        <f>VLOOKUP(A31,价值股票!A:A,1,FALSE)</f>
        <v>#N/A</v>
      </c>
    </row>
    <row r="32" spans="1:18" x14ac:dyDescent="0.25">
      <c r="A32" s="56" t="s">
        <v>591</v>
      </c>
      <c r="B32" s="57" t="s">
        <v>4366</v>
      </c>
      <c r="C32" s="69">
        <v>121.64100000000001</v>
      </c>
      <c r="D32" s="61">
        <v>2.3300000000000001E-2</v>
      </c>
      <c r="E32" s="63">
        <v>3.2199999999999999E-2</v>
      </c>
      <c r="F32" s="71">
        <v>121.96599999999999</v>
      </c>
      <c r="G32" s="72">
        <v>118.133</v>
      </c>
      <c r="H32" s="58">
        <v>12995</v>
      </c>
      <c r="I32" s="1">
        <v>0.62501157407407404</v>
      </c>
      <c r="J32" s="58">
        <f t="shared" si="0"/>
        <v>113033</v>
      </c>
      <c r="K32" s="69">
        <f t="shared" si="3"/>
        <v>121.64100000000001</v>
      </c>
      <c r="L32" s="63">
        <f t="shared" si="1"/>
        <v>2.3300000000000001E-2</v>
      </c>
      <c r="M32" s="58">
        <f t="shared" si="2"/>
        <v>12995</v>
      </c>
      <c r="N32" s="74">
        <v>121.59099999999999</v>
      </c>
      <c r="O32" s="74">
        <v>121.681</v>
      </c>
      <c r="P32" s="74">
        <v>118.133</v>
      </c>
      <c r="Q32" s="56" t="s">
        <v>519</v>
      </c>
      <c r="R32" s="57" t="e">
        <f>VLOOKUP(A32,价值股票!A:A,1,FALSE)</f>
        <v>#N/A</v>
      </c>
    </row>
    <row r="33" spans="1:18" x14ac:dyDescent="0.25">
      <c r="A33" s="56" t="s">
        <v>811</v>
      </c>
      <c r="B33" s="57" t="s">
        <v>4766</v>
      </c>
      <c r="C33" s="69">
        <v>110.961</v>
      </c>
      <c r="D33" s="61">
        <v>4.0000000000000001E-3</v>
      </c>
      <c r="E33" s="63">
        <v>8.8999999999999999E-3</v>
      </c>
      <c r="F33" s="71">
        <v>111.5</v>
      </c>
      <c r="G33" s="167">
        <v>110.51900000000001</v>
      </c>
      <c r="H33" s="58">
        <v>7538</v>
      </c>
      <c r="I33" s="1">
        <v>0.62501157407407404</v>
      </c>
      <c r="J33" s="58">
        <f t="shared" si="0"/>
        <v>113037</v>
      </c>
      <c r="K33" s="69">
        <f t="shared" si="3"/>
        <v>110.961</v>
      </c>
      <c r="L33" s="63">
        <f t="shared" si="1"/>
        <v>4.0000000000000001E-3</v>
      </c>
      <c r="M33" s="58">
        <f t="shared" si="2"/>
        <v>7538</v>
      </c>
      <c r="N33" s="74">
        <v>110.938</v>
      </c>
      <c r="O33" s="74">
        <v>110.998</v>
      </c>
      <c r="P33" s="74">
        <v>110.51900000000001</v>
      </c>
      <c r="Q33" s="56" t="s">
        <v>599</v>
      </c>
      <c r="R33" s="57" t="e">
        <f>VLOOKUP(A33,价值股票!A:A,1,FALSE)</f>
        <v>#N/A</v>
      </c>
    </row>
    <row r="34" spans="1:18" x14ac:dyDescent="0.25">
      <c r="A34" s="56" t="s">
        <v>851</v>
      </c>
      <c r="B34" s="57" t="s">
        <v>4862</v>
      </c>
      <c r="C34" s="69">
        <v>123.7</v>
      </c>
      <c r="D34" s="61">
        <v>1.55E-2</v>
      </c>
      <c r="E34" s="63">
        <v>1.9099999999999999E-2</v>
      </c>
      <c r="F34" s="71">
        <v>123.79900000000001</v>
      </c>
      <c r="G34" s="72">
        <v>121.47</v>
      </c>
      <c r="H34" s="58">
        <v>1936</v>
      </c>
      <c r="I34" s="1">
        <v>0.62501157407407404</v>
      </c>
      <c r="J34" s="58">
        <f t="shared" si="0"/>
        <v>113039</v>
      </c>
      <c r="K34" s="69">
        <f t="shared" si="3"/>
        <v>123.7</v>
      </c>
      <c r="L34" s="63">
        <f t="shared" si="1"/>
        <v>1.55E-2</v>
      </c>
      <c r="M34" s="58">
        <f t="shared" si="2"/>
        <v>1936</v>
      </c>
      <c r="N34" s="74">
        <v>123.501</v>
      </c>
      <c r="O34" s="74">
        <v>123.7</v>
      </c>
      <c r="P34" s="74">
        <v>121.73699999999999</v>
      </c>
      <c r="Q34" s="56" t="s">
        <v>839</v>
      </c>
      <c r="R34" s="57" t="e">
        <f>VLOOKUP(A34,价值股票!A:A,1,FALSE)</f>
        <v>#N/A</v>
      </c>
    </row>
    <row r="35" spans="1:18" x14ac:dyDescent="0.25">
      <c r="A35" s="56" t="s">
        <v>1021</v>
      </c>
      <c r="B35" s="57" t="s">
        <v>2795</v>
      </c>
      <c r="C35" s="69">
        <v>118.29</v>
      </c>
      <c r="D35" s="61">
        <v>2E-3</v>
      </c>
      <c r="E35" s="63">
        <v>5.4999999999999997E-3</v>
      </c>
      <c r="F35" s="71">
        <v>118.6</v>
      </c>
      <c r="G35" s="72">
        <v>117.95099999999999</v>
      </c>
      <c r="H35" s="58">
        <v>32721</v>
      </c>
      <c r="I35" s="1">
        <v>0.62501157407407404</v>
      </c>
      <c r="J35" s="58">
        <f t="shared" si="0"/>
        <v>113042</v>
      </c>
      <c r="K35" s="69">
        <f t="shared" si="3"/>
        <v>118.29</v>
      </c>
      <c r="L35" s="63">
        <f t="shared" si="1"/>
        <v>2E-3</v>
      </c>
      <c r="M35" s="58">
        <f t="shared" si="2"/>
        <v>32721</v>
      </c>
      <c r="N35" s="74">
        <v>118.285</v>
      </c>
      <c r="O35" s="74">
        <v>118.33</v>
      </c>
      <c r="P35" s="74">
        <v>118.054</v>
      </c>
      <c r="Q35" s="56" t="s">
        <v>1135</v>
      </c>
      <c r="R35" s="57" t="e">
        <f>VLOOKUP(A35,价值股票!A:A,1,FALSE)</f>
        <v>#N/A</v>
      </c>
    </row>
    <row r="36" spans="1:18" x14ac:dyDescent="0.25">
      <c r="A36" s="56" t="s">
        <v>1006</v>
      </c>
      <c r="B36" s="57" t="s">
        <v>5864</v>
      </c>
      <c r="C36" s="69">
        <v>117.72499999999999</v>
      </c>
      <c r="D36" s="61">
        <v>1.2200000000000001E-2</v>
      </c>
      <c r="E36" s="63">
        <v>1.4500000000000001E-2</v>
      </c>
      <c r="F36" s="71">
        <v>117.96299999999999</v>
      </c>
      <c r="G36" s="72">
        <v>116.274</v>
      </c>
      <c r="H36" s="58">
        <v>4986</v>
      </c>
      <c r="I36" s="1">
        <v>0.62501157407407404</v>
      </c>
      <c r="J36" s="58">
        <f t="shared" si="0"/>
        <v>113043</v>
      </c>
      <c r="K36" s="69">
        <f t="shared" si="3"/>
        <v>117.72499999999999</v>
      </c>
      <c r="L36" s="63">
        <f t="shared" si="1"/>
        <v>1.2200000000000001E-2</v>
      </c>
      <c r="M36" s="58">
        <f t="shared" si="2"/>
        <v>4986</v>
      </c>
      <c r="N36" s="74">
        <v>117.465</v>
      </c>
      <c r="O36" s="74">
        <v>117.75</v>
      </c>
      <c r="P36" s="74">
        <v>116.29900000000001</v>
      </c>
      <c r="Q36" s="56" t="s">
        <v>1026</v>
      </c>
      <c r="R36" s="57" t="e">
        <f>VLOOKUP(A36,价值股票!A:A,1,FALSE)</f>
        <v>#N/A</v>
      </c>
    </row>
    <row r="37" spans="1:18" x14ac:dyDescent="0.25">
      <c r="A37" s="56" t="s">
        <v>991</v>
      </c>
      <c r="B37" s="57" t="s">
        <v>2711</v>
      </c>
      <c r="C37" s="69">
        <v>120.965</v>
      </c>
      <c r="D37" s="62">
        <v>-5.0000000000000001E-4</v>
      </c>
      <c r="E37" s="63">
        <v>5.4999999999999997E-3</v>
      </c>
      <c r="F37" s="71">
        <v>121.47</v>
      </c>
      <c r="G37" s="72">
        <v>120.801</v>
      </c>
      <c r="H37" s="58">
        <v>43874</v>
      </c>
      <c r="I37" s="1">
        <v>0.62501157407407404</v>
      </c>
      <c r="J37" s="58">
        <f t="shared" si="0"/>
        <v>113044</v>
      </c>
      <c r="K37" s="69">
        <f t="shared" si="3"/>
        <v>120.965</v>
      </c>
      <c r="L37" s="63">
        <f t="shared" si="1"/>
        <v>-5.0000000000000001E-4</v>
      </c>
      <c r="M37" s="58">
        <f t="shared" si="2"/>
        <v>43874</v>
      </c>
      <c r="N37" s="74">
        <v>120.91</v>
      </c>
      <c r="O37" s="74">
        <v>120.996</v>
      </c>
      <c r="P37" s="74">
        <v>121</v>
      </c>
      <c r="Q37" s="56" t="s">
        <v>1021</v>
      </c>
      <c r="R37" s="57" t="e">
        <f>VLOOKUP(A37,价值股票!A:A,1,FALSE)</f>
        <v>#N/A</v>
      </c>
    </row>
    <row r="38" spans="1:18" x14ac:dyDescent="0.25">
      <c r="A38" s="56" t="s">
        <v>1079</v>
      </c>
      <c r="B38" s="57" t="s">
        <v>4349</v>
      </c>
      <c r="C38" s="69">
        <v>108.634</v>
      </c>
      <c r="D38" s="61">
        <v>6.0000000000000001E-3</v>
      </c>
      <c r="E38" s="63">
        <v>2.7E-2</v>
      </c>
      <c r="F38" s="71">
        <v>109.8</v>
      </c>
      <c r="G38" s="72">
        <v>106.88200000000001</v>
      </c>
      <c r="H38" s="58">
        <v>19767</v>
      </c>
      <c r="I38" s="1">
        <v>0.62502314814814819</v>
      </c>
      <c r="J38" s="58">
        <f t="shared" si="0"/>
        <v>113046</v>
      </c>
      <c r="K38" s="69">
        <f t="shared" si="3"/>
        <v>108.634</v>
      </c>
      <c r="L38" s="63">
        <f t="shared" si="1"/>
        <v>6.0000000000000001E-3</v>
      </c>
      <c r="M38" s="58">
        <f t="shared" si="2"/>
        <v>19767</v>
      </c>
      <c r="N38" s="74">
        <v>108.562</v>
      </c>
      <c r="O38" s="74">
        <v>108.654</v>
      </c>
      <c r="P38" s="74">
        <v>107.5</v>
      </c>
      <c r="Q38" s="56" t="s">
        <v>1006</v>
      </c>
      <c r="R38" s="57" t="e">
        <f>VLOOKUP(A38,价值股票!A:A,1,FALSE)</f>
        <v>#N/A</v>
      </c>
    </row>
    <row r="39" spans="1:18" x14ac:dyDescent="0.25">
      <c r="A39" s="56" t="s">
        <v>1136</v>
      </c>
      <c r="B39" s="57" t="s">
        <v>4448</v>
      </c>
      <c r="C39" s="69">
        <v>108.077</v>
      </c>
      <c r="D39" s="61">
        <v>1.46E-2</v>
      </c>
      <c r="E39" s="63">
        <v>2.2100000000000002E-2</v>
      </c>
      <c r="F39" s="71">
        <v>108.816</v>
      </c>
      <c r="G39" s="72">
        <v>106.458</v>
      </c>
      <c r="H39" s="58">
        <v>11125</v>
      </c>
      <c r="I39" s="1">
        <v>0.62502314814814819</v>
      </c>
      <c r="J39" s="58">
        <f t="shared" ref="J39:J74" si="4">IF(LEFT(A39,2)="gb",RIGHT(A39,LEN(A39)-3),RIGHT(A39,LEN(A39)-2)-0)</f>
        <v>113048</v>
      </c>
      <c r="K39" s="69">
        <f t="shared" si="3"/>
        <v>108.077</v>
      </c>
      <c r="L39" s="63">
        <f t="shared" ref="L39:L74" si="5">D39</f>
        <v>1.46E-2</v>
      </c>
      <c r="M39" s="58">
        <f t="shared" ref="M39:M74" si="6">H39</f>
        <v>11125</v>
      </c>
      <c r="N39" s="74">
        <v>108.04</v>
      </c>
      <c r="O39" s="74">
        <v>108.09</v>
      </c>
      <c r="P39" s="74">
        <v>106.511</v>
      </c>
      <c r="Q39" s="56" t="s">
        <v>991</v>
      </c>
      <c r="R39" s="57" t="e">
        <f>VLOOKUP(A39,价值股票!A:A,1,FALSE)</f>
        <v>#N/A</v>
      </c>
    </row>
    <row r="40" spans="1:18" x14ac:dyDescent="0.25">
      <c r="A40" s="56" t="s">
        <v>504</v>
      </c>
      <c r="B40" s="57" t="s">
        <v>4782</v>
      </c>
      <c r="C40" s="69">
        <v>109.953</v>
      </c>
      <c r="D40" s="77">
        <v>0</v>
      </c>
      <c r="E40" s="63">
        <v>0</v>
      </c>
      <c r="F40" s="72">
        <v>0</v>
      </c>
      <c r="G40" s="72">
        <v>0</v>
      </c>
      <c r="H40" s="58">
        <v>0</v>
      </c>
      <c r="I40" s="1">
        <v>0.375</v>
      </c>
      <c r="J40" s="58">
        <f t="shared" si="4"/>
        <v>113516</v>
      </c>
      <c r="K40" s="69">
        <f t="shared" ref="K40:K77" si="7">C40+0</f>
        <v>109.953</v>
      </c>
      <c r="L40" s="63">
        <f t="shared" si="5"/>
        <v>0</v>
      </c>
      <c r="M40" s="58">
        <f t="shared" si="6"/>
        <v>0</v>
      </c>
      <c r="N40" s="74">
        <v>0</v>
      </c>
      <c r="O40" s="74">
        <v>0</v>
      </c>
      <c r="P40" s="74">
        <v>0</v>
      </c>
      <c r="Q40" s="56" t="s">
        <v>503</v>
      </c>
      <c r="R40" s="57" t="e">
        <f>VLOOKUP(A40,价值股票!A:A,1,FALSE)</f>
        <v>#N/A</v>
      </c>
    </row>
    <row r="41" spans="1:18" x14ac:dyDescent="0.25">
      <c r="A41" s="56" t="s">
        <v>562</v>
      </c>
      <c r="B41" s="57" t="s">
        <v>5175</v>
      </c>
      <c r="C41" s="69">
        <v>114.871</v>
      </c>
      <c r="D41" s="77">
        <v>0</v>
      </c>
      <c r="E41" s="63">
        <v>0</v>
      </c>
      <c r="F41" s="72">
        <v>0</v>
      </c>
      <c r="G41" s="72">
        <v>0</v>
      </c>
      <c r="H41" s="58">
        <v>0</v>
      </c>
      <c r="I41" s="1">
        <v>0.375</v>
      </c>
      <c r="J41" s="58">
        <f t="shared" si="4"/>
        <v>113519</v>
      </c>
      <c r="K41" s="69">
        <f t="shared" si="7"/>
        <v>114.871</v>
      </c>
      <c r="L41" s="63">
        <f t="shared" si="5"/>
        <v>0</v>
      </c>
      <c r="M41" s="58">
        <f t="shared" si="6"/>
        <v>0</v>
      </c>
      <c r="N41" s="74">
        <v>0</v>
      </c>
      <c r="O41" s="74">
        <v>0</v>
      </c>
      <c r="P41" s="74">
        <v>0</v>
      </c>
      <c r="Q41" s="56" t="s">
        <v>951</v>
      </c>
      <c r="R41" s="57" t="e">
        <f>VLOOKUP(A41,价值股票!A:A,1,FALSE)</f>
        <v>#N/A</v>
      </c>
    </row>
    <row r="42" spans="1:18" x14ac:dyDescent="0.25">
      <c r="A42" s="56" t="s">
        <v>571</v>
      </c>
      <c r="B42" s="57" t="s">
        <v>5865</v>
      </c>
      <c r="C42" s="69">
        <v>112.791</v>
      </c>
      <c r="D42" s="77">
        <v>0</v>
      </c>
      <c r="E42" s="63">
        <v>0</v>
      </c>
      <c r="F42" s="72">
        <v>0</v>
      </c>
      <c r="G42" s="72">
        <v>0</v>
      </c>
      <c r="H42" s="58">
        <v>0</v>
      </c>
      <c r="I42" s="1">
        <v>0.63944444444444448</v>
      </c>
      <c r="J42" s="58">
        <f t="shared" si="4"/>
        <v>113524</v>
      </c>
      <c r="K42" s="69">
        <f t="shared" si="7"/>
        <v>112.791</v>
      </c>
      <c r="L42" s="63">
        <f t="shared" si="5"/>
        <v>0</v>
      </c>
      <c r="M42" s="58">
        <f t="shared" si="6"/>
        <v>0</v>
      </c>
      <c r="N42" s="74">
        <v>0</v>
      </c>
      <c r="O42" s="74">
        <v>0</v>
      </c>
      <c r="P42" s="74">
        <v>0</v>
      </c>
      <c r="Q42" s="56" t="s">
        <v>504</v>
      </c>
      <c r="R42" s="57" t="e">
        <f>VLOOKUP(A42,价值股票!A:A,1,FALSE)</f>
        <v>#N/A</v>
      </c>
    </row>
    <row r="43" spans="1:18" x14ac:dyDescent="0.25">
      <c r="A43" s="56" t="s">
        <v>952</v>
      </c>
      <c r="B43" s="57" t="s">
        <v>2788</v>
      </c>
      <c r="C43" s="69">
        <v>105.782</v>
      </c>
      <c r="D43" s="61">
        <v>1.2999999999999999E-3</v>
      </c>
      <c r="E43" s="63">
        <v>1.8E-3</v>
      </c>
      <c r="F43" s="71">
        <v>105.797</v>
      </c>
      <c r="G43" s="72">
        <v>105.602</v>
      </c>
      <c r="H43" s="58">
        <v>1214</v>
      </c>
      <c r="I43" s="1">
        <v>0.62501157407407404</v>
      </c>
      <c r="J43" s="58">
        <f t="shared" si="4"/>
        <v>113526</v>
      </c>
      <c r="K43" s="69">
        <f t="shared" si="7"/>
        <v>105.782</v>
      </c>
      <c r="L43" s="63">
        <f t="shared" si="5"/>
        <v>1.2999999999999999E-3</v>
      </c>
      <c r="M43" s="58">
        <f t="shared" si="6"/>
        <v>1214</v>
      </c>
      <c r="N43" s="74">
        <v>105.747</v>
      </c>
      <c r="O43" s="74">
        <v>105.786</v>
      </c>
      <c r="P43" s="74">
        <v>105.622</v>
      </c>
      <c r="Q43" s="56" t="s">
        <v>571</v>
      </c>
      <c r="R43" s="57" t="e">
        <f>VLOOKUP(A43,价值股票!A:A,1,FALSE)</f>
        <v>#N/A</v>
      </c>
    </row>
    <row r="44" spans="1:18" x14ac:dyDescent="0.25">
      <c r="A44" s="56" t="s">
        <v>177</v>
      </c>
      <c r="B44" s="57" t="s">
        <v>2791</v>
      </c>
      <c r="C44" s="69">
        <v>116.657</v>
      </c>
      <c r="D44" s="61">
        <v>1E-4</v>
      </c>
      <c r="E44" s="63">
        <v>7.6E-3</v>
      </c>
      <c r="F44" s="71">
        <v>117.19</v>
      </c>
      <c r="G44" s="72">
        <v>116.301</v>
      </c>
      <c r="H44" s="58">
        <v>2659</v>
      </c>
      <c r="I44" s="1">
        <v>0.62501157407407404</v>
      </c>
      <c r="J44" s="58">
        <f t="shared" si="4"/>
        <v>113527</v>
      </c>
      <c r="K44" s="69">
        <f t="shared" si="7"/>
        <v>116.657</v>
      </c>
      <c r="L44" s="63">
        <f t="shared" si="5"/>
        <v>1E-4</v>
      </c>
      <c r="M44" s="58">
        <f t="shared" si="6"/>
        <v>2659</v>
      </c>
      <c r="N44" s="74">
        <v>116.65</v>
      </c>
      <c r="O44" s="74">
        <v>116.709</v>
      </c>
      <c r="P44" s="74">
        <v>116.66</v>
      </c>
      <c r="Q44" s="56" t="s">
        <v>505</v>
      </c>
      <c r="R44" s="57" t="e">
        <f>VLOOKUP(A44,价值股票!A:A,1,FALSE)</f>
        <v>#N/A</v>
      </c>
    </row>
    <row r="45" spans="1:18" x14ac:dyDescent="0.25">
      <c r="A45" s="56" t="s">
        <v>701</v>
      </c>
      <c r="B45" s="57" t="s">
        <v>4356</v>
      </c>
      <c r="C45" s="69">
        <v>116.71</v>
      </c>
      <c r="D45" s="61">
        <v>5.4000000000000003E-3</v>
      </c>
      <c r="E45" s="63">
        <v>7.4000000000000003E-3</v>
      </c>
      <c r="F45" s="71">
        <v>116.87</v>
      </c>
      <c r="G45" s="72">
        <v>116.012</v>
      </c>
      <c r="H45" s="58">
        <v>3913</v>
      </c>
      <c r="I45" s="1">
        <v>0.62501157407407404</v>
      </c>
      <c r="J45" s="58">
        <f t="shared" si="4"/>
        <v>113530</v>
      </c>
      <c r="K45" s="69">
        <f t="shared" si="7"/>
        <v>116.71</v>
      </c>
      <c r="L45" s="63">
        <f t="shared" si="5"/>
        <v>5.4000000000000003E-3</v>
      </c>
      <c r="M45" s="58">
        <f t="shared" si="6"/>
        <v>3913</v>
      </c>
      <c r="N45" s="74">
        <v>116.71</v>
      </c>
      <c r="O45" s="74">
        <v>116.765</v>
      </c>
      <c r="P45" s="74">
        <v>116.1</v>
      </c>
      <c r="Q45" s="56" t="s">
        <v>177</v>
      </c>
      <c r="R45" s="57" t="e">
        <f>VLOOKUP(A45,价值股票!A:A,1,FALSE)</f>
        <v>#N/A</v>
      </c>
    </row>
    <row r="46" spans="1:18" x14ac:dyDescent="0.25">
      <c r="A46" s="56" t="s">
        <v>507</v>
      </c>
      <c r="B46" s="57" t="s">
        <v>4372</v>
      </c>
      <c r="C46" s="69">
        <v>119.491</v>
      </c>
      <c r="D46" s="61">
        <v>7.4000000000000003E-3</v>
      </c>
      <c r="E46" s="63">
        <v>9.4999999999999998E-3</v>
      </c>
      <c r="F46" s="71">
        <v>119.5</v>
      </c>
      <c r="G46" s="72">
        <v>118.373</v>
      </c>
      <c r="H46" s="58">
        <v>2274</v>
      </c>
      <c r="I46" s="1">
        <v>0.62501157407407404</v>
      </c>
      <c r="J46" s="58">
        <f t="shared" si="4"/>
        <v>113532</v>
      </c>
      <c r="K46" s="69">
        <f t="shared" si="7"/>
        <v>119.491</v>
      </c>
      <c r="L46" s="63">
        <f t="shared" si="5"/>
        <v>7.4000000000000003E-3</v>
      </c>
      <c r="M46" s="58">
        <f t="shared" si="6"/>
        <v>2274</v>
      </c>
      <c r="N46" s="74">
        <v>119.42400000000001</v>
      </c>
      <c r="O46" s="74">
        <v>119.5</v>
      </c>
      <c r="P46" s="74">
        <v>118.61199999999999</v>
      </c>
      <c r="Q46" s="56" t="s">
        <v>506</v>
      </c>
      <c r="R46" s="57" t="e">
        <f>VLOOKUP(A46,价值股票!A:A,1,FALSE)</f>
        <v>#N/A</v>
      </c>
    </row>
    <row r="47" spans="1:18" x14ac:dyDescent="0.25">
      <c r="A47" s="56" t="s">
        <v>451</v>
      </c>
      <c r="B47" s="57" t="s">
        <v>4387</v>
      </c>
      <c r="C47" s="69">
        <v>133.89699999999999</v>
      </c>
      <c r="D47" s="61">
        <v>8.5000000000000006E-3</v>
      </c>
      <c r="E47" s="63">
        <v>1.29E-2</v>
      </c>
      <c r="F47" s="71">
        <v>134.31299999999999</v>
      </c>
      <c r="G47" s="72">
        <v>132.60300000000001</v>
      </c>
      <c r="H47" s="58">
        <v>4834</v>
      </c>
      <c r="I47" s="1">
        <v>0.62502314814814819</v>
      </c>
      <c r="J47" s="58">
        <f t="shared" si="4"/>
        <v>113534</v>
      </c>
      <c r="K47" s="69">
        <f t="shared" si="7"/>
        <v>133.89699999999999</v>
      </c>
      <c r="L47" s="63">
        <f t="shared" si="5"/>
        <v>8.5000000000000006E-3</v>
      </c>
      <c r="M47" s="58">
        <f t="shared" si="6"/>
        <v>4834</v>
      </c>
      <c r="N47" s="74">
        <v>133.9</v>
      </c>
      <c r="O47" s="74">
        <v>133.90199999999999</v>
      </c>
      <c r="P47" s="74">
        <v>132.60300000000001</v>
      </c>
      <c r="Q47" s="56" t="s">
        <v>701</v>
      </c>
      <c r="R47" s="57" t="e">
        <f>VLOOKUP(A47,价值股票!A:A,1,FALSE)</f>
        <v>#N/A</v>
      </c>
    </row>
    <row r="48" spans="1:18" x14ac:dyDescent="0.25">
      <c r="A48" s="56" t="s">
        <v>559</v>
      </c>
      <c r="B48" s="57" t="s">
        <v>4624</v>
      </c>
      <c r="C48" s="69">
        <v>140.15700000000001</v>
      </c>
      <c r="D48" s="62">
        <v>-1.1599999999999999E-2</v>
      </c>
      <c r="E48" s="63">
        <v>1.8200000000000001E-2</v>
      </c>
      <c r="F48" s="71">
        <v>142.1</v>
      </c>
      <c r="G48" s="72">
        <v>139.517</v>
      </c>
      <c r="H48" s="58">
        <v>8230</v>
      </c>
      <c r="I48" s="1">
        <v>0.62502314814814819</v>
      </c>
      <c r="J48" s="58">
        <f t="shared" si="4"/>
        <v>113537</v>
      </c>
      <c r="K48" s="69">
        <f t="shared" si="7"/>
        <v>140.15700000000001</v>
      </c>
      <c r="L48" s="63">
        <f t="shared" si="5"/>
        <v>-1.1599999999999999E-2</v>
      </c>
      <c r="M48" s="58">
        <f t="shared" si="6"/>
        <v>8230</v>
      </c>
      <c r="N48" s="74">
        <v>140.04</v>
      </c>
      <c r="O48" s="74">
        <v>140.054</v>
      </c>
      <c r="P48" s="74">
        <v>142</v>
      </c>
      <c r="Q48" s="56" t="s">
        <v>508</v>
      </c>
      <c r="R48" s="57" t="e">
        <f>VLOOKUP(A48,价值股票!A:A,1,FALSE)</f>
        <v>#N/A</v>
      </c>
    </row>
    <row r="49" spans="1:18" x14ac:dyDescent="0.25">
      <c r="A49" s="56" t="s">
        <v>521</v>
      </c>
      <c r="B49" s="57" t="s">
        <v>4795</v>
      </c>
      <c r="C49" s="69">
        <v>110.069</v>
      </c>
      <c r="D49" s="61">
        <v>4.7000000000000002E-3</v>
      </c>
      <c r="E49" s="63">
        <v>6.7000000000000002E-3</v>
      </c>
      <c r="F49" s="71">
        <v>110.1</v>
      </c>
      <c r="G49" s="72">
        <v>109.37</v>
      </c>
      <c r="H49" s="58">
        <v>6161</v>
      </c>
      <c r="I49" s="1">
        <v>0.62501157407407404</v>
      </c>
      <c r="J49" s="58">
        <f t="shared" si="4"/>
        <v>113542</v>
      </c>
      <c r="K49" s="69">
        <f t="shared" si="7"/>
        <v>110.069</v>
      </c>
      <c r="L49" s="63">
        <f t="shared" si="5"/>
        <v>4.7000000000000002E-3</v>
      </c>
      <c r="M49" s="58">
        <f t="shared" si="6"/>
        <v>6161</v>
      </c>
      <c r="N49" s="74">
        <v>110.005</v>
      </c>
      <c r="O49" s="74">
        <v>110.07899999999999</v>
      </c>
      <c r="P49" s="74">
        <v>109.553</v>
      </c>
      <c r="Q49" s="56" t="s">
        <v>559</v>
      </c>
      <c r="R49" s="57" t="e">
        <f>VLOOKUP(A49,价值股票!A:A,1,FALSE)</f>
        <v>#N/A</v>
      </c>
    </row>
    <row r="50" spans="1:18" x14ac:dyDescent="0.25">
      <c r="A50" s="56" t="s">
        <v>509</v>
      </c>
      <c r="B50" s="57" t="s">
        <v>5065</v>
      </c>
      <c r="C50" s="69">
        <v>108.184</v>
      </c>
      <c r="D50" s="61">
        <v>2.8E-3</v>
      </c>
      <c r="E50" s="63">
        <v>4.7999999999999996E-3</v>
      </c>
      <c r="F50" s="71">
        <v>108.24</v>
      </c>
      <c r="G50" s="72">
        <v>107.717</v>
      </c>
      <c r="H50" s="58">
        <v>2545</v>
      </c>
      <c r="I50" s="1">
        <v>0.62501157407407404</v>
      </c>
      <c r="J50" s="58">
        <f t="shared" si="4"/>
        <v>113545</v>
      </c>
      <c r="K50" s="69">
        <f t="shared" si="7"/>
        <v>108.184</v>
      </c>
      <c r="L50" s="63">
        <f t="shared" si="5"/>
        <v>2.8E-3</v>
      </c>
      <c r="M50" s="58">
        <f t="shared" si="6"/>
        <v>2545</v>
      </c>
      <c r="N50" s="74">
        <v>108.116</v>
      </c>
      <c r="O50" s="74">
        <v>108.187</v>
      </c>
      <c r="P50" s="74">
        <v>107.759</v>
      </c>
      <c r="Q50" s="56" t="s">
        <v>521</v>
      </c>
      <c r="R50" s="57" t="e">
        <f>VLOOKUP(A50,价值股票!A:A,1,FALSE)</f>
        <v>#N/A</v>
      </c>
    </row>
    <row r="51" spans="1:18" x14ac:dyDescent="0.25">
      <c r="A51" s="56" t="s">
        <v>450</v>
      </c>
      <c r="B51" s="57" t="s">
        <v>5108</v>
      </c>
      <c r="C51" s="69">
        <v>132.69499999999999</v>
      </c>
      <c r="D51" s="61">
        <v>4.8999999999999998E-3</v>
      </c>
      <c r="E51" s="63">
        <v>9.4999999999999998E-3</v>
      </c>
      <c r="F51" s="71">
        <v>132.80000000000001</v>
      </c>
      <c r="G51" s="72">
        <v>131.54</v>
      </c>
      <c r="H51" s="58">
        <v>3177</v>
      </c>
      <c r="I51" s="1">
        <v>0.62502314814814819</v>
      </c>
      <c r="J51" s="58">
        <f t="shared" si="4"/>
        <v>113546</v>
      </c>
      <c r="K51" s="69">
        <f t="shared" si="7"/>
        <v>132.69499999999999</v>
      </c>
      <c r="L51" s="63">
        <f t="shared" si="5"/>
        <v>4.8999999999999998E-3</v>
      </c>
      <c r="M51" s="58">
        <f t="shared" si="6"/>
        <v>3177</v>
      </c>
      <c r="N51" s="74">
        <v>132.80000000000001</v>
      </c>
      <c r="O51" s="74">
        <v>132.845</v>
      </c>
      <c r="P51" s="74">
        <v>131.99199999999999</v>
      </c>
      <c r="Q51" s="56" t="s">
        <v>953</v>
      </c>
      <c r="R51" s="57" t="e">
        <f>VLOOKUP(A51,价值股票!A:A,1,FALSE)</f>
        <v>#N/A</v>
      </c>
    </row>
    <row r="52" spans="1:18" x14ac:dyDescent="0.25">
      <c r="A52" s="56" t="s">
        <v>510</v>
      </c>
      <c r="B52" s="57" t="s">
        <v>5474</v>
      </c>
      <c r="C52" s="69">
        <v>128.14599999999999</v>
      </c>
      <c r="D52" s="61">
        <v>4.4000000000000003E-3</v>
      </c>
      <c r="E52" s="63">
        <v>1.2E-2</v>
      </c>
      <c r="F52" s="71">
        <v>128.77799999999999</v>
      </c>
      <c r="G52" s="72">
        <v>127.246</v>
      </c>
      <c r="H52" s="58">
        <v>6400</v>
      </c>
      <c r="I52" s="1">
        <v>0.62501157407407404</v>
      </c>
      <c r="J52" s="58">
        <f t="shared" si="4"/>
        <v>113549</v>
      </c>
      <c r="K52" s="69">
        <f t="shared" si="7"/>
        <v>128.14599999999999</v>
      </c>
      <c r="L52" s="63">
        <f t="shared" si="5"/>
        <v>4.4000000000000003E-3</v>
      </c>
      <c r="M52" s="58">
        <f t="shared" si="6"/>
        <v>6400</v>
      </c>
      <c r="N52" s="74">
        <v>128.05500000000001</v>
      </c>
      <c r="O52" s="74">
        <v>128.19999999999999</v>
      </c>
      <c r="P52" s="74">
        <v>127.55</v>
      </c>
      <c r="Q52" s="56" t="s">
        <v>450</v>
      </c>
      <c r="R52" s="57" t="e">
        <f>VLOOKUP(A52,价值股票!A:A,1,FALSE)</f>
        <v>#N/A</v>
      </c>
    </row>
    <row r="53" spans="1:18" x14ac:dyDescent="0.25">
      <c r="A53" s="56" t="s">
        <v>713</v>
      </c>
      <c r="B53" s="57" t="s">
        <v>2748</v>
      </c>
      <c r="C53" s="69">
        <v>148.48699999999999</v>
      </c>
      <c r="D53" s="61">
        <v>3.5000000000000001E-3</v>
      </c>
      <c r="E53" s="63">
        <v>1.41E-2</v>
      </c>
      <c r="F53" s="71">
        <v>149.547</v>
      </c>
      <c r="G53" s="72">
        <v>147.46700000000001</v>
      </c>
      <c r="H53" s="58">
        <v>4619</v>
      </c>
      <c r="I53" s="1">
        <v>0.62502314814814819</v>
      </c>
      <c r="J53" s="58">
        <f t="shared" si="4"/>
        <v>113561</v>
      </c>
      <c r="K53" s="69">
        <f t="shared" si="7"/>
        <v>148.48699999999999</v>
      </c>
      <c r="L53" s="63">
        <f t="shared" si="5"/>
        <v>3.5000000000000001E-3</v>
      </c>
      <c r="M53" s="58">
        <f t="shared" si="6"/>
        <v>4619</v>
      </c>
      <c r="N53" s="74">
        <v>148.49799999999999</v>
      </c>
      <c r="O53" s="74">
        <v>148.5</v>
      </c>
      <c r="P53" s="74">
        <v>148.30000000000001</v>
      </c>
      <c r="Q53" s="56" t="s">
        <v>659</v>
      </c>
      <c r="R53" s="57" t="e">
        <f>VLOOKUP(A53,价值股票!A:A,1,FALSE)</f>
        <v>#N/A</v>
      </c>
    </row>
    <row r="54" spans="1:18" x14ac:dyDescent="0.25">
      <c r="A54" s="56" t="s">
        <v>945</v>
      </c>
      <c r="B54" s="57" t="s">
        <v>2769</v>
      </c>
      <c r="C54" s="69">
        <v>115.4</v>
      </c>
      <c r="D54" s="61">
        <v>1.09E-2</v>
      </c>
      <c r="E54" s="63">
        <v>1.54E-2</v>
      </c>
      <c r="F54" s="71">
        <v>115.702</v>
      </c>
      <c r="G54" s="72">
        <v>113.941</v>
      </c>
      <c r="H54" s="58">
        <v>1146</v>
      </c>
      <c r="I54" s="1">
        <v>0.62502314814814819</v>
      </c>
      <c r="J54" s="58">
        <f t="shared" si="4"/>
        <v>113563</v>
      </c>
      <c r="K54" s="69">
        <f t="shared" si="7"/>
        <v>115.4</v>
      </c>
      <c r="L54" s="63">
        <f t="shared" si="5"/>
        <v>1.09E-2</v>
      </c>
      <c r="M54" s="58">
        <f t="shared" si="6"/>
        <v>1146</v>
      </c>
      <c r="N54" s="74">
        <v>115.4</v>
      </c>
      <c r="O54" s="74">
        <v>115.483</v>
      </c>
      <c r="P54" s="74">
        <v>114.01600000000001</v>
      </c>
      <c r="Q54" s="56" t="s">
        <v>712</v>
      </c>
      <c r="R54" s="57" t="e">
        <f>VLOOKUP(A54,价值股票!A:A,1,FALSE)</f>
        <v>#N/A</v>
      </c>
    </row>
    <row r="55" spans="1:18" x14ac:dyDescent="0.25">
      <c r="A55" s="56" t="s">
        <v>883</v>
      </c>
      <c r="B55" s="57" t="s">
        <v>2897</v>
      </c>
      <c r="C55" s="69">
        <v>119.867</v>
      </c>
      <c r="D55" s="61">
        <v>8.5000000000000006E-3</v>
      </c>
      <c r="E55" s="63">
        <v>9.7000000000000003E-3</v>
      </c>
      <c r="F55" s="71">
        <v>120.047</v>
      </c>
      <c r="G55" s="71">
        <v>118.9</v>
      </c>
      <c r="H55" s="58">
        <v>2606</v>
      </c>
      <c r="I55" s="1">
        <v>0.62502314814814819</v>
      </c>
      <c r="J55" s="58">
        <f t="shared" si="4"/>
        <v>113565</v>
      </c>
      <c r="K55" s="69">
        <f t="shared" si="7"/>
        <v>119.867</v>
      </c>
      <c r="L55" s="63">
        <f t="shared" si="5"/>
        <v>8.5000000000000006E-3</v>
      </c>
      <c r="M55" s="58">
        <f t="shared" si="6"/>
        <v>2606</v>
      </c>
      <c r="N55" s="74">
        <v>119.83</v>
      </c>
      <c r="O55" s="74">
        <v>119.849</v>
      </c>
      <c r="P55" s="74">
        <v>118.9</v>
      </c>
      <c r="Q55" s="56" t="s">
        <v>713</v>
      </c>
      <c r="R55" s="57" t="e">
        <f>VLOOKUP(A55,价值股票!A:A,1,FALSE)</f>
        <v>#N/A</v>
      </c>
    </row>
    <row r="56" spans="1:18" x14ac:dyDescent="0.25">
      <c r="A56" s="56" t="s">
        <v>715</v>
      </c>
      <c r="B56" s="57" t="s">
        <v>3635</v>
      </c>
      <c r="C56" s="69">
        <v>138.197</v>
      </c>
      <c r="D56" s="61">
        <v>1.9800000000000002E-2</v>
      </c>
      <c r="E56" s="63">
        <v>5.8200000000000002E-2</v>
      </c>
      <c r="F56" s="71">
        <v>144.80000000000001</v>
      </c>
      <c r="G56" s="71">
        <v>136.916</v>
      </c>
      <c r="H56" s="58">
        <v>103464</v>
      </c>
      <c r="I56" s="1">
        <v>0.62501157407407404</v>
      </c>
      <c r="J56" s="58">
        <f t="shared" si="4"/>
        <v>113569</v>
      </c>
      <c r="K56" s="69">
        <f t="shared" si="7"/>
        <v>138.197</v>
      </c>
      <c r="L56" s="63">
        <f t="shared" si="5"/>
        <v>1.9800000000000002E-2</v>
      </c>
      <c r="M56" s="58">
        <f t="shared" si="6"/>
        <v>103464</v>
      </c>
      <c r="N56" s="74">
        <v>138.15799999999999</v>
      </c>
      <c r="O56" s="74">
        <v>138.19999999999999</v>
      </c>
      <c r="P56" s="74">
        <v>138.69999999999999</v>
      </c>
      <c r="Q56" s="56" t="s">
        <v>714</v>
      </c>
      <c r="R56" s="57" t="e">
        <f>VLOOKUP(A56,价值股票!A:A,1,FALSE)</f>
        <v>#N/A</v>
      </c>
    </row>
    <row r="57" spans="1:18" x14ac:dyDescent="0.25">
      <c r="A57" s="56" t="s">
        <v>717</v>
      </c>
      <c r="B57" s="57" t="s">
        <v>5611</v>
      </c>
      <c r="C57" s="69">
        <v>129.71600000000001</v>
      </c>
      <c r="D57" s="77">
        <v>0</v>
      </c>
      <c r="E57" s="63">
        <v>0</v>
      </c>
      <c r="F57" s="72">
        <v>0</v>
      </c>
      <c r="G57" s="72">
        <v>0</v>
      </c>
      <c r="H57" s="58">
        <v>0</v>
      </c>
      <c r="I57" s="1">
        <v>0.375</v>
      </c>
      <c r="J57" s="58">
        <f t="shared" si="4"/>
        <v>113573</v>
      </c>
      <c r="K57" s="69">
        <f t="shared" si="7"/>
        <v>129.71600000000001</v>
      </c>
      <c r="L57" s="63">
        <f t="shared" si="5"/>
        <v>0</v>
      </c>
      <c r="M57" s="58">
        <f t="shared" si="6"/>
        <v>0</v>
      </c>
      <c r="N57" s="74">
        <v>0</v>
      </c>
      <c r="O57" s="74">
        <v>0</v>
      </c>
      <c r="P57" s="74">
        <v>0</v>
      </c>
      <c r="Q57" s="56" t="s">
        <v>716</v>
      </c>
      <c r="R57" s="57" t="e">
        <f>VLOOKUP(A57,价值股票!A:A,1,FALSE)</f>
        <v>#N/A</v>
      </c>
    </row>
    <row r="58" spans="1:18" x14ac:dyDescent="0.25">
      <c r="A58" s="56" t="s">
        <v>718</v>
      </c>
      <c r="B58" s="57" t="s">
        <v>4367</v>
      </c>
      <c r="C58" s="69">
        <v>128.983</v>
      </c>
      <c r="D58" s="61">
        <v>9.4999999999999998E-3</v>
      </c>
      <c r="E58" s="63">
        <v>1.5900000000000001E-2</v>
      </c>
      <c r="F58" s="71">
        <v>129.50800000000001</v>
      </c>
      <c r="G58" s="72">
        <v>127.48</v>
      </c>
      <c r="H58" s="58">
        <v>2284</v>
      </c>
      <c r="I58" s="1">
        <v>0.62501157407407404</v>
      </c>
      <c r="J58" s="58">
        <f t="shared" si="4"/>
        <v>113574</v>
      </c>
      <c r="K58" s="69">
        <f t="shared" si="7"/>
        <v>128.983</v>
      </c>
      <c r="L58" s="63">
        <f t="shared" si="5"/>
        <v>9.4999999999999998E-3</v>
      </c>
      <c r="M58" s="58">
        <f t="shared" si="6"/>
        <v>2284</v>
      </c>
      <c r="N58" s="74">
        <v>128.87799999999999</v>
      </c>
      <c r="O58" s="74">
        <v>128.89599999999999</v>
      </c>
      <c r="P58" s="74">
        <v>127.88800000000001</v>
      </c>
      <c r="Q58" s="56" t="s">
        <v>768</v>
      </c>
      <c r="R58" s="57" t="e">
        <f>VLOOKUP(A58,价值股票!A:A,1,FALSE)</f>
        <v>#N/A</v>
      </c>
    </row>
    <row r="59" spans="1:18" x14ac:dyDescent="0.25">
      <c r="A59" s="56" t="s">
        <v>954</v>
      </c>
      <c r="B59" s="57" t="s">
        <v>4388</v>
      </c>
      <c r="C59" s="69">
        <v>174.696</v>
      </c>
      <c r="D59" s="61">
        <v>4.0000000000000002E-4</v>
      </c>
      <c r="E59" s="63">
        <v>9.1000000000000004E-3</v>
      </c>
      <c r="F59" s="71">
        <v>175.59200000000001</v>
      </c>
      <c r="G59" s="72">
        <v>174</v>
      </c>
      <c r="H59" s="58">
        <v>5796</v>
      </c>
      <c r="I59" s="1">
        <v>0.62501157407407404</v>
      </c>
      <c r="J59" s="58">
        <f t="shared" si="4"/>
        <v>113575</v>
      </c>
      <c r="K59" s="69">
        <f t="shared" si="7"/>
        <v>174.696</v>
      </c>
      <c r="L59" s="63">
        <f t="shared" si="5"/>
        <v>4.0000000000000002E-4</v>
      </c>
      <c r="M59" s="58">
        <f t="shared" si="6"/>
        <v>5796</v>
      </c>
      <c r="N59" s="74">
        <v>174.65100000000001</v>
      </c>
      <c r="O59" s="74">
        <v>174.78</v>
      </c>
      <c r="P59" s="74">
        <v>175.5</v>
      </c>
      <c r="Q59" s="56" t="s">
        <v>717</v>
      </c>
      <c r="R59" s="57" t="e">
        <f>VLOOKUP(A59,价值股票!A:A,1,FALSE)</f>
        <v>#N/A</v>
      </c>
    </row>
    <row r="60" spans="1:18" x14ac:dyDescent="0.25">
      <c r="A60" s="56" t="s">
        <v>719</v>
      </c>
      <c r="B60" s="57" t="s">
        <v>4393</v>
      </c>
      <c r="C60" s="69">
        <v>130.18199999999999</v>
      </c>
      <c r="D60" s="61">
        <v>2.9999999999999997E-4</v>
      </c>
      <c r="E60" s="63">
        <v>2.3E-3</v>
      </c>
      <c r="F60" s="71">
        <v>130.30000000000001</v>
      </c>
      <c r="G60" s="72">
        <v>129.999</v>
      </c>
      <c r="H60" s="58">
        <v>2117</v>
      </c>
      <c r="I60" s="1">
        <v>0.62502314814814819</v>
      </c>
      <c r="J60" s="58">
        <f t="shared" si="4"/>
        <v>113576</v>
      </c>
      <c r="K60" s="69">
        <f t="shared" si="7"/>
        <v>130.18199999999999</v>
      </c>
      <c r="L60" s="63">
        <f t="shared" si="5"/>
        <v>2.9999999999999997E-4</v>
      </c>
      <c r="M60" s="58">
        <f t="shared" si="6"/>
        <v>2117</v>
      </c>
      <c r="N60" s="74">
        <v>130.15299999999999</v>
      </c>
      <c r="O60" s="74">
        <v>130.161</v>
      </c>
      <c r="P60" s="74">
        <v>130</v>
      </c>
      <c r="Q60" s="56" t="s">
        <v>718</v>
      </c>
      <c r="R60" s="57" t="e">
        <f>VLOOKUP(A60,价值股票!A:A,1,FALSE)</f>
        <v>#N/A</v>
      </c>
    </row>
    <row r="61" spans="1:18" x14ac:dyDescent="0.25">
      <c r="A61" s="56" t="s">
        <v>607</v>
      </c>
      <c r="B61" s="57" t="s">
        <v>4401</v>
      </c>
      <c r="C61" s="69">
        <v>130.98699999999999</v>
      </c>
      <c r="D61" s="61">
        <v>1.2800000000000001E-2</v>
      </c>
      <c r="E61" s="63">
        <v>1.61E-2</v>
      </c>
      <c r="F61" s="71">
        <v>131.15</v>
      </c>
      <c r="G61" s="72">
        <v>129.07300000000001</v>
      </c>
      <c r="H61" s="58">
        <v>2529</v>
      </c>
      <c r="I61" s="1">
        <v>0.62501157407407404</v>
      </c>
      <c r="J61" s="58">
        <f t="shared" si="4"/>
        <v>113577</v>
      </c>
      <c r="K61" s="69">
        <f t="shared" si="7"/>
        <v>130.98699999999999</v>
      </c>
      <c r="L61" s="63">
        <f t="shared" si="5"/>
        <v>1.2800000000000001E-2</v>
      </c>
      <c r="M61" s="58">
        <f t="shared" si="6"/>
        <v>2529</v>
      </c>
      <c r="N61" s="74">
        <v>130.988</v>
      </c>
      <c r="O61" s="74">
        <v>130.999</v>
      </c>
      <c r="P61" s="74">
        <v>129.30000000000001</v>
      </c>
      <c r="Q61" s="56" t="s">
        <v>954</v>
      </c>
      <c r="R61" s="57" t="e">
        <f>VLOOKUP(A61,价值股票!A:A,1,FALSE)</f>
        <v>#N/A</v>
      </c>
    </row>
    <row r="62" spans="1:18" x14ac:dyDescent="0.25">
      <c r="A62" s="56" t="s">
        <v>1009</v>
      </c>
      <c r="B62" s="57" t="s">
        <v>4449</v>
      </c>
      <c r="C62" s="69">
        <v>109.75700000000001</v>
      </c>
      <c r="D62" s="61">
        <v>6.0000000000000001E-3</v>
      </c>
      <c r="E62" s="63">
        <v>8.9999999999999993E-3</v>
      </c>
      <c r="F62" s="71">
        <v>110.178</v>
      </c>
      <c r="G62" s="71">
        <v>109.2</v>
      </c>
      <c r="H62" s="58">
        <v>2103</v>
      </c>
      <c r="I62" s="1">
        <v>0.62501157407407404</v>
      </c>
      <c r="J62" s="58">
        <f t="shared" si="4"/>
        <v>113579</v>
      </c>
      <c r="K62" s="69">
        <f t="shared" si="7"/>
        <v>109.75700000000001</v>
      </c>
      <c r="L62" s="63">
        <f t="shared" si="5"/>
        <v>6.0000000000000001E-3</v>
      </c>
      <c r="M62" s="58">
        <f t="shared" si="6"/>
        <v>2103</v>
      </c>
      <c r="N62" s="74">
        <v>109.70099999999999</v>
      </c>
      <c r="O62" s="74">
        <v>109.84099999999999</v>
      </c>
      <c r="P62" s="74">
        <v>109.2</v>
      </c>
      <c r="Q62" s="56" t="s">
        <v>607</v>
      </c>
      <c r="R62" s="57" t="e">
        <f>VLOOKUP(A62,价值股票!A:A,1,FALSE)</f>
        <v>#N/A</v>
      </c>
    </row>
    <row r="63" spans="1:18" x14ac:dyDescent="0.25">
      <c r="A63" s="56" t="s">
        <v>955</v>
      </c>
      <c r="B63" s="57" t="s">
        <v>4597</v>
      </c>
      <c r="C63" s="69">
        <v>142.387</v>
      </c>
      <c r="D63" s="61">
        <v>2.1600000000000001E-2</v>
      </c>
      <c r="E63" s="63">
        <v>2.6700000000000002E-2</v>
      </c>
      <c r="F63" s="71">
        <v>142.999</v>
      </c>
      <c r="G63" s="72">
        <v>139.28399999999999</v>
      </c>
      <c r="H63" s="58">
        <v>4817</v>
      </c>
      <c r="I63" s="1">
        <v>0.62502314814814819</v>
      </c>
      <c r="J63" s="58">
        <f t="shared" si="4"/>
        <v>113582</v>
      </c>
      <c r="K63" s="69">
        <f t="shared" si="7"/>
        <v>142.387</v>
      </c>
      <c r="L63" s="63">
        <f t="shared" si="5"/>
        <v>2.1600000000000001E-2</v>
      </c>
      <c r="M63" s="58">
        <f t="shared" si="6"/>
        <v>4817</v>
      </c>
      <c r="N63" s="74">
        <v>142.32599999999999</v>
      </c>
      <c r="O63" s="74">
        <v>142.5</v>
      </c>
      <c r="P63" s="74">
        <v>139.5</v>
      </c>
      <c r="Q63" s="56" t="s">
        <v>1009</v>
      </c>
      <c r="R63" s="57" t="e">
        <f>VLOOKUP(A63,价值股票!A:A,1,FALSE)</f>
        <v>#N/A</v>
      </c>
    </row>
    <row r="64" spans="1:18" x14ac:dyDescent="0.25">
      <c r="A64" s="56" t="s">
        <v>888</v>
      </c>
      <c r="B64" s="57" t="s">
        <v>4615</v>
      </c>
      <c r="C64" s="69">
        <v>122.387</v>
      </c>
      <c r="D64" s="61">
        <v>2.07E-2</v>
      </c>
      <c r="E64" s="63">
        <v>5.5300000000000002E-2</v>
      </c>
      <c r="F64" s="71">
        <v>124.636</v>
      </c>
      <c r="G64" s="72">
        <v>118</v>
      </c>
      <c r="H64" s="58">
        <v>24265</v>
      </c>
      <c r="I64" s="1">
        <v>0.62501157407407404</v>
      </c>
      <c r="J64" s="58">
        <f t="shared" si="4"/>
        <v>113584</v>
      </c>
      <c r="K64" s="69">
        <f t="shared" si="7"/>
        <v>122.387</v>
      </c>
      <c r="L64" s="63">
        <f t="shared" si="5"/>
        <v>2.07E-2</v>
      </c>
      <c r="M64" s="58">
        <f t="shared" si="6"/>
        <v>24265</v>
      </c>
      <c r="N64" s="74">
        <v>122.36199999999999</v>
      </c>
      <c r="O64" s="74">
        <v>122.363</v>
      </c>
      <c r="P64" s="74">
        <v>118.71</v>
      </c>
      <c r="Q64" s="56" t="s">
        <v>720</v>
      </c>
      <c r="R64" s="57" t="e">
        <f>VLOOKUP(A64,价值股票!A:A,1,FALSE)</f>
        <v>#N/A</v>
      </c>
    </row>
    <row r="65" spans="1:18" x14ac:dyDescent="0.25">
      <c r="A65" s="56" t="s">
        <v>934</v>
      </c>
      <c r="B65" s="57" t="s">
        <v>4641</v>
      </c>
      <c r="C65" s="69">
        <v>170.20599999999999</v>
      </c>
      <c r="D65" s="62">
        <v>-1.44E-2</v>
      </c>
      <c r="E65" s="63">
        <v>2.9700000000000001E-2</v>
      </c>
      <c r="F65" s="72">
        <v>172.4</v>
      </c>
      <c r="G65" s="72">
        <v>167.268</v>
      </c>
      <c r="H65" s="58">
        <v>23983</v>
      </c>
      <c r="I65" s="1">
        <v>0.62501157407407404</v>
      </c>
      <c r="J65" s="58">
        <f t="shared" si="4"/>
        <v>113588</v>
      </c>
      <c r="K65" s="69">
        <f t="shared" si="7"/>
        <v>170.20599999999999</v>
      </c>
      <c r="L65" s="63">
        <f t="shared" si="5"/>
        <v>-1.44E-2</v>
      </c>
      <c r="M65" s="58">
        <f t="shared" si="6"/>
        <v>23983</v>
      </c>
      <c r="N65" s="74">
        <v>170.30099999999999</v>
      </c>
      <c r="O65" s="74">
        <v>170.35</v>
      </c>
      <c r="P65" s="74">
        <v>172</v>
      </c>
      <c r="Q65" s="56" t="s">
        <v>888</v>
      </c>
      <c r="R65" s="57" t="e">
        <f>VLOOKUP(A65,价值股票!A:A,1,FALSE)</f>
        <v>#N/A</v>
      </c>
    </row>
    <row r="66" spans="1:18" x14ac:dyDescent="0.25">
      <c r="A66" s="56" t="s">
        <v>782</v>
      </c>
      <c r="B66" s="57" t="s">
        <v>4663</v>
      </c>
      <c r="C66" s="69">
        <v>217.072</v>
      </c>
      <c r="D66" s="61">
        <v>1.1000000000000001E-3</v>
      </c>
      <c r="E66" s="63">
        <v>1.15E-2</v>
      </c>
      <c r="F66" s="71">
        <v>218.5</v>
      </c>
      <c r="G66" s="72">
        <v>216</v>
      </c>
      <c r="H66" s="58">
        <v>4053</v>
      </c>
      <c r="I66" s="1">
        <v>0.62502314814814819</v>
      </c>
      <c r="J66" s="58">
        <f t="shared" si="4"/>
        <v>113589</v>
      </c>
      <c r="K66" s="69">
        <f t="shared" si="7"/>
        <v>217.072</v>
      </c>
      <c r="L66" s="63">
        <f t="shared" si="5"/>
        <v>1.1000000000000001E-3</v>
      </c>
      <c r="M66" s="58">
        <f t="shared" si="6"/>
        <v>4053</v>
      </c>
      <c r="N66" s="74">
        <v>217.001</v>
      </c>
      <c r="O66" s="74">
        <v>217.01499999999999</v>
      </c>
      <c r="P66" s="74">
        <v>216.74</v>
      </c>
      <c r="Q66" s="56" t="s">
        <v>956</v>
      </c>
      <c r="R66" s="57" t="e">
        <f>VLOOKUP(A66,价值股票!A:A,1,FALSE)</f>
        <v>#N/A</v>
      </c>
    </row>
    <row r="67" spans="1:18" x14ac:dyDescent="0.25">
      <c r="A67" s="56" t="s">
        <v>826</v>
      </c>
      <c r="B67" s="57" t="s">
        <v>4762</v>
      </c>
      <c r="C67" s="69">
        <v>121.66500000000001</v>
      </c>
      <c r="D67" s="62">
        <v>-1E-3</v>
      </c>
      <c r="E67" s="63">
        <v>6.7999999999999996E-3</v>
      </c>
      <c r="F67" s="71">
        <v>122.4</v>
      </c>
      <c r="G67" s="72">
        <v>121.574</v>
      </c>
      <c r="H67" s="58">
        <v>2458</v>
      </c>
      <c r="I67" s="1">
        <v>0.62501157407407404</v>
      </c>
      <c r="J67" s="58">
        <f t="shared" si="4"/>
        <v>113593</v>
      </c>
      <c r="K67" s="69">
        <f t="shared" si="7"/>
        <v>121.66500000000001</v>
      </c>
      <c r="L67" s="63">
        <f t="shared" si="5"/>
        <v>-1E-3</v>
      </c>
      <c r="M67" s="58">
        <f t="shared" si="6"/>
        <v>2458</v>
      </c>
      <c r="N67" s="74">
        <v>121.64</v>
      </c>
      <c r="O67" s="74">
        <v>121.89</v>
      </c>
      <c r="P67" s="74">
        <v>121.78700000000001</v>
      </c>
      <c r="Q67" s="56" t="s">
        <v>782</v>
      </c>
      <c r="R67" s="57" t="e">
        <f>VLOOKUP(A67,价值股票!A:A,1,FALSE)</f>
        <v>#N/A</v>
      </c>
    </row>
    <row r="68" spans="1:18" x14ac:dyDescent="0.25">
      <c r="A68" s="56" t="s">
        <v>844</v>
      </c>
      <c r="B68" s="57" t="s">
        <v>4783</v>
      </c>
      <c r="C68" s="69">
        <v>175.88499999999999</v>
      </c>
      <c r="D68" s="61">
        <v>6.8199999999999997E-2</v>
      </c>
      <c r="E68" s="63">
        <v>0.15429999999999999</v>
      </c>
      <c r="F68" s="71">
        <v>190</v>
      </c>
      <c r="G68" s="72">
        <v>164.6</v>
      </c>
      <c r="H68" s="58">
        <v>214377</v>
      </c>
      <c r="I68" s="1">
        <v>0.62502314814814819</v>
      </c>
      <c r="J68" s="58">
        <f t="shared" si="4"/>
        <v>113596</v>
      </c>
      <c r="K68" s="69">
        <f t="shared" si="7"/>
        <v>175.88499999999999</v>
      </c>
      <c r="L68" s="63">
        <f t="shared" si="5"/>
        <v>6.8199999999999997E-2</v>
      </c>
      <c r="M68" s="58">
        <f t="shared" si="6"/>
        <v>214377</v>
      </c>
      <c r="N68" s="74">
        <v>175.727</v>
      </c>
      <c r="O68" s="74">
        <v>175.74600000000001</v>
      </c>
      <c r="P68" s="74">
        <v>165</v>
      </c>
      <c r="Q68" s="56" t="s">
        <v>837</v>
      </c>
      <c r="R68" s="57" t="e">
        <f>VLOOKUP(A68,价值股票!A:A,1,FALSE)</f>
        <v>#N/A</v>
      </c>
    </row>
    <row r="69" spans="1:18" x14ac:dyDescent="0.25">
      <c r="A69" s="56" t="s">
        <v>822</v>
      </c>
      <c r="B69" s="57" t="s">
        <v>4789</v>
      </c>
      <c r="C69" s="69">
        <v>118.702</v>
      </c>
      <c r="D69" s="61">
        <v>2.3999999999999998E-3</v>
      </c>
      <c r="E69" s="63">
        <v>9.9000000000000008E-3</v>
      </c>
      <c r="F69" s="71">
        <v>119.245</v>
      </c>
      <c r="G69" s="72">
        <v>118.07599999999999</v>
      </c>
      <c r="H69" s="58">
        <v>2068</v>
      </c>
      <c r="I69" s="1">
        <v>0.62501157407407404</v>
      </c>
      <c r="J69" s="58">
        <f t="shared" si="4"/>
        <v>113597</v>
      </c>
      <c r="K69" s="69">
        <f t="shared" si="7"/>
        <v>118.702</v>
      </c>
      <c r="L69" s="63">
        <f t="shared" si="5"/>
        <v>2.3999999999999998E-3</v>
      </c>
      <c r="M69" s="58">
        <f t="shared" si="6"/>
        <v>2068</v>
      </c>
      <c r="N69" s="74">
        <v>118.66</v>
      </c>
      <c r="O69" s="74">
        <v>118.72</v>
      </c>
      <c r="P69" s="74">
        <v>118.416</v>
      </c>
      <c r="Q69" s="56" t="s">
        <v>818</v>
      </c>
      <c r="R69" s="57" t="e">
        <f>VLOOKUP(A69,价值股票!A:A,1,FALSE)</f>
        <v>#N/A</v>
      </c>
    </row>
    <row r="70" spans="1:18" x14ac:dyDescent="0.25">
      <c r="A70" s="56" t="s">
        <v>937</v>
      </c>
      <c r="B70" s="57" t="s">
        <v>4793</v>
      </c>
      <c r="C70" s="69">
        <v>130.20099999999999</v>
      </c>
      <c r="D70" s="62">
        <v>-1.6999999999999999E-3</v>
      </c>
      <c r="E70" s="63">
        <v>1.01E-2</v>
      </c>
      <c r="F70" s="71">
        <v>131.23699999999999</v>
      </c>
      <c r="G70" s="72">
        <v>129.92500000000001</v>
      </c>
      <c r="H70" s="58">
        <v>1800</v>
      </c>
      <c r="I70" s="1">
        <v>0.62501157407407404</v>
      </c>
      <c r="J70" s="58">
        <f t="shared" si="4"/>
        <v>113598</v>
      </c>
      <c r="K70" s="69">
        <f t="shared" si="7"/>
        <v>130.20099999999999</v>
      </c>
      <c r="L70" s="63">
        <f t="shared" si="5"/>
        <v>-1.6999999999999999E-3</v>
      </c>
      <c r="M70" s="58">
        <f t="shared" si="6"/>
        <v>1800</v>
      </c>
      <c r="N70" s="74">
        <v>130.13200000000001</v>
      </c>
      <c r="O70" s="74">
        <v>130.19999999999999</v>
      </c>
      <c r="P70" s="74">
        <v>130.03100000000001</v>
      </c>
      <c r="Q70" s="56" t="s">
        <v>844</v>
      </c>
      <c r="R70" s="57" t="e">
        <f>VLOOKUP(A70,价值股票!A:A,1,FALSE)</f>
        <v>#N/A</v>
      </c>
    </row>
    <row r="71" spans="1:18" x14ac:dyDescent="0.25">
      <c r="A71" s="56" t="s">
        <v>841</v>
      </c>
      <c r="B71" s="57" t="s">
        <v>5475</v>
      </c>
      <c r="C71" s="69">
        <v>171.81200000000001</v>
      </c>
      <c r="D71" s="77">
        <v>0</v>
      </c>
      <c r="E71" s="63">
        <v>0</v>
      </c>
      <c r="F71" s="72">
        <v>0</v>
      </c>
      <c r="G71" s="72">
        <v>0</v>
      </c>
      <c r="H71" s="58">
        <v>0</v>
      </c>
      <c r="I71" s="1">
        <v>0.375</v>
      </c>
      <c r="J71" s="58">
        <f t="shared" si="4"/>
        <v>113600</v>
      </c>
      <c r="K71" s="69">
        <f t="shared" si="7"/>
        <v>171.81200000000001</v>
      </c>
      <c r="L71" s="63">
        <f t="shared" si="5"/>
        <v>0</v>
      </c>
      <c r="M71" s="58">
        <f t="shared" si="6"/>
        <v>0</v>
      </c>
      <c r="N71" s="74">
        <v>0</v>
      </c>
      <c r="O71" s="74">
        <v>0</v>
      </c>
      <c r="P71" s="74">
        <v>0</v>
      </c>
      <c r="Q71" s="56" t="s">
        <v>937</v>
      </c>
      <c r="R71" s="57" t="e">
        <f>VLOOKUP(A71,价值股票!A:A,1,FALSE)</f>
        <v>#N/A</v>
      </c>
    </row>
    <row r="72" spans="1:18" x14ac:dyDescent="0.25">
      <c r="A72" s="56" t="s">
        <v>846</v>
      </c>
      <c r="B72" s="57" t="s">
        <v>4852</v>
      </c>
      <c r="C72" s="69">
        <v>105.46</v>
      </c>
      <c r="D72" s="61">
        <v>1.0800000000000001E-2</v>
      </c>
      <c r="E72" s="63">
        <v>1.9800000000000002E-2</v>
      </c>
      <c r="F72" s="71">
        <v>106.068</v>
      </c>
      <c r="G72" s="72">
        <v>104.001</v>
      </c>
      <c r="H72" s="58">
        <v>10800</v>
      </c>
      <c r="I72" s="1">
        <v>0.62501157407407404</v>
      </c>
      <c r="J72" s="58">
        <f t="shared" si="4"/>
        <v>113601</v>
      </c>
      <c r="K72" s="69">
        <f t="shared" si="7"/>
        <v>105.46</v>
      </c>
      <c r="L72" s="63">
        <f t="shared" si="5"/>
        <v>1.0800000000000001E-2</v>
      </c>
      <c r="M72" s="58">
        <f t="shared" si="6"/>
        <v>10800</v>
      </c>
      <c r="N72" s="74">
        <v>105.27200000000001</v>
      </c>
      <c r="O72" s="74">
        <v>105.33799999999999</v>
      </c>
      <c r="P72" s="74">
        <v>104.05</v>
      </c>
      <c r="Q72" s="56" t="s">
        <v>853</v>
      </c>
      <c r="R72" s="57" t="e">
        <f>VLOOKUP(A72,价值股票!A:A,1,FALSE)</f>
        <v>#N/A</v>
      </c>
    </row>
    <row r="73" spans="1:18" x14ac:dyDescent="0.25">
      <c r="A73" s="56" t="s">
        <v>1010</v>
      </c>
      <c r="B73" s="57" t="s">
        <v>4811</v>
      </c>
      <c r="C73" s="69">
        <v>101.866</v>
      </c>
      <c r="D73" s="77">
        <v>0</v>
      </c>
      <c r="E73" s="63">
        <v>0</v>
      </c>
      <c r="F73" s="72">
        <v>0</v>
      </c>
      <c r="G73" s="72">
        <v>0</v>
      </c>
      <c r="H73" s="58">
        <v>0</v>
      </c>
      <c r="I73" s="1">
        <v>0.375</v>
      </c>
      <c r="J73" s="58">
        <f t="shared" si="4"/>
        <v>113602</v>
      </c>
      <c r="K73" s="69">
        <f t="shared" si="7"/>
        <v>101.866</v>
      </c>
      <c r="L73" s="63">
        <f t="shared" si="5"/>
        <v>0</v>
      </c>
      <c r="M73" s="58">
        <f t="shared" si="6"/>
        <v>0</v>
      </c>
      <c r="N73" s="74">
        <v>0</v>
      </c>
      <c r="O73" s="74">
        <v>0</v>
      </c>
      <c r="P73" s="74">
        <v>0</v>
      </c>
      <c r="Q73" s="56" t="s">
        <v>841</v>
      </c>
      <c r="R73" s="57" t="e">
        <f>VLOOKUP(A73,价值股票!A:A,1,FALSE)</f>
        <v>#N/A</v>
      </c>
    </row>
    <row r="74" spans="1:18" x14ac:dyDescent="0.25">
      <c r="A74" s="56" t="s">
        <v>907</v>
      </c>
      <c r="B74" s="57" t="s">
        <v>5153</v>
      </c>
      <c r="C74" s="69">
        <v>114.185</v>
      </c>
      <c r="D74" s="61">
        <v>3.8E-3</v>
      </c>
      <c r="E74" s="63">
        <v>1.5900000000000001E-2</v>
      </c>
      <c r="F74" s="71">
        <v>115.154</v>
      </c>
      <c r="G74" s="72">
        <v>113.35</v>
      </c>
      <c r="H74" s="58">
        <v>1998</v>
      </c>
      <c r="I74" s="1">
        <v>0.62501157407407404</v>
      </c>
      <c r="J74" s="58">
        <f t="shared" si="4"/>
        <v>113606</v>
      </c>
      <c r="K74" s="69">
        <f t="shared" si="7"/>
        <v>114.185</v>
      </c>
      <c r="L74" s="63">
        <f t="shared" si="5"/>
        <v>3.8E-3</v>
      </c>
      <c r="M74" s="58">
        <f t="shared" si="6"/>
        <v>1998</v>
      </c>
      <c r="N74" s="74">
        <v>114.101</v>
      </c>
      <c r="O74" s="74">
        <v>114.3</v>
      </c>
      <c r="P74" s="74">
        <v>113.578</v>
      </c>
      <c r="Q74" s="56" t="s">
        <v>1010</v>
      </c>
      <c r="R74" s="57" t="e">
        <f>VLOOKUP(A74,价值股票!A:A,1,FALSE)</f>
        <v>#N/A</v>
      </c>
    </row>
    <row r="75" spans="1:18" x14ac:dyDescent="0.25">
      <c r="A75" s="56" t="s">
        <v>921</v>
      </c>
      <c r="B75" s="57" t="s">
        <v>5414</v>
      </c>
      <c r="C75" s="69">
        <v>113.3</v>
      </c>
      <c r="D75" s="61">
        <v>8.0000000000000002E-3</v>
      </c>
      <c r="E75" s="63">
        <v>1.1299999999999999E-2</v>
      </c>
      <c r="F75" s="71">
        <v>113.4</v>
      </c>
      <c r="G75" s="72">
        <v>112.129</v>
      </c>
      <c r="H75" s="58">
        <v>2875</v>
      </c>
      <c r="I75" s="1">
        <v>0.62501157407407404</v>
      </c>
      <c r="J75" s="58">
        <f t="shared" ref="J75:J98" si="8">IF(LEFT(A75,2)="gb",RIGHT(A75,LEN(A75)-3),RIGHT(A75,LEN(A75)-2)-0)</f>
        <v>113608</v>
      </c>
      <c r="K75" s="69">
        <f t="shared" si="7"/>
        <v>113.3</v>
      </c>
      <c r="L75" s="63">
        <f t="shared" ref="L75:L98" si="9">D75</f>
        <v>8.0000000000000002E-3</v>
      </c>
      <c r="M75" s="58">
        <f t="shared" ref="M75:M98" si="10">H75</f>
        <v>2875</v>
      </c>
      <c r="N75" s="74">
        <v>113.29900000000001</v>
      </c>
      <c r="O75" s="74">
        <v>113.3</v>
      </c>
      <c r="P75" s="74">
        <v>112.31100000000001</v>
      </c>
      <c r="Q75" s="56" t="s">
        <v>907</v>
      </c>
      <c r="R75" s="57" t="e">
        <f>VLOOKUP(A75,价值股票!A:A,1,FALSE)</f>
        <v>#N/A</v>
      </c>
    </row>
    <row r="76" spans="1:18" x14ac:dyDescent="0.25">
      <c r="A76" s="56" t="s">
        <v>943</v>
      </c>
      <c r="B76" s="57" t="s">
        <v>5521</v>
      </c>
      <c r="C76" s="69">
        <v>131.10499999999999</v>
      </c>
      <c r="D76" s="61">
        <v>3.8999999999999998E-3</v>
      </c>
      <c r="E76" s="63">
        <v>4.99E-2</v>
      </c>
      <c r="F76" s="71">
        <v>136.88</v>
      </c>
      <c r="G76" s="72">
        <v>130.36000000000001</v>
      </c>
      <c r="H76" s="58">
        <v>97053</v>
      </c>
      <c r="I76" s="1">
        <v>0.62501157407407404</v>
      </c>
      <c r="J76" s="58">
        <f t="shared" si="8"/>
        <v>113609</v>
      </c>
      <c r="K76" s="69">
        <f t="shared" si="7"/>
        <v>131.10499999999999</v>
      </c>
      <c r="L76" s="63">
        <f t="shared" si="9"/>
        <v>3.8999999999999998E-3</v>
      </c>
      <c r="M76" s="58">
        <f t="shared" si="10"/>
        <v>97053</v>
      </c>
      <c r="N76" s="74">
        <v>131.398</v>
      </c>
      <c r="O76" s="74">
        <v>131.4</v>
      </c>
      <c r="P76" s="74">
        <v>135</v>
      </c>
      <c r="Q76" s="56" t="s">
        <v>1011</v>
      </c>
      <c r="R76" s="57" t="e">
        <f>VLOOKUP(A76,价值股票!A:A,1,FALSE)</f>
        <v>#N/A</v>
      </c>
    </row>
    <row r="77" spans="1:18" x14ac:dyDescent="0.25">
      <c r="A77" s="56" t="s">
        <v>946</v>
      </c>
      <c r="B77" s="57" t="s">
        <v>5638</v>
      </c>
      <c r="C77" s="69">
        <v>120.17100000000001</v>
      </c>
      <c r="D77" s="62">
        <v>-1.6400000000000001E-2</v>
      </c>
      <c r="E77" s="63">
        <v>3.5700000000000003E-2</v>
      </c>
      <c r="F77" s="71">
        <v>122.992</v>
      </c>
      <c r="G77" s="72">
        <v>118.627</v>
      </c>
      <c r="H77" s="58">
        <v>11638</v>
      </c>
      <c r="I77" s="1">
        <v>0.62501157407407404</v>
      </c>
      <c r="J77" s="58">
        <f t="shared" si="8"/>
        <v>113610</v>
      </c>
      <c r="K77" s="69">
        <f t="shared" si="7"/>
        <v>120.17100000000001</v>
      </c>
      <c r="L77" s="63">
        <f t="shared" si="9"/>
        <v>-1.6400000000000001E-2</v>
      </c>
      <c r="M77" s="58">
        <f t="shared" si="10"/>
        <v>11638</v>
      </c>
      <c r="N77" s="74">
        <v>119.986</v>
      </c>
      <c r="O77" s="74">
        <v>120.223</v>
      </c>
      <c r="P77" s="74">
        <v>122.49</v>
      </c>
      <c r="Q77" s="56" t="s">
        <v>921</v>
      </c>
      <c r="R77" s="57" t="e">
        <f>VLOOKUP(A77,价值股票!A:A,1,FALSE)</f>
        <v>#N/A</v>
      </c>
    </row>
    <row r="78" spans="1:18" x14ac:dyDescent="0.25">
      <c r="A78" s="56" t="s">
        <v>988</v>
      </c>
      <c r="B78" s="57" t="s">
        <v>2734</v>
      </c>
      <c r="C78" s="69">
        <v>372.61700000000002</v>
      </c>
      <c r="D78" s="61">
        <v>2.2000000000000001E-3</v>
      </c>
      <c r="E78" s="63">
        <v>3.85E-2</v>
      </c>
      <c r="F78" s="71">
        <v>385.40199999999999</v>
      </c>
      <c r="G78" s="72">
        <v>371.1</v>
      </c>
      <c r="H78" s="58">
        <v>23147</v>
      </c>
      <c r="I78" s="1">
        <v>0.62501157407407404</v>
      </c>
      <c r="J78" s="58">
        <f t="shared" si="8"/>
        <v>113615</v>
      </c>
      <c r="K78" s="69">
        <f t="shared" ref="K78:K102" si="11">C78+0</f>
        <v>372.61700000000002</v>
      </c>
      <c r="L78" s="63">
        <f t="shared" si="9"/>
        <v>2.2000000000000001E-3</v>
      </c>
      <c r="M78" s="58">
        <f t="shared" si="10"/>
        <v>23147</v>
      </c>
      <c r="N78" s="74">
        <v>372.3</v>
      </c>
      <c r="O78" s="74">
        <v>372.38</v>
      </c>
      <c r="P78" s="74">
        <v>374.95</v>
      </c>
      <c r="Q78" s="56" t="s">
        <v>981</v>
      </c>
      <c r="R78" s="57" t="e">
        <f>VLOOKUP(A78,价值股票!A:A,1,FALSE)</f>
        <v>#N/A</v>
      </c>
    </row>
    <row r="79" spans="1:18" x14ac:dyDescent="0.25">
      <c r="A79" s="56" t="s">
        <v>1015</v>
      </c>
      <c r="B79" s="57" t="s">
        <v>2765</v>
      </c>
      <c r="C79" s="69">
        <v>114.905</v>
      </c>
      <c r="D79" s="61">
        <v>1.0500000000000001E-2</v>
      </c>
      <c r="E79" s="63">
        <v>1.7999999999999999E-2</v>
      </c>
      <c r="F79" s="71">
        <v>115.5</v>
      </c>
      <c r="G79" s="72">
        <v>113.455</v>
      </c>
      <c r="H79" s="58">
        <v>1901</v>
      </c>
      <c r="I79" s="1">
        <v>0.62501157407407404</v>
      </c>
      <c r="J79" s="58">
        <f t="shared" si="8"/>
        <v>113618</v>
      </c>
      <c r="K79" s="69">
        <f t="shared" si="11"/>
        <v>114.905</v>
      </c>
      <c r="L79" s="63">
        <f t="shared" si="9"/>
        <v>1.0500000000000001E-2</v>
      </c>
      <c r="M79" s="58">
        <f t="shared" si="10"/>
        <v>1901</v>
      </c>
      <c r="N79" s="74">
        <v>114.708</v>
      </c>
      <c r="O79" s="74">
        <v>114.97199999999999</v>
      </c>
      <c r="P79" s="74">
        <v>113.708</v>
      </c>
      <c r="Q79" s="56" t="s">
        <v>1013</v>
      </c>
      <c r="R79" s="57" t="e">
        <f>VLOOKUP(A79,价值股票!A:A,1,FALSE)</f>
        <v>#N/A</v>
      </c>
    </row>
    <row r="80" spans="1:18" x14ac:dyDescent="0.25">
      <c r="A80" s="56" t="s">
        <v>1024</v>
      </c>
      <c r="B80" s="57" t="s">
        <v>5571</v>
      </c>
      <c r="C80" s="69">
        <v>169.48099999999999</v>
      </c>
      <c r="D80" s="77">
        <v>0</v>
      </c>
      <c r="E80" s="63">
        <v>0</v>
      </c>
      <c r="F80" s="72">
        <v>0</v>
      </c>
      <c r="G80" s="72">
        <v>0</v>
      </c>
      <c r="H80" s="58">
        <v>0</v>
      </c>
      <c r="I80" s="1">
        <v>0.375</v>
      </c>
      <c r="J80" s="58">
        <f t="shared" si="8"/>
        <v>113619</v>
      </c>
      <c r="K80" s="69">
        <f t="shared" si="11"/>
        <v>169.48099999999999</v>
      </c>
      <c r="L80" s="63">
        <f t="shared" si="9"/>
        <v>0</v>
      </c>
      <c r="M80" s="58">
        <f t="shared" si="10"/>
        <v>0</v>
      </c>
      <c r="N80" s="74">
        <v>0</v>
      </c>
      <c r="O80" s="74">
        <v>0</v>
      </c>
      <c r="P80" s="74">
        <v>0</v>
      </c>
      <c r="Q80" s="56" t="s">
        <v>988</v>
      </c>
      <c r="R80" s="57" t="e">
        <f>VLOOKUP(A80,价值股票!A:A,1,FALSE)</f>
        <v>#N/A</v>
      </c>
    </row>
    <row r="81" spans="1:18" x14ac:dyDescent="0.25">
      <c r="A81" s="56" t="s">
        <v>1124</v>
      </c>
      <c r="B81" s="57" t="s">
        <v>2801</v>
      </c>
      <c r="C81" s="69">
        <v>134.63200000000001</v>
      </c>
      <c r="D81" s="61">
        <v>2.7000000000000001E-3</v>
      </c>
      <c r="E81" s="63">
        <v>1.46E-2</v>
      </c>
      <c r="F81" s="71">
        <v>135.65199999999999</v>
      </c>
      <c r="G81" s="72">
        <v>133.69300000000001</v>
      </c>
      <c r="H81" s="58">
        <v>2716</v>
      </c>
      <c r="I81" s="1">
        <v>0.62501157407407404</v>
      </c>
      <c r="J81" s="58">
        <f t="shared" si="8"/>
        <v>113621</v>
      </c>
      <c r="K81" s="69">
        <f t="shared" si="11"/>
        <v>134.63200000000001</v>
      </c>
      <c r="L81" s="63">
        <f t="shared" si="9"/>
        <v>2.7000000000000001E-3</v>
      </c>
      <c r="M81" s="58">
        <f t="shared" si="10"/>
        <v>2716</v>
      </c>
      <c r="N81" s="74">
        <v>134.58099999999999</v>
      </c>
      <c r="O81" s="74">
        <v>134.65</v>
      </c>
      <c r="P81" s="74">
        <v>133.69300000000001</v>
      </c>
      <c r="Q81" s="56" t="s">
        <v>1024</v>
      </c>
      <c r="R81" s="57" t="e">
        <f>VLOOKUP(A81,价值股票!A:A,1,FALSE)</f>
        <v>#N/A</v>
      </c>
    </row>
    <row r="82" spans="1:18" x14ac:dyDescent="0.25">
      <c r="A82" s="56" t="s">
        <v>1118</v>
      </c>
      <c r="B82" s="57" t="s">
        <v>4481</v>
      </c>
      <c r="C82" s="69">
        <v>112.199</v>
      </c>
      <c r="D82" s="61">
        <v>6.8999999999999999E-3</v>
      </c>
      <c r="E82" s="63">
        <v>1.24E-2</v>
      </c>
      <c r="F82" s="71">
        <v>112.5</v>
      </c>
      <c r="G82" s="72">
        <v>111.12</v>
      </c>
      <c r="H82" s="58">
        <v>891</v>
      </c>
      <c r="I82" s="1">
        <v>0.62501157407407404</v>
      </c>
      <c r="J82" s="58">
        <f t="shared" si="8"/>
        <v>113624</v>
      </c>
      <c r="K82" s="69">
        <f t="shared" si="11"/>
        <v>112.199</v>
      </c>
      <c r="L82" s="63">
        <f t="shared" si="9"/>
        <v>6.8999999999999999E-3</v>
      </c>
      <c r="M82" s="58">
        <f t="shared" si="10"/>
        <v>891</v>
      </c>
      <c r="N82" s="74">
        <v>112.199</v>
      </c>
      <c r="O82" s="74">
        <v>112.2</v>
      </c>
      <c r="P82" s="74">
        <v>111.12</v>
      </c>
      <c r="Q82" s="56" t="s">
        <v>1071</v>
      </c>
      <c r="R82" s="57" t="e">
        <f>VLOOKUP(A82,价值股票!A:A,1,FALSE)</f>
        <v>#N/A</v>
      </c>
    </row>
    <row r="83" spans="1:18" x14ac:dyDescent="0.25">
      <c r="A83" s="56" t="s">
        <v>1373</v>
      </c>
      <c r="B83" s="57" t="s">
        <v>4859</v>
      </c>
      <c r="C83" s="69">
        <v>119.392</v>
      </c>
      <c r="D83" s="61">
        <v>1.3100000000000001E-2</v>
      </c>
      <c r="E83" s="63">
        <v>1.5100000000000001E-2</v>
      </c>
      <c r="F83" s="71">
        <v>119.42400000000001</v>
      </c>
      <c r="G83" s="72">
        <v>117.648</v>
      </c>
      <c r="H83" s="58">
        <v>1960</v>
      </c>
      <c r="I83" s="1">
        <v>0.62502314814814819</v>
      </c>
      <c r="J83" s="58">
        <f t="shared" si="8"/>
        <v>113628</v>
      </c>
      <c r="K83" s="69">
        <f t="shared" si="11"/>
        <v>119.392</v>
      </c>
      <c r="L83" s="63">
        <f t="shared" si="9"/>
        <v>1.3100000000000001E-2</v>
      </c>
      <c r="M83" s="58">
        <f t="shared" si="10"/>
        <v>1960</v>
      </c>
      <c r="N83" s="74">
        <v>119.181</v>
      </c>
      <c r="O83" s="74">
        <v>119.399</v>
      </c>
      <c r="P83" s="74">
        <v>117.84399999999999</v>
      </c>
      <c r="Q83" s="56" t="s">
        <v>1118</v>
      </c>
      <c r="R83" s="57" t="e">
        <f>VLOOKUP(A83,价值股票!A:A,1,FALSE)</f>
        <v>#N/A</v>
      </c>
    </row>
    <row r="84" spans="1:18" x14ac:dyDescent="0.25">
      <c r="A84" s="56" t="s">
        <v>1513</v>
      </c>
      <c r="B84" s="57" t="s">
        <v>4909</v>
      </c>
      <c r="C84" s="69">
        <v>129.613</v>
      </c>
      <c r="D84" s="61">
        <v>2.69E-2</v>
      </c>
      <c r="E84" s="63">
        <v>3.7100000000000001E-2</v>
      </c>
      <c r="F84" s="71">
        <v>130.66</v>
      </c>
      <c r="G84" s="72">
        <v>125.973</v>
      </c>
      <c r="H84" s="58">
        <v>21566</v>
      </c>
      <c r="I84" s="1">
        <v>0.62501157407407404</v>
      </c>
      <c r="J84" s="58">
        <f t="shared" si="8"/>
        <v>113629</v>
      </c>
      <c r="K84" s="69">
        <f t="shared" si="11"/>
        <v>129.613</v>
      </c>
      <c r="L84" s="63">
        <f t="shared" si="9"/>
        <v>2.69E-2</v>
      </c>
      <c r="M84" s="58">
        <f t="shared" si="10"/>
        <v>21566</v>
      </c>
      <c r="N84" s="74">
        <v>129.601</v>
      </c>
      <c r="O84" s="74">
        <v>129.678</v>
      </c>
      <c r="P84" s="74">
        <v>126.292</v>
      </c>
      <c r="Q84" s="56" t="s">
        <v>1044</v>
      </c>
      <c r="R84" s="57" t="e">
        <f>VLOOKUP(A84,价值股票!A:A,1,FALSE)</f>
        <v>#N/A</v>
      </c>
    </row>
    <row r="85" spans="1:18" x14ac:dyDescent="0.25">
      <c r="A85" s="56" t="s">
        <v>1044</v>
      </c>
      <c r="B85" s="57" t="s">
        <v>2893</v>
      </c>
      <c r="C85" s="69">
        <v>110.628</v>
      </c>
      <c r="D85" s="61">
        <v>1.78E-2</v>
      </c>
      <c r="E85" s="63">
        <v>1.8800000000000001E-2</v>
      </c>
      <c r="F85" s="71">
        <v>110.65</v>
      </c>
      <c r="G85" s="72">
        <v>108.61</v>
      </c>
      <c r="H85" s="58">
        <v>1808</v>
      </c>
      <c r="I85" s="1">
        <v>0.62502314814814819</v>
      </c>
      <c r="J85" s="58">
        <f t="shared" si="8"/>
        <v>118000</v>
      </c>
      <c r="K85" s="69">
        <f t="shared" si="11"/>
        <v>110.628</v>
      </c>
      <c r="L85" s="63">
        <f t="shared" si="9"/>
        <v>1.78E-2</v>
      </c>
      <c r="M85" s="58">
        <f t="shared" si="10"/>
        <v>1808</v>
      </c>
      <c r="N85" s="74">
        <v>110.639</v>
      </c>
      <c r="O85" s="74">
        <v>110.64</v>
      </c>
      <c r="P85" s="74">
        <v>108.616</v>
      </c>
      <c r="Q85" s="56" t="s">
        <v>183</v>
      </c>
      <c r="R85" s="57" t="e">
        <f>VLOOKUP(A85,价值股票!A:A,1,FALSE)</f>
        <v>#N/A</v>
      </c>
    </row>
    <row r="86" spans="1:18" x14ac:dyDescent="0.25">
      <c r="A86" s="56" t="s">
        <v>113</v>
      </c>
      <c r="B86" s="57" t="s">
        <v>2061</v>
      </c>
      <c r="C86" s="69">
        <v>1.94</v>
      </c>
      <c r="D86" s="62">
        <v>-3.4799999999999998E-2</v>
      </c>
      <c r="E86" s="63">
        <v>9.4500000000000001E-2</v>
      </c>
      <c r="F86" s="71">
        <v>2.0499999999999998</v>
      </c>
      <c r="G86" s="72">
        <v>1.86</v>
      </c>
      <c r="H86" s="58">
        <v>173444261</v>
      </c>
      <c r="I86" s="1">
        <v>0.63972222222222219</v>
      </c>
      <c r="J86" s="58">
        <f t="shared" si="8"/>
        <v>204001</v>
      </c>
      <c r="K86" s="69">
        <f t="shared" si="11"/>
        <v>1.94</v>
      </c>
      <c r="L86" s="63">
        <f t="shared" si="9"/>
        <v>-3.4799999999999998E-2</v>
      </c>
      <c r="M86" s="58">
        <f t="shared" si="10"/>
        <v>173444261</v>
      </c>
      <c r="N86" s="74">
        <v>1.94</v>
      </c>
      <c r="O86" s="74">
        <v>1.9550000000000001</v>
      </c>
      <c r="P86" s="74">
        <v>1.97</v>
      </c>
      <c r="Q86" s="56" t="s">
        <v>455</v>
      </c>
      <c r="R86" s="57" t="e">
        <f>VLOOKUP(A86,价值股票!A:A,1,FALSE)</f>
        <v>#N/A</v>
      </c>
    </row>
    <row r="87" spans="1:18" x14ac:dyDescent="0.25">
      <c r="A87" s="56" t="s">
        <v>454</v>
      </c>
      <c r="B87" s="57" t="s">
        <v>2062</v>
      </c>
      <c r="C87" s="69">
        <v>2.3279999999999998</v>
      </c>
      <c r="D87" s="61">
        <v>6.4999999999999997E-3</v>
      </c>
      <c r="E87" s="63">
        <v>3.0300000000000001E-2</v>
      </c>
      <c r="F87" s="71">
        <v>2.331</v>
      </c>
      <c r="G87" s="72">
        <v>2.2610000000000001</v>
      </c>
      <c r="H87" s="58">
        <v>18</v>
      </c>
      <c r="I87" s="1">
        <v>0.62501157407407404</v>
      </c>
      <c r="J87" s="58">
        <f t="shared" si="8"/>
        <v>501046</v>
      </c>
      <c r="K87" s="69">
        <f t="shared" si="11"/>
        <v>2.3279999999999998</v>
      </c>
      <c r="L87" s="63">
        <f t="shared" si="9"/>
        <v>6.4999999999999997E-3</v>
      </c>
      <c r="M87" s="58">
        <f t="shared" si="10"/>
        <v>18</v>
      </c>
      <c r="N87" s="74">
        <v>2.3109999999999999</v>
      </c>
      <c r="O87" s="74">
        <v>2.3279999999999998</v>
      </c>
      <c r="P87" s="74">
        <v>2.3130000000000002</v>
      </c>
      <c r="Q87" s="56" t="s">
        <v>895</v>
      </c>
      <c r="R87" s="57" t="e">
        <f>VLOOKUP(A87,价值股票!A:A,1,FALSE)</f>
        <v>#N/A</v>
      </c>
    </row>
    <row r="88" spans="1:18" x14ac:dyDescent="0.25">
      <c r="A88" s="56" t="s">
        <v>735</v>
      </c>
      <c r="B88" s="57" t="s">
        <v>2021</v>
      </c>
      <c r="C88" s="69">
        <v>0.83299999999999996</v>
      </c>
      <c r="D88" s="77">
        <v>0</v>
      </c>
      <c r="E88" s="63">
        <v>0</v>
      </c>
      <c r="F88" s="72">
        <v>0</v>
      </c>
      <c r="G88" s="72">
        <v>0</v>
      </c>
      <c r="H88" s="58">
        <v>0</v>
      </c>
      <c r="I88" s="1">
        <v>0.375</v>
      </c>
      <c r="J88" s="58">
        <f t="shared" si="8"/>
        <v>501054</v>
      </c>
      <c r="K88" s="69">
        <f t="shared" si="11"/>
        <v>0.83299999999999996</v>
      </c>
      <c r="L88" s="63">
        <f t="shared" si="9"/>
        <v>0</v>
      </c>
      <c r="M88" s="58">
        <f t="shared" si="10"/>
        <v>0</v>
      </c>
      <c r="N88" s="74">
        <v>0</v>
      </c>
      <c r="O88" s="74">
        <v>0</v>
      </c>
      <c r="P88" s="74">
        <v>0</v>
      </c>
      <c r="Q88" s="56" t="s">
        <v>896</v>
      </c>
      <c r="R88" s="57" t="e">
        <f>VLOOKUP(A88,价值股票!A:A,1,FALSE)</f>
        <v>#N/A</v>
      </c>
    </row>
    <row r="89" spans="1:18" x14ac:dyDescent="0.25">
      <c r="A89" s="56" t="s">
        <v>456</v>
      </c>
      <c r="B89" s="57" t="s">
        <v>2063</v>
      </c>
      <c r="C89" s="69">
        <v>1.71</v>
      </c>
      <c r="D89" s="61">
        <v>8.3000000000000001E-3</v>
      </c>
      <c r="E89" s="63">
        <v>1.06E-2</v>
      </c>
      <c r="F89" s="71">
        <v>1.714</v>
      </c>
      <c r="G89" s="167">
        <v>1.696</v>
      </c>
      <c r="H89" s="58">
        <v>65</v>
      </c>
      <c r="I89" s="1">
        <v>0.62502314814814819</v>
      </c>
      <c r="J89" s="58">
        <f t="shared" si="8"/>
        <v>501075</v>
      </c>
      <c r="K89" s="69">
        <f t="shared" si="11"/>
        <v>1.71</v>
      </c>
      <c r="L89" s="63">
        <f t="shared" si="9"/>
        <v>8.3000000000000001E-3</v>
      </c>
      <c r="M89" s="58">
        <f t="shared" si="10"/>
        <v>65</v>
      </c>
      <c r="N89" s="74">
        <v>1.677</v>
      </c>
      <c r="O89" s="74">
        <v>1.71</v>
      </c>
      <c r="P89" s="74">
        <v>1.7070000000000001</v>
      </c>
      <c r="Q89" s="56" t="s">
        <v>458</v>
      </c>
      <c r="R89" s="57" t="e">
        <f>VLOOKUP(A89,价值股票!A:A,1,FALSE)</f>
        <v>#N/A</v>
      </c>
    </row>
    <row r="90" spans="1:18" x14ac:dyDescent="0.25">
      <c r="A90" s="56" t="s">
        <v>736</v>
      </c>
      <c r="B90" s="57" t="s">
        <v>2064</v>
      </c>
      <c r="C90" s="69">
        <v>1.6839999999999999</v>
      </c>
      <c r="D90" s="61">
        <v>1.6299999999999999E-2</v>
      </c>
      <c r="E90" s="63">
        <v>2.8400000000000002E-2</v>
      </c>
      <c r="F90" s="71">
        <v>1.6879999999999999</v>
      </c>
      <c r="G90" s="72">
        <v>1.641</v>
      </c>
      <c r="H90" s="58">
        <v>127</v>
      </c>
      <c r="I90" s="1">
        <v>0.62501157407407404</v>
      </c>
      <c r="J90" s="58">
        <f t="shared" si="8"/>
        <v>501077</v>
      </c>
      <c r="K90" s="69">
        <f t="shared" si="11"/>
        <v>1.6839999999999999</v>
      </c>
      <c r="L90" s="63">
        <f t="shared" si="9"/>
        <v>1.6299999999999999E-2</v>
      </c>
      <c r="M90" s="58">
        <f t="shared" si="10"/>
        <v>127</v>
      </c>
      <c r="N90" s="74">
        <v>1.679</v>
      </c>
      <c r="O90" s="74">
        <v>1.6839999999999999</v>
      </c>
      <c r="P90" s="74">
        <v>1.641</v>
      </c>
      <c r="Q90" s="56" t="s">
        <v>897</v>
      </c>
      <c r="R90" s="57" t="e">
        <f>VLOOKUP(A90,价值股票!A:A,1,FALSE)</f>
        <v>#N/A</v>
      </c>
    </row>
    <row r="91" spans="1:18" x14ac:dyDescent="0.25">
      <c r="A91" s="56" t="s">
        <v>457</v>
      </c>
      <c r="B91" s="57" t="s">
        <v>2022</v>
      </c>
      <c r="C91" s="69">
        <v>1.8</v>
      </c>
      <c r="D91" s="62">
        <v>-5.4999999999999997E-3</v>
      </c>
      <c r="E91" s="63">
        <v>2.5999999999999999E-2</v>
      </c>
      <c r="F91" s="71">
        <v>1.8180000000000001</v>
      </c>
      <c r="G91" s="72">
        <v>1.7709999999999999</v>
      </c>
      <c r="H91" s="58">
        <v>14</v>
      </c>
      <c r="I91" s="1">
        <v>0.62501157407407404</v>
      </c>
      <c r="J91" s="58">
        <f t="shared" si="8"/>
        <v>501078</v>
      </c>
      <c r="K91" s="69">
        <f t="shared" si="11"/>
        <v>1.8</v>
      </c>
      <c r="L91" s="63">
        <f t="shared" si="9"/>
        <v>-5.4999999999999997E-3</v>
      </c>
      <c r="M91" s="58">
        <f t="shared" si="10"/>
        <v>14</v>
      </c>
      <c r="N91" s="74">
        <v>1.798</v>
      </c>
      <c r="O91" s="74">
        <v>1.806</v>
      </c>
      <c r="P91" s="74">
        <v>1.7709999999999999</v>
      </c>
      <c r="Q91" s="56" t="s">
        <v>1027</v>
      </c>
      <c r="R91" s="57" t="e">
        <f>VLOOKUP(A91,价值股票!A:A,1,FALSE)</f>
        <v>#N/A</v>
      </c>
    </row>
    <row r="92" spans="1:18" x14ac:dyDescent="0.25">
      <c r="A92" s="56" t="s">
        <v>737</v>
      </c>
      <c r="B92" s="57" t="s">
        <v>2065</v>
      </c>
      <c r="C92" s="69">
        <v>2.5129999999999999</v>
      </c>
      <c r="D92" s="61">
        <v>4.0000000000000002E-4</v>
      </c>
      <c r="E92" s="63">
        <v>1.04E-2</v>
      </c>
      <c r="F92" s="71">
        <v>2.516</v>
      </c>
      <c r="G92" s="72">
        <v>2.4900000000000002</v>
      </c>
      <c r="H92" s="58">
        <v>75</v>
      </c>
      <c r="I92" s="1">
        <v>0.62501157407407404</v>
      </c>
      <c r="J92" s="58">
        <f t="shared" si="8"/>
        <v>501079</v>
      </c>
      <c r="K92" s="69">
        <f t="shared" si="11"/>
        <v>2.5129999999999999</v>
      </c>
      <c r="L92" s="63">
        <f t="shared" si="9"/>
        <v>4.0000000000000002E-4</v>
      </c>
      <c r="M92" s="58">
        <f t="shared" si="10"/>
        <v>75</v>
      </c>
      <c r="N92" s="74">
        <v>2.5059999999999998</v>
      </c>
      <c r="O92" s="74">
        <v>2.512</v>
      </c>
      <c r="P92" s="74">
        <v>2.5110000000000001</v>
      </c>
      <c r="Q92" s="56" t="s">
        <v>594</v>
      </c>
      <c r="R92" s="57" t="e">
        <f>VLOOKUP(A92,价值股票!A:A,1,FALSE)</f>
        <v>#N/A</v>
      </c>
    </row>
    <row r="93" spans="1:18" x14ac:dyDescent="0.25">
      <c r="A93" s="56" t="s">
        <v>458</v>
      </c>
      <c r="B93" s="57" t="s">
        <v>2066</v>
      </c>
      <c r="C93" s="69">
        <v>1.512</v>
      </c>
      <c r="D93" s="61">
        <v>6.7000000000000002E-3</v>
      </c>
      <c r="E93" s="63">
        <v>9.2999999999999992E-3</v>
      </c>
      <c r="F93" s="71">
        <v>1.5149999999999999</v>
      </c>
      <c r="G93" s="72">
        <v>1.5009999999999999</v>
      </c>
      <c r="H93" s="58">
        <v>42</v>
      </c>
      <c r="I93" s="1">
        <v>0.62502314814814819</v>
      </c>
      <c r="J93" s="58">
        <f t="shared" si="8"/>
        <v>501082</v>
      </c>
      <c r="K93" s="69">
        <f t="shared" si="11"/>
        <v>1.512</v>
      </c>
      <c r="L93" s="63">
        <f t="shared" si="9"/>
        <v>6.7000000000000002E-3</v>
      </c>
      <c r="M93" s="58">
        <f t="shared" si="10"/>
        <v>42</v>
      </c>
      <c r="N93" s="74">
        <v>1.504</v>
      </c>
      <c r="O93" s="74">
        <v>1.5129999999999999</v>
      </c>
      <c r="P93" s="74">
        <v>1.502</v>
      </c>
      <c r="Q93" s="56" t="s">
        <v>1139</v>
      </c>
      <c r="R93" s="57" t="e">
        <f>VLOOKUP(A93,价值股票!A:A,1,FALSE)</f>
        <v>#N/A</v>
      </c>
    </row>
    <row r="94" spans="1:18" x14ac:dyDescent="0.25">
      <c r="A94" s="3" t="s">
        <v>1455</v>
      </c>
      <c r="B94" s="57" t="s">
        <v>2067</v>
      </c>
      <c r="C94" s="69">
        <v>1.3009999999999999</v>
      </c>
      <c r="D94" s="61">
        <v>1.2500000000000001E-2</v>
      </c>
      <c r="E94" s="63">
        <v>1.17E-2</v>
      </c>
      <c r="F94" s="71">
        <v>1.3009999999999999</v>
      </c>
      <c r="G94" s="71">
        <v>1.286</v>
      </c>
      <c r="H94" s="58">
        <v>10</v>
      </c>
      <c r="I94" s="1">
        <v>0.62502314814814819</v>
      </c>
      <c r="J94" s="58">
        <f t="shared" si="8"/>
        <v>501083</v>
      </c>
      <c r="K94" s="69">
        <f t="shared" si="11"/>
        <v>1.3009999999999999</v>
      </c>
      <c r="L94" s="63">
        <f t="shared" si="9"/>
        <v>1.2500000000000001E-2</v>
      </c>
      <c r="M94" s="58">
        <f t="shared" si="10"/>
        <v>10</v>
      </c>
      <c r="N94" s="74">
        <v>1.286</v>
      </c>
      <c r="O94" s="74">
        <v>1.3009999999999999</v>
      </c>
      <c r="P94" s="74">
        <v>1.286</v>
      </c>
      <c r="Q94" s="56" t="s">
        <v>1142</v>
      </c>
      <c r="R94" s="57" t="e">
        <f>VLOOKUP(A94,价值股票!A:A,1,FALSE)</f>
        <v>#N/A</v>
      </c>
    </row>
    <row r="95" spans="1:18" x14ac:dyDescent="0.25">
      <c r="A95" s="56" t="s">
        <v>1410</v>
      </c>
      <c r="B95" s="57" t="s">
        <v>2068</v>
      </c>
      <c r="C95" s="69">
        <v>1.621</v>
      </c>
      <c r="D95" s="61">
        <v>8.6999999999999994E-3</v>
      </c>
      <c r="E95" s="63">
        <v>5.4100000000000002E-2</v>
      </c>
      <c r="F95" s="71">
        <v>1.621</v>
      </c>
      <c r="G95" s="72">
        <v>1.534</v>
      </c>
      <c r="H95" s="58">
        <v>21</v>
      </c>
      <c r="I95" s="1">
        <v>0.62501157407407404</v>
      </c>
      <c r="J95" s="58">
        <f t="shared" si="8"/>
        <v>501085</v>
      </c>
      <c r="K95" s="69">
        <f t="shared" si="11"/>
        <v>1.621</v>
      </c>
      <c r="L95" s="63">
        <f t="shared" si="9"/>
        <v>8.6999999999999994E-3</v>
      </c>
      <c r="M95" s="58">
        <f t="shared" si="10"/>
        <v>21</v>
      </c>
      <c r="N95" s="74">
        <v>1.6160000000000001</v>
      </c>
      <c r="O95" s="74">
        <v>1.621</v>
      </c>
      <c r="P95" s="74">
        <v>1.534</v>
      </c>
      <c r="Q95" s="56" t="s">
        <v>1140</v>
      </c>
      <c r="R95" s="57" t="e">
        <f>VLOOKUP(A95,价值股票!A:A,1,FALSE)</f>
        <v>#N/A</v>
      </c>
    </row>
    <row r="96" spans="1:18" x14ac:dyDescent="0.25">
      <c r="A96" s="56" t="s">
        <v>897</v>
      </c>
      <c r="B96" s="57" t="s">
        <v>2069</v>
      </c>
      <c r="C96" s="69">
        <v>1.109</v>
      </c>
      <c r="D96" s="62">
        <v>-8.8999999999999999E-3</v>
      </c>
      <c r="E96" s="63">
        <v>1.43E-2</v>
      </c>
      <c r="F96" s="71">
        <v>1.123</v>
      </c>
      <c r="G96" s="72">
        <v>1.107</v>
      </c>
      <c r="H96" s="58">
        <v>3</v>
      </c>
      <c r="I96" s="1">
        <v>0.62502314814814819</v>
      </c>
      <c r="J96" s="58">
        <f t="shared" si="8"/>
        <v>501087</v>
      </c>
      <c r="K96" s="69">
        <f t="shared" si="11"/>
        <v>1.109</v>
      </c>
      <c r="L96" s="63">
        <f t="shared" si="9"/>
        <v>-8.8999999999999999E-3</v>
      </c>
      <c r="M96" s="58">
        <f t="shared" si="10"/>
        <v>3</v>
      </c>
      <c r="N96" s="74">
        <v>1.1080000000000001</v>
      </c>
      <c r="O96" s="74">
        <v>1.1180000000000001</v>
      </c>
      <c r="P96" s="74">
        <v>1.1220000000000001</v>
      </c>
      <c r="Q96" s="56" t="s">
        <v>1138</v>
      </c>
      <c r="R96" s="57" t="e">
        <f>VLOOKUP(A96,价值股票!A:A,1,FALSE)</f>
        <v>#N/A</v>
      </c>
    </row>
    <row r="97" spans="1:18" x14ac:dyDescent="0.25">
      <c r="A97" s="3" t="s">
        <v>1453</v>
      </c>
      <c r="B97" s="57" t="s">
        <v>2381</v>
      </c>
      <c r="C97" s="69">
        <v>0.51700000000000002</v>
      </c>
      <c r="D97" s="61">
        <v>9.7999999999999997E-3</v>
      </c>
      <c r="E97" s="63">
        <v>2.3400000000000001E-2</v>
      </c>
      <c r="F97" s="71">
        <v>0.51800000000000002</v>
      </c>
      <c r="G97" s="72">
        <v>0.50600000000000001</v>
      </c>
      <c r="H97" s="58">
        <v>9</v>
      </c>
      <c r="I97" s="1">
        <v>0.62502314814814819</v>
      </c>
      <c r="J97" s="58">
        <f t="shared" si="8"/>
        <v>501095</v>
      </c>
      <c r="K97" s="69">
        <f t="shared" si="11"/>
        <v>0.51700000000000002</v>
      </c>
      <c r="L97" s="63">
        <f t="shared" si="9"/>
        <v>9.7999999999999997E-3</v>
      </c>
      <c r="M97" s="58">
        <f t="shared" si="10"/>
        <v>9</v>
      </c>
      <c r="N97" s="74">
        <v>0.51300000000000001</v>
      </c>
      <c r="O97" s="74">
        <v>0.51600000000000001</v>
      </c>
      <c r="P97" s="74">
        <v>0.50600000000000001</v>
      </c>
      <c r="Q97" s="56" t="s">
        <v>1141</v>
      </c>
      <c r="R97" s="57" t="e">
        <f>VLOOKUP(A97,价值股票!A:A,1,FALSE)</f>
        <v>#N/A</v>
      </c>
    </row>
    <row r="98" spans="1:18" x14ac:dyDescent="0.25">
      <c r="A98" s="56" t="s">
        <v>594</v>
      </c>
      <c r="B98" s="57" t="s">
        <v>2023</v>
      </c>
      <c r="C98" s="69">
        <v>0.73899999999999999</v>
      </c>
      <c r="D98" s="62">
        <v>-1.4E-3</v>
      </c>
      <c r="E98" s="63">
        <v>1.0800000000000001E-2</v>
      </c>
      <c r="F98" s="71">
        <v>0.74099999999999999</v>
      </c>
      <c r="G98" s="72">
        <v>0.73299999999999998</v>
      </c>
      <c r="H98" s="58">
        <v>13</v>
      </c>
      <c r="I98" s="1">
        <v>0.62502314814814819</v>
      </c>
      <c r="J98" s="58">
        <f t="shared" si="8"/>
        <v>501188</v>
      </c>
      <c r="K98" s="69">
        <f t="shared" si="11"/>
        <v>0.73899999999999999</v>
      </c>
      <c r="L98" s="63">
        <f t="shared" si="9"/>
        <v>-1.4E-3</v>
      </c>
      <c r="M98" s="58">
        <f t="shared" si="10"/>
        <v>13</v>
      </c>
      <c r="N98" s="74">
        <v>0.73299999999999998</v>
      </c>
      <c r="O98" s="74">
        <v>0.73699999999999999</v>
      </c>
      <c r="P98" s="74">
        <v>0.73299999999999998</v>
      </c>
      <c r="Q98" s="56" t="s">
        <v>459</v>
      </c>
      <c r="R98" s="57" t="e">
        <f>VLOOKUP(A98,价值股票!A:A,1,FALSE)</f>
        <v>#N/A</v>
      </c>
    </row>
    <row r="99" spans="1:18" x14ac:dyDescent="0.25">
      <c r="A99" s="56" t="s">
        <v>1432</v>
      </c>
      <c r="B99" s="57" t="s">
        <v>2070</v>
      </c>
      <c r="C99" s="69">
        <v>0.53800000000000003</v>
      </c>
      <c r="D99" s="62">
        <v>-7.4000000000000003E-3</v>
      </c>
      <c r="E99" s="63">
        <v>1.4800000000000001E-2</v>
      </c>
      <c r="F99" s="71">
        <v>0.54300000000000004</v>
      </c>
      <c r="G99" s="72">
        <v>0.53500000000000003</v>
      </c>
      <c r="H99" s="58">
        <v>21</v>
      </c>
      <c r="I99" s="1">
        <v>0.62503472222222223</v>
      </c>
      <c r="J99" s="58">
        <f t="shared" ref="J99:J159" si="12">IF(LEFT(A99,2)="gb",RIGHT(A99,LEN(A99)-3),RIGHT(A99,LEN(A99)-2)-0)</f>
        <v>501207</v>
      </c>
      <c r="K99" s="69">
        <f t="shared" si="11"/>
        <v>0.53800000000000003</v>
      </c>
      <c r="L99" s="63">
        <f t="shared" ref="L99:L159" si="13">D99</f>
        <v>-7.4000000000000003E-3</v>
      </c>
      <c r="M99" s="58">
        <f t="shared" ref="M99:M159" si="14">H99</f>
        <v>21</v>
      </c>
      <c r="N99" s="74">
        <v>0.53700000000000003</v>
      </c>
      <c r="O99" s="74">
        <v>0.53800000000000003</v>
      </c>
      <c r="P99" s="74">
        <v>0.54300000000000004</v>
      </c>
      <c r="Q99" s="56" t="s">
        <v>460</v>
      </c>
      <c r="R99" s="57" t="e">
        <f>VLOOKUP(A99,价值股票!A:A,1,FALSE)</f>
        <v>#N/A</v>
      </c>
    </row>
    <row r="100" spans="1:18" x14ac:dyDescent="0.25">
      <c r="A100" s="3" t="s">
        <v>1454</v>
      </c>
      <c r="B100" s="57" t="s">
        <v>2071</v>
      </c>
      <c r="C100" s="69">
        <v>0.878</v>
      </c>
      <c r="D100" s="61">
        <v>1.04E-2</v>
      </c>
      <c r="E100" s="63">
        <v>1.84E-2</v>
      </c>
      <c r="F100" s="71">
        <v>0.88200000000000001</v>
      </c>
      <c r="G100" s="72">
        <v>0.86599999999999999</v>
      </c>
      <c r="H100" s="58">
        <v>176</v>
      </c>
      <c r="I100" s="1">
        <v>0.62501157407407404</v>
      </c>
      <c r="J100" s="58">
        <f t="shared" si="12"/>
        <v>501208</v>
      </c>
      <c r="K100" s="69">
        <f t="shared" si="11"/>
        <v>0.878</v>
      </c>
      <c r="L100" s="63">
        <f t="shared" si="13"/>
        <v>1.04E-2</v>
      </c>
      <c r="M100" s="58">
        <f t="shared" si="14"/>
        <v>176</v>
      </c>
      <c r="N100" s="74">
        <v>0.878</v>
      </c>
      <c r="O100" s="74">
        <v>0.879</v>
      </c>
      <c r="P100" s="74">
        <v>0.86799999999999999</v>
      </c>
      <c r="Q100" s="56" t="s">
        <v>461</v>
      </c>
      <c r="R100" s="57" t="e">
        <f>VLOOKUP(A100,价值股票!A:A,1,FALSE)</f>
        <v>#N/A</v>
      </c>
    </row>
    <row r="101" spans="1:18" x14ac:dyDescent="0.25">
      <c r="A101" s="56" t="s">
        <v>1354</v>
      </c>
      <c r="B101" s="57" t="s">
        <v>2072</v>
      </c>
      <c r="C101" s="69">
        <v>1.623</v>
      </c>
      <c r="D101" s="61">
        <v>7.4000000000000003E-3</v>
      </c>
      <c r="E101" s="63">
        <v>7.4000000000000003E-3</v>
      </c>
      <c r="F101" s="71">
        <v>1.623</v>
      </c>
      <c r="G101" s="167">
        <v>1.611</v>
      </c>
      <c r="H101" s="58">
        <v>30</v>
      </c>
      <c r="I101" s="1">
        <v>0.62503472222222223</v>
      </c>
      <c r="J101" s="58">
        <f t="shared" si="12"/>
        <v>502000</v>
      </c>
      <c r="K101" s="69">
        <f t="shared" si="11"/>
        <v>1.623</v>
      </c>
      <c r="L101" s="63">
        <f t="shared" si="13"/>
        <v>7.4000000000000003E-3</v>
      </c>
      <c r="M101" s="58">
        <f t="shared" si="14"/>
        <v>30</v>
      </c>
      <c r="N101" s="74">
        <v>1.619</v>
      </c>
      <c r="O101" s="74">
        <v>1.623</v>
      </c>
      <c r="P101" s="74">
        <v>1.611</v>
      </c>
      <c r="Q101" s="56" t="s">
        <v>462</v>
      </c>
      <c r="R101" s="57" t="e">
        <f>VLOOKUP(A101,价值股票!A:A,1,FALSE)</f>
        <v>#N/A</v>
      </c>
    </row>
    <row r="102" spans="1:18" x14ac:dyDescent="0.25">
      <c r="A102" s="56" t="s">
        <v>1139</v>
      </c>
      <c r="B102" s="57" t="s">
        <v>2073</v>
      </c>
      <c r="C102" s="69">
        <v>0.72399999999999998</v>
      </c>
      <c r="D102" s="61">
        <v>7.0000000000000001E-3</v>
      </c>
      <c r="E102" s="63">
        <v>8.3000000000000001E-3</v>
      </c>
      <c r="F102" s="71">
        <v>0.72399999999999998</v>
      </c>
      <c r="G102" s="72">
        <v>0.71799999999999997</v>
      </c>
      <c r="H102" s="58">
        <v>333</v>
      </c>
      <c r="I102" s="1">
        <v>0.62502314814814819</v>
      </c>
      <c r="J102" s="58">
        <f t="shared" si="12"/>
        <v>506000</v>
      </c>
      <c r="K102" s="69">
        <f t="shared" si="11"/>
        <v>0.72399999999999998</v>
      </c>
      <c r="L102" s="63">
        <f t="shared" si="13"/>
        <v>7.0000000000000001E-3</v>
      </c>
      <c r="M102" s="58">
        <f t="shared" si="14"/>
        <v>333</v>
      </c>
      <c r="N102" s="74">
        <v>0.72199999999999998</v>
      </c>
      <c r="O102" s="74">
        <v>0.72399999999999998</v>
      </c>
      <c r="P102" s="74">
        <v>0.71799999999999997</v>
      </c>
      <c r="Q102" s="56" t="s">
        <v>463</v>
      </c>
      <c r="R102" s="57" t="e">
        <f>VLOOKUP(A102,价值股票!A:A,1,FALSE)</f>
        <v>#N/A</v>
      </c>
    </row>
    <row r="103" spans="1:18" x14ac:dyDescent="0.25">
      <c r="A103" s="56" t="s">
        <v>1142</v>
      </c>
      <c r="B103" s="57" t="s">
        <v>2533</v>
      </c>
      <c r="C103" s="69">
        <v>0.878</v>
      </c>
      <c r="D103" s="61">
        <v>1.1000000000000001E-3</v>
      </c>
      <c r="E103" s="63">
        <v>5.7000000000000002E-3</v>
      </c>
      <c r="F103" s="71">
        <v>0.88</v>
      </c>
      <c r="G103" s="72">
        <v>0.875</v>
      </c>
      <c r="H103" s="58">
        <v>37</v>
      </c>
      <c r="I103" s="1">
        <v>0.62502314814814819</v>
      </c>
      <c r="J103" s="58">
        <f t="shared" si="12"/>
        <v>506001</v>
      </c>
      <c r="K103" s="69">
        <f t="shared" ref="K103:K163" si="15">C103+0</f>
        <v>0.878</v>
      </c>
      <c r="L103" s="63">
        <f t="shared" si="13"/>
        <v>1.1000000000000001E-3</v>
      </c>
      <c r="M103" s="58">
        <f t="shared" si="14"/>
        <v>37</v>
      </c>
      <c r="N103" s="74">
        <v>0.875</v>
      </c>
      <c r="O103" s="74">
        <v>0.878</v>
      </c>
      <c r="P103" s="74">
        <v>0.88</v>
      </c>
      <c r="Q103" s="56" t="s">
        <v>464</v>
      </c>
      <c r="R103" s="57" t="e">
        <f>VLOOKUP(A103,价值股票!A:A,1,FALSE)</f>
        <v>#N/A</v>
      </c>
    </row>
    <row r="104" spans="1:18" x14ac:dyDescent="0.25">
      <c r="A104" s="56" t="s">
        <v>1140</v>
      </c>
      <c r="B104" s="57" t="s">
        <v>2535</v>
      </c>
      <c r="C104" s="69">
        <v>0.85099999999999998</v>
      </c>
      <c r="D104" s="77">
        <v>0</v>
      </c>
      <c r="E104" s="63">
        <v>5.8999999999999999E-3</v>
      </c>
      <c r="F104" s="71">
        <v>0.85299999999999998</v>
      </c>
      <c r="G104" s="72">
        <v>0.84799999999999998</v>
      </c>
      <c r="H104" s="58">
        <v>113</v>
      </c>
      <c r="I104" s="1">
        <v>0.62502314814814819</v>
      </c>
      <c r="J104" s="58">
        <f t="shared" si="12"/>
        <v>506002</v>
      </c>
      <c r="K104" s="69">
        <f t="shared" si="15"/>
        <v>0.85099999999999998</v>
      </c>
      <c r="L104" s="63">
        <f t="shared" si="13"/>
        <v>0</v>
      </c>
      <c r="M104" s="58">
        <f t="shared" si="14"/>
        <v>113</v>
      </c>
      <c r="N104" s="74">
        <v>0.84799999999999998</v>
      </c>
      <c r="O104" s="74">
        <v>0.85099999999999998</v>
      </c>
      <c r="P104" s="74">
        <v>0.85</v>
      </c>
      <c r="Q104" s="56" t="s">
        <v>465</v>
      </c>
      <c r="R104" s="57" t="e">
        <f>VLOOKUP(A104,价值股票!A:A,1,FALSE)</f>
        <v>#N/A</v>
      </c>
    </row>
    <row r="105" spans="1:18" x14ac:dyDescent="0.25">
      <c r="A105" s="56" t="s">
        <v>1138</v>
      </c>
      <c r="B105" s="57" t="s">
        <v>2074</v>
      </c>
      <c r="C105" s="69">
        <v>0.61099999999999999</v>
      </c>
      <c r="D105" s="61">
        <v>1.6000000000000001E-3</v>
      </c>
      <c r="E105" s="63">
        <v>1.15E-2</v>
      </c>
      <c r="F105" s="71">
        <v>0.61299999999999999</v>
      </c>
      <c r="G105" s="72">
        <v>0.60599999999999998</v>
      </c>
      <c r="H105" s="58">
        <v>24</v>
      </c>
      <c r="I105" s="1">
        <v>0.62503472222222223</v>
      </c>
      <c r="J105" s="58">
        <f t="shared" si="12"/>
        <v>506003</v>
      </c>
      <c r="K105" s="69">
        <f t="shared" si="15"/>
        <v>0.61099999999999999</v>
      </c>
      <c r="L105" s="63">
        <f t="shared" si="13"/>
        <v>1.6000000000000001E-3</v>
      </c>
      <c r="M105" s="58">
        <f t="shared" si="14"/>
        <v>24</v>
      </c>
      <c r="N105" s="74">
        <v>0.61</v>
      </c>
      <c r="O105" s="74">
        <v>0.61099999999999999</v>
      </c>
      <c r="P105" s="74">
        <v>0.60599999999999998</v>
      </c>
      <c r="Q105" s="56" t="s">
        <v>468</v>
      </c>
      <c r="R105" s="57" t="e">
        <f>VLOOKUP(A105,价值股票!A:A,1,FALSE)</f>
        <v>#N/A</v>
      </c>
    </row>
    <row r="106" spans="1:18" x14ac:dyDescent="0.25">
      <c r="A106" s="56" t="s">
        <v>1143</v>
      </c>
      <c r="B106" s="57" t="s">
        <v>2075</v>
      </c>
      <c r="C106" s="69">
        <v>0.74099999999999999</v>
      </c>
      <c r="D106" s="62">
        <v>-1.2999999999999999E-3</v>
      </c>
      <c r="E106" s="63">
        <v>6.7000000000000002E-3</v>
      </c>
      <c r="F106" s="71">
        <v>0.74299999999999999</v>
      </c>
      <c r="G106" s="72">
        <v>0.73799999999999999</v>
      </c>
      <c r="H106" s="58">
        <v>415</v>
      </c>
      <c r="I106" s="1">
        <v>0.62502314814814819</v>
      </c>
      <c r="J106" s="58">
        <f t="shared" si="12"/>
        <v>506005</v>
      </c>
      <c r="K106" s="69">
        <f t="shared" si="15"/>
        <v>0.74099999999999999</v>
      </c>
      <c r="L106" s="63">
        <f t="shared" si="13"/>
        <v>-1.2999999999999999E-3</v>
      </c>
      <c r="M106" s="58">
        <f t="shared" si="14"/>
        <v>415</v>
      </c>
      <c r="N106" s="74">
        <v>0.74099999999999999</v>
      </c>
      <c r="O106" s="74">
        <v>0.74199999999999999</v>
      </c>
      <c r="P106" s="74">
        <v>0.74</v>
      </c>
      <c r="Q106" s="56" t="s">
        <v>466</v>
      </c>
      <c r="R106" s="57" t="e">
        <f>VLOOKUP(A106,价值股票!A:A,1,FALSE)</f>
        <v>#N/A</v>
      </c>
    </row>
    <row r="107" spans="1:18" x14ac:dyDescent="0.25">
      <c r="A107" s="56" t="s">
        <v>1141</v>
      </c>
      <c r="B107" s="57" t="s">
        <v>2076</v>
      </c>
      <c r="C107" s="69">
        <v>0.83899999999999997</v>
      </c>
      <c r="D107" s="62">
        <v>-1.1999999999999999E-3</v>
      </c>
      <c r="E107" s="63">
        <v>4.6399999999999997E-2</v>
      </c>
      <c r="F107" s="71">
        <v>0.84299999999999997</v>
      </c>
      <c r="G107" s="72">
        <v>0.80400000000000005</v>
      </c>
      <c r="H107" s="58">
        <v>9</v>
      </c>
      <c r="I107" s="1">
        <v>0.62502314814814819</v>
      </c>
      <c r="J107" s="58">
        <f t="shared" si="12"/>
        <v>506006</v>
      </c>
      <c r="K107" s="69">
        <f t="shared" si="15"/>
        <v>0.83899999999999997</v>
      </c>
      <c r="L107" s="63">
        <f t="shared" si="13"/>
        <v>-1.1999999999999999E-3</v>
      </c>
      <c r="M107" s="58">
        <f t="shared" si="14"/>
        <v>9</v>
      </c>
      <c r="N107" s="74">
        <v>0.83699999999999997</v>
      </c>
      <c r="O107" s="74">
        <v>0.83899999999999997</v>
      </c>
      <c r="P107" s="74">
        <v>0.84299999999999997</v>
      </c>
      <c r="Q107" s="56" t="s">
        <v>1119</v>
      </c>
      <c r="R107" s="57" t="e">
        <f>VLOOKUP(A107,价值股票!A:A,1,FALSE)</f>
        <v>#N/A</v>
      </c>
    </row>
    <row r="108" spans="1:18" x14ac:dyDescent="0.25">
      <c r="A108" s="56" t="s">
        <v>459</v>
      </c>
      <c r="B108" s="57" t="s">
        <v>5639</v>
      </c>
      <c r="C108" s="69">
        <v>2.726</v>
      </c>
      <c r="D108" s="62">
        <v>-6.6E-3</v>
      </c>
      <c r="E108" s="63">
        <v>9.1000000000000004E-3</v>
      </c>
      <c r="F108" s="71">
        <v>2.7469999999999999</v>
      </c>
      <c r="G108" s="72">
        <v>2.722</v>
      </c>
      <c r="H108" s="58">
        <v>184299</v>
      </c>
      <c r="I108" s="1">
        <v>0.62501157407407404</v>
      </c>
      <c r="J108" s="58">
        <f t="shared" si="12"/>
        <v>510050</v>
      </c>
      <c r="K108" s="69">
        <f t="shared" si="15"/>
        <v>2.726</v>
      </c>
      <c r="L108" s="63">
        <f t="shared" si="13"/>
        <v>-6.6E-3</v>
      </c>
      <c r="M108" s="58">
        <f t="shared" si="14"/>
        <v>184299</v>
      </c>
      <c r="N108" s="74">
        <v>2.7250000000000001</v>
      </c>
      <c r="O108" s="74">
        <v>2.726</v>
      </c>
      <c r="P108" s="74">
        <v>2.7370000000000001</v>
      </c>
      <c r="Q108" s="56" t="s">
        <v>467</v>
      </c>
      <c r="R108" s="57" t="e">
        <f>VLOOKUP(A108,价值股票!A:A,1,FALSE)</f>
        <v>#N/A</v>
      </c>
    </row>
    <row r="109" spans="1:18" x14ac:dyDescent="0.25">
      <c r="A109" s="56" t="s">
        <v>1338</v>
      </c>
      <c r="B109" s="57" t="s">
        <v>2077</v>
      </c>
      <c r="C109" s="69">
        <v>0.93100000000000005</v>
      </c>
      <c r="D109" s="61">
        <v>7.6E-3</v>
      </c>
      <c r="E109" s="63">
        <v>2.2700000000000001E-2</v>
      </c>
      <c r="F109" s="71">
        <v>0.93799999999999994</v>
      </c>
      <c r="G109" s="72">
        <v>0.91700000000000004</v>
      </c>
      <c r="H109" s="58">
        <v>354</v>
      </c>
      <c r="I109" s="1">
        <v>0.62502314814814819</v>
      </c>
      <c r="J109" s="58">
        <f t="shared" si="12"/>
        <v>510170</v>
      </c>
      <c r="K109" s="69">
        <f t="shared" si="15"/>
        <v>0.93100000000000005</v>
      </c>
      <c r="L109" s="63">
        <f t="shared" si="13"/>
        <v>7.6E-3</v>
      </c>
      <c r="M109" s="58">
        <f t="shared" si="14"/>
        <v>354</v>
      </c>
      <c r="N109" s="74">
        <v>0.93100000000000005</v>
      </c>
      <c r="O109" s="74">
        <v>0.93200000000000005</v>
      </c>
      <c r="P109" s="74">
        <v>0.91700000000000004</v>
      </c>
      <c r="Q109" s="56" t="s">
        <v>116</v>
      </c>
      <c r="R109" s="57" t="e">
        <f>VLOOKUP(A109,价值股票!A:A,1,FALSE)</f>
        <v>#N/A</v>
      </c>
    </row>
    <row r="110" spans="1:18" x14ac:dyDescent="0.25">
      <c r="A110" s="56" t="s">
        <v>1339</v>
      </c>
      <c r="B110" s="57" t="s">
        <v>2078</v>
      </c>
      <c r="C110" s="69">
        <v>1.3049999999999999</v>
      </c>
      <c r="D110" s="62">
        <v>-8.0000000000000004E-4</v>
      </c>
      <c r="E110" s="63">
        <v>2.3699999999999999E-2</v>
      </c>
      <c r="F110" s="71">
        <v>1.3260000000000001</v>
      </c>
      <c r="G110" s="72">
        <v>1.2949999999999999</v>
      </c>
      <c r="H110" s="58">
        <v>593</v>
      </c>
      <c r="I110" s="1">
        <v>0.62502314814814819</v>
      </c>
      <c r="J110" s="58">
        <f t="shared" si="12"/>
        <v>510200</v>
      </c>
      <c r="K110" s="69">
        <f t="shared" si="15"/>
        <v>1.3049999999999999</v>
      </c>
      <c r="L110" s="63">
        <f t="shared" si="13"/>
        <v>-8.0000000000000004E-4</v>
      </c>
      <c r="M110" s="58">
        <f t="shared" si="14"/>
        <v>593</v>
      </c>
      <c r="N110" s="74">
        <v>1.3029999999999999</v>
      </c>
      <c r="O110" s="74">
        <v>1.3049999999999999</v>
      </c>
      <c r="P110" s="74">
        <v>1.2949999999999999</v>
      </c>
      <c r="Q110" s="56" t="s">
        <v>140</v>
      </c>
      <c r="R110" s="57" t="e">
        <f>VLOOKUP(A110,价值股票!A:A,1,FALSE)</f>
        <v>#N/A</v>
      </c>
    </row>
    <row r="111" spans="1:18" x14ac:dyDescent="0.25">
      <c r="A111" s="56" t="s">
        <v>460</v>
      </c>
      <c r="B111" s="57" t="s">
        <v>2777</v>
      </c>
      <c r="C111" s="69">
        <v>4.0750000000000002</v>
      </c>
      <c r="D111" s="62">
        <v>-2.3999999999999998E-3</v>
      </c>
      <c r="E111" s="63">
        <v>7.1000000000000004E-3</v>
      </c>
      <c r="F111" s="71">
        <v>4.0940000000000003</v>
      </c>
      <c r="G111" s="72">
        <v>4.0650000000000004</v>
      </c>
      <c r="H111" s="58">
        <v>513617</v>
      </c>
      <c r="I111" s="1">
        <v>0.62501157407407404</v>
      </c>
      <c r="J111" s="58">
        <f t="shared" si="12"/>
        <v>510300</v>
      </c>
      <c r="K111" s="69">
        <f t="shared" si="15"/>
        <v>4.0750000000000002</v>
      </c>
      <c r="L111" s="63">
        <f t="shared" si="13"/>
        <v>-2.3999999999999998E-3</v>
      </c>
      <c r="M111" s="58">
        <f t="shared" si="14"/>
        <v>513617</v>
      </c>
      <c r="N111" s="74">
        <v>4.0750000000000002</v>
      </c>
      <c r="O111" s="74">
        <v>4.0759999999999996</v>
      </c>
      <c r="P111" s="74">
        <v>4.0780000000000003</v>
      </c>
      <c r="Q111" s="56" t="s">
        <v>127</v>
      </c>
      <c r="R111" s="57" t="e">
        <f>VLOOKUP(A111,价值股票!A:A,1,FALSE)</f>
        <v>#N/A</v>
      </c>
    </row>
    <row r="112" spans="1:18" x14ac:dyDescent="0.25">
      <c r="A112" s="56" t="s">
        <v>1340</v>
      </c>
      <c r="B112" s="57" t="s">
        <v>2079</v>
      </c>
      <c r="C112" s="69">
        <v>1.27</v>
      </c>
      <c r="D112" s="61">
        <v>7.9000000000000008E-3</v>
      </c>
      <c r="E112" s="63">
        <v>1.1900000000000001E-2</v>
      </c>
      <c r="F112" s="71">
        <v>1.2729999999999999</v>
      </c>
      <c r="G112" s="72">
        <v>1.258</v>
      </c>
      <c r="H112" s="58">
        <v>733</v>
      </c>
      <c r="I112" s="1">
        <v>0.62503472222222223</v>
      </c>
      <c r="J112" s="58">
        <f t="shared" si="12"/>
        <v>510410</v>
      </c>
      <c r="K112" s="69">
        <f t="shared" si="15"/>
        <v>1.27</v>
      </c>
      <c r="L112" s="63">
        <f t="shared" si="13"/>
        <v>7.9000000000000008E-3</v>
      </c>
      <c r="M112" s="58">
        <f t="shared" si="14"/>
        <v>733</v>
      </c>
      <c r="N112" s="74">
        <v>1.27</v>
      </c>
      <c r="O112" s="74">
        <v>1.2709999999999999</v>
      </c>
      <c r="P112" s="74">
        <v>1.258</v>
      </c>
      <c r="Q112" s="56" t="s">
        <v>65</v>
      </c>
      <c r="R112" s="57" t="e">
        <f>VLOOKUP(A112,价值股票!A:A,1,FALSE)</f>
        <v>#N/A</v>
      </c>
    </row>
    <row r="113" spans="1:18" x14ac:dyDescent="0.25">
      <c r="A113" s="56" t="s">
        <v>1341</v>
      </c>
      <c r="B113" s="57" t="s">
        <v>2789</v>
      </c>
      <c r="C113" s="69">
        <v>3.319</v>
      </c>
      <c r="D113" s="61">
        <v>3.8999999999999998E-3</v>
      </c>
      <c r="E113" s="63">
        <v>7.6E-3</v>
      </c>
      <c r="F113" s="71">
        <v>3.3250000000000002</v>
      </c>
      <c r="G113" s="72">
        <v>3.3</v>
      </c>
      <c r="H113" s="58">
        <v>42967</v>
      </c>
      <c r="I113" s="1">
        <v>0.62501157407407404</v>
      </c>
      <c r="J113" s="58">
        <f t="shared" si="12"/>
        <v>510880</v>
      </c>
      <c r="K113" s="69">
        <f t="shared" si="15"/>
        <v>3.319</v>
      </c>
      <c r="L113" s="63">
        <f t="shared" si="13"/>
        <v>3.8999999999999998E-3</v>
      </c>
      <c r="M113" s="58">
        <f t="shared" si="14"/>
        <v>42967</v>
      </c>
      <c r="N113" s="74">
        <v>3.319</v>
      </c>
      <c r="O113" s="74">
        <v>3.32</v>
      </c>
      <c r="P113" s="74">
        <v>3.302</v>
      </c>
      <c r="Q113" s="56" t="s">
        <v>102</v>
      </c>
      <c r="R113" s="57" t="e">
        <f>VLOOKUP(A113,价值股票!A:A,1,FALSE)</f>
        <v>#N/A</v>
      </c>
    </row>
    <row r="114" spans="1:18" x14ac:dyDescent="0.25">
      <c r="A114" s="56" t="s">
        <v>461</v>
      </c>
      <c r="B114" s="57" t="s">
        <v>677</v>
      </c>
      <c r="C114" s="69">
        <v>0.94599999999999995</v>
      </c>
      <c r="D114" s="62">
        <v>-9.4000000000000004E-3</v>
      </c>
      <c r="E114" s="63">
        <v>1.8800000000000001E-2</v>
      </c>
      <c r="F114" s="71">
        <v>0.96099999999999997</v>
      </c>
      <c r="G114" s="72">
        <v>0.94299999999999995</v>
      </c>
      <c r="H114" s="58">
        <v>41423</v>
      </c>
      <c r="I114" s="1">
        <v>0.625</v>
      </c>
      <c r="J114" s="58">
        <f t="shared" si="12"/>
        <v>510900</v>
      </c>
      <c r="K114" s="69">
        <f t="shared" si="15"/>
        <v>0.94599999999999995</v>
      </c>
      <c r="L114" s="63">
        <f t="shared" si="13"/>
        <v>-9.4000000000000004E-3</v>
      </c>
      <c r="M114" s="58">
        <f t="shared" si="14"/>
        <v>41423</v>
      </c>
      <c r="N114" s="74">
        <v>0.94499999999999995</v>
      </c>
      <c r="O114" s="74">
        <v>0.94599999999999995</v>
      </c>
      <c r="P114" s="74">
        <v>0.95699999999999996</v>
      </c>
      <c r="Q114" s="56" t="s">
        <v>38</v>
      </c>
      <c r="R114" s="57" t="e">
        <f>VLOOKUP(A114,价值股票!A:A,1,FALSE)</f>
        <v>#N/A</v>
      </c>
    </row>
    <row r="115" spans="1:18" x14ac:dyDescent="0.25">
      <c r="A115" s="56" t="s">
        <v>462</v>
      </c>
      <c r="B115" s="57" t="s">
        <v>680</v>
      </c>
      <c r="C115" s="69">
        <v>0.38100000000000001</v>
      </c>
      <c r="D115" s="77">
        <v>0</v>
      </c>
      <c r="E115" s="63">
        <v>1.0500000000000001E-2</v>
      </c>
      <c r="F115" s="71">
        <v>0.38300000000000001</v>
      </c>
      <c r="G115" s="72">
        <v>0.379</v>
      </c>
      <c r="H115" s="58">
        <v>57202</v>
      </c>
      <c r="I115" s="1">
        <v>0.62501157407407404</v>
      </c>
      <c r="J115" s="58">
        <f t="shared" si="12"/>
        <v>512010</v>
      </c>
      <c r="K115" s="69">
        <f t="shared" si="15"/>
        <v>0.38100000000000001</v>
      </c>
      <c r="L115" s="63">
        <f t="shared" si="13"/>
        <v>0</v>
      </c>
      <c r="M115" s="58">
        <f t="shared" si="14"/>
        <v>57202</v>
      </c>
      <c r="N115" s="74">
        <v>0.38100000000000001</v>
      </c>
      <c r="O115" s="74">
        <v>0.38200000000000001</v>
      </c>
      <c r="P115" s="74">
        <v>0.38</v>
      </c>
      <c r="Q115" s="56" t="s">
        <v>758</v>
      </c>
      <c r="R115" s="57" t="e">
        <f>VLOOKUP(A115,价值股票!A:A,1,FALSE)</f>
        <v>#N/A</v>
      </c>
    </row>
    <row r="116" spans="1:18" x14ac:dyDescent="0.25">
      <c r="A116" s="56" t="s">
        <v>1398</v>
      </c>
      <c r="B116" s="57" t="s">
        <v>2710</v>
      </c>
      <c r="C116" s="69">
        <v>0.99099999999999999</v>
      </c>
      <c r="D116" s="61">
        <v>7.1000000000000004E-3</v>
      </c>
      <c r="E116" s="63">
        <v>1.12E-2</v>
      </c>
      <c r="F116" s="71">
        <v>0.99299999999999999</v>
      </c>
      <c r="G116" s="72">
        <v>0.98199999999999998</v>
      </c>
      <c r="H116" s="58">
        <v>4618</v>
      </c>
      <c r="I116" s="1">
        <v>0.62501157407407404</v>
      </c>
      <c r="J116" s="58">
        <f t="shared" si="12"/>
        <v>512040</v>
      </c>
      <c r="K116" s="69">
        <f t="shared" si="15"/>
        <v>0.99099999999999999</v>
      </c>
      <c r="L116" s="63">
        <f t="shared" si="13"/>
        <v>7.1000000000000004E-3</v>
      </c>
      <c r="M116" s="58">
        <f t="shared" si="14"/>
        <v>4618</v>
      </c>
      <c r="N116" s="74">
        <v>0.99099999999999999</v>
      </c>
      <c r="O116" s="74">
        <v>0.99199999999999999</v>
      </c>
      <c r="P116" s="74">
        <v>0.98399999999999999</v>
      </c>
      <c r="Q116" s="56" t="s">
        <v>126</v>
      </c>
      <c r="R116" s="57" t="e">
        <f>VLOOKUP(A116,价值股票!A:A,1,FALSE)</f>
        <v>#N/A</v>
      </c>
    </row>
    <row r="117" spans="1:18" x14ac:dyDescent="0.25">
      <c r="A117" s="56" t="s">
        <v>463</v>
      </c>
      <c r="B117" s="57" t="s">
        <v>4825</v>
      </c>
      <c r="C117" s="69">
        <v>1.6910000000000001</v>
      </c>
      <c r="D117" s="61">
        <v>2.1100000000000001E-2</v>
      </c>
      <c r="E117" s="63">
        <v>3.3799999999999997E-2</v>
      </c>
      <c r="F117" s="71">
        <v>1.698</v>
      </c>
      <c r="G117" s="72">
        <v>1.6419999999999999</v>
      </c>
      <c r="H117" s="58">
        <v>75091</v>
      </c>
      <c r="I117" s="1">
        <v>0.62501157407407404</v>
      </c>
      <c r="J117" s="58">
        <f t="shared" si="12"/>
        <v>512200</v>
      </c>
      <c r="K117" s="69">
        <f t="shared" si="15"/>
        <v>1.6910000000000001</v>
      </c>
      <c r="L117" s="63">
        <f t="shared" si="13"/>
        <v>2.1100000000000001E-2</v>
      </c>
      <c r="M117" s="58">
        <f t="shared" si="14"/>
        <v>75091</v>
      </c>
      <c r="N117" s="74">
        <v>1.6910000000000001</v>
      </c>
      <c r="O117" s="74">
        <v>1.6919999999999999</v>
      </c>
      <c r="P117" s="74">
        <v>1.6459999999999999</v>
      </c>
      <c r="Q117" s="56" t="s">
        <v>81</v>
      </c>
      <c r="R117" s="57" t="e">
        <f>VLOOKUP(A117,价值股票!A:A,1,FALSE)</f>
        <v>#N/A</v>
      </c>
    </row>
    <row r="118" spans="1:18" x14ac:dyDescent="0.25">
      <c r="A118" s="56" t="s">
        <v>1396</v>
      </c>
      <c r="B118" s="57" t="s">
        <v>2579</v>
      </c>
      <c r="C118" s="69">
        <v>1.649</v>
      </c>
      <c r="D118" s="61">
        <v>1.17E-2</v>
      </c>
      <c r="E118" s="63">
        <v>1.35E-2</v>
      </c>
      <c r="F118" s="71">
        <v>1.6519999999999999</v>
      </c>
      <c r="G118" s="167">
        <v>1.63</v>
      </c>
      <c r="H118" s="58">
        <v>111</v>
      </c>
      <c r="I118" s="1">
        <v>0.62501157407407404</v>
      </c>
      <c r="J118" s="58">
        <f t="shared" si="12"/>
        <v>512260</v>
      </c>
      <c r="K118" s="69">
        <f t="shared" si="15"/>
        <v>1.649</v>
      </c>
      <c r="L118" s="63">
        <f t="shared" si="13"/>
        <v>1.17E-2</v>
      </c>
      <c r="M118" s="58">
        <f t="shared" si="14"/>
        <v>111</v>
      </c>
      <c r="N118" s="74">
        <v>1.6479999999999999</v>
      </c>
      <c r="O118" s="74">
        <v>1.6519999999999999</v>
      </c>
      <c r="P118" s="74">
        <v>1.63</v>
      </c>
      <c r="Q118" s="56" t="s">
        <v>40</v>
      </c>
      <c r="R118" s="57" t="e">
        <f>VLOOKUP(A118,价值股票!A:A,1,FALSE)</f>
        <v>#N/A</v>
      </c>
    </row>
    <row r="119" spans="1:18" x14ac:dyDescent="0.25">
      <c r="A119" s="56" t="s">
        <v>1342</v>
      </c>
      <c r="B119" s="57" t="s">
        <v>4910</v>
      </c>
      <c r="C119" s="69">
        <v>1.0609999999999999</v>
      </c>
      <c r="D119" s="61">
        <v>1.24E-2</v>
      </c>
      <c r="E119" s="63">
        <v>2.1899999999999999E-2</v>
      </c>
      <c r="F119" s="71">
        <v>1.069</v>
      </c>
      <c r="G119" s="72">
        <v>1.046</v>
      </c>
      <c r="H119" s="58">
        <v>14118</v>
      </c>
      <c r="I119" s="1">
        <v>0.62501157407407404</v>
      </c>
      <c r="J119" s="58">
        <f t="shared" si="12"/>
        <v>512400</v>
      </c>
      <c r="K119" s="69">
        <f t="shared" si="15"/>
        <v>1.0609999999999999</v>
      </c>
      <c r="L119" s="63">
        <f t="shared" si="13"/>
        <v>1.24E-2</v>
      </c>
      <c r="M119" s="58">
        <f t="shared" si="14"/>
        <v>14118</v>
      </c>
      <c r="N119" s="74">
        <v>1.06</v>
      </c>
      <c r="O119" s="74">
        <v>1.0609999999999999</v>
      </c>
      <c r="P119" s="74">
        <v>1.0489999999999999</v>
      </c>
      <c r="Q119" s="56" t="s">
        <v>141</v>
      </c>
      <c r="R119" s="57" t="e">
        <f>VLOOKUP(A119,价值股票!A:A,1,FALSE)</f>
        <v>#N/A</v>
      </c>
    </row>
    <row r="120" spans="1:18" x14ac:dyDescent="0.25">
      <c r="A120" s="56" t="s">
        <v>464</v>
      </c>
      <c r="B120" s="57" t="s">
        <v>4830</v>
      </c>
      <c r="C120" s="69">
        <v>1.4379999999999999</v>
      </c>
      <c r="D120" s="62">
        <v>-1.0999999999999999E-2</v>
      </c>
      <c r="E120" s="63">
        <v>1.5100000000000001E-2</v>
      </c>
      <c r="F120" s="71">
        <v>1.4590000000000001</v>
      </c>
      <c r="G120" s="72">
        <v>1.4370000000000001</v>
      </c>
      <c r="H120" s="58">
        <v>9092</v>
      </c>
      <c r="I120" s="1">
        <v>0.625</v>
      </c>
      <c r="J120" s="58">
        <f t="shared" si="12"/>
        <v>512700</v>
      </c>
      <c r="K120" s="69">
        <f t="shared" si="15"/>
        <v>1.4379999999999999</v>
      </c>
      <c r="L120" s="63">
        <f t="shared" si="13"/>
        <v>-1.0999999999999999E-2</v>
      </c>
      <c r="M120" s="58">
        <f t="shared" si="14"/>
        <v>9092</v>
      </c>
      <c r="N120" s="74">
        <v>1.4379999999999999</v>
      </c>
      <c r="O120" s="74">
        <v>1.4390000000000001</v>
      </c>
      <c r="P120" s="74">
        <v>1.454</v>
      </c>
      <c r="Q120" s="56" t="s">
        <v>142</v>
      </c>
      <c r="R120" s="57" t="e">
        <f>VLOOKUP(A120,价值股票!A:A,1,FALSE)</f>
        <v>#N/A</v>
      </c>
    </row>
    <row r="121" spans="1:18" x14ac:dyDescent="0.25">
      <c r="A121" s="56" t="s">
        <v>465</v>
      </c>
      <c r="B121" s="57" t="s">
        <v>2080</v>
      </c>
      <c r="C121" s="69">
        <v>1.1100000000000001</v>
      </c>
      <c r="D121" s="62">
        <v>-3.5999999999999999E-3</v>
      </c>
      <c r="E121" s="63">
        <v>1.5299999999999999E-2</v>
      </c>
      <c r="F121" s="71">
        <v>1.121</v>
      </c>
      <c r="G121" s="72">
        <v>1.1040000000000001</v>
      </c>
      <c r="H121" s="58">
        <v>42119</v>
      </c>
      <c r="I121" s="1">
        <v>0.62501157407407404</v>
      </c>
      <c r="J121" s="58">
        <f t="shared" si="12"/>
        <v>512760</v>
      </c>
      <c r="K121" s="69">
        <f t="shared" si="15"/>
        <v>1.1100000000000001</v>
      </c>
      <c r="L121" s="63">
        <f t="shared" si="13"/>
        <v>-3.5999999999999999E-3</v>
      </c>
      <c r="M121" s="58">
        <f t="shared" si="14"/>
        <v>42119</v>
      </c>
      <c r="N121" s="74">
        <v>1.109</v>
      </c>
      <c r="O121" s="74">
        <v>1.1100000000000001</v>
      </c>
      <c r="P121" s="74">
        <v>1.1080000000000001</v>
      </c>
      <c r="Q121" s="56" t="s">
        <v>114</v>
      </c>
      <c r="R121" s="57" t="e">
        <f>VLOOKUP(A121,价值股票!A:A,1,FALSE)</f>
        <v>#N/A</v>
      </c>
    </row>
    <row r="122" spans="1:18" x14ac:dyDescent="0.25">
      <c r="A122" s="56" t="s">
        <v>1343</v>
      </c>
      <c r="B122" s="57" t="s">
        <v>2081</v>
      </c>
      <c r="C122" s="69">
        <v>1.2410000000000001</v>
      </c>
      <c r="D122" s="62">
        <v>-2.3999999999999998E-3</v>
      </c>
      <c r="E122" s="63">
        <v>1.61E-2</v>
      </c>
      <c r="F122" s="71">
        <v>1.252</v>
      </c>
      <c r="G122" s="72">
        <v>1.232</v>
      </c>
      <c r="H122" s="58">
        <v>126125</v>
      </c>
      <c r="I122" s="1">
        <v>0.62502314814814819</v>
      </c>
      <c r="J122" s="58">
        <f t="shared" si="12"/>
        <v>512880</v>
      </c>
      <c r="K122" s="69">
        <f t="shared" si="15"/>
        <v>1.2410000000000001</v>
      </c>
      <c r="L122" s="63">
        <f t="shared" si="13"/>
        <v>-2.3999999999999998E-3</v>
      </c>
      <c r="M122" s="58">
        <f t="shared" si="14"/>
        <v>126125</v>
      </c>
      <c r="N122" s="74">
        <v>1.24</v>
      </c>
      <c r="O122" s="74">
        <v>1.2410000000000001</v>
      </c>
      <c r="P122" s="74">
        <v>1.24</v>
      </c>
      <c r="Q122" s="56" t="s">
        <v>71</v>
      </c>
      <c r="R122" s="57" t="e">
        <f>VLOOKUP(A122,价值股票!A:A,1,FALSE)</f>
        <v>#N/A</v>
      </c>
    </row>
    <row r="123" spans="1:18" x14ac:dyDescent="0.25">
      <c r="A123" s="56" t="s">
        <v>1392</v>
      </c>
      <c r="B123" s="57" t="s">
        <v>2082</v>
      </c>
      <c r="C123" s="69">
        <v>1.1220000000000001</v>
      </c>
      <c r="D123" s="61">
        <v>2.7000000000000001E-3</v>
      </c>
      <c r="E123" s="63">
        <v>8.0000000000000002E-3</v>
      </c>
      <c r="F123" s="71">
        <v>1.125</v>
      </c>
      <c r="G123" s="72">
        <v>1.1160000000000001</v>
      </c>
      <c r="H123" s="58">
        <v>23427</v>
      </c>
      <c r="I123" s="1">
        <v>0.62501157407407404</v>
      </c>
      <c r="J123" s="58">
        <f t="shared" si="12"/>
        <v>512890</v>
      </c>
      <c r="K123" s="69">
        <f t="shared" si="15"/>
        <v>1.1220000000000001</v>
      </c>
      <c r="L123" s="63">
        <f t="shared" si="13"/>
        <v>2.7000000000000001E-3</v>
      </c>
      <c r="M123" s="58">
        <f t="shared" si="14"/>
        <v>23427</v>
      </c>
      <c r="N123" s="74">
        <v>1.1200000000000001</v>
      </c>
      <c r="O123" s="74">
        <v>1.121</v>
      </c>
      <c r="P123" s="74">
        <v>1.1180000000000001</v>
      </c>
      <c r="Q123" s="56" t="s">
        <v>72</v>
      </c>
      <c r="R123" s="57" t="e">
        <f>VLOOKUP(A123,价值股票!A:A,1,FALSE)</f>
        <v>#N/A</v>
      </c>
    </row>
    <row r="124" spans="1:18" x14ac:dyDescent="0.25">
      <c r="A124" s="56" t="s">
        <v>468</v>
      </c>
      <c r="B124" s="57" t="s">
        <v>2083</v>
      </c>
      <c r="C124" s="69">
        <v>1.1970000000000001</v>
      </c>
      <c r="D124" s="62">
        <v>-1.4E-2</v>
      </c>
      <c r="E124" s="63">
        <v>2.3900000000000001E-2</v>
      </c>
      <c r="F124" s="71">
        <v>1.2230000000000001</v>
      </c>
      <c r="G124" s="72">
        <v>1.194</v>
      </c>
      <c r="H124" s="58">
        <v>239263</v>
      </c>
      <c r="I124" s="1">
        <v>0.625</v>
      </c>
      <c r="J124" s="58">
        <f t="shared" si="12"/>
        <v>513050</v>
      </c>
      <c r="K124" s="69">
        <f t="shared" si="15"/>
        <v>1.1970000000000001</v>
      </c>
      <c r="L124" s="63">
        <f t="shared" si="13"/>
        <v>-1.4E-2</v>
      </c>
      <c r="M124" s="58">
        <f t="shared" si="14"/>
        <v>239263</v>
      </c>
      <c r="N124" s="74">
        <v>1.1970000000000001</v>
      </c>
      <c r="O124" s="74">
        <v>1.198</v>
      </c>
      <c r="P124" s="74">
        <v>1.218</v>
      </c>
      <c r="Q124" s="56" t="s">
        <v>34</v>
      </c>
      <c r="R124" s="57" t="e">
        <f>VLOOKUP(A124,价值股票!A:A,1,FALSE)</f>
        <v>#N/A</v>
      </c>
    </row>
    <row r="125" spans="1:18" x14ac:dyDescent="0.25">
      <c r="A125" s="56" t="s">
        <v>1119</v>
      </c>
      <c r="B125" s="57" t="s">
        <v>2084</v>
      </c>
      <c r="C125" s="56">
        <v>0.439</v>
      </c>
      <c r="D125" s="62">
        <v>-1.5699999999999999E-2</v>
      </c>
      <c r="E125" s="63">
        <v>2.69E-2</v>
      </c>
      <c r="F125" s="71">
        <v>0.44900000000000001</v>
      </c>
      <c r="G125" s="72">
        <v>0.437</v>
      </c>
      <c r="H125" s="58">
        <v>403171</v>
      </c>
      <c r="I125" s="1">
        <v>0.62501157407407404</v>
      </c>
      <c r="J125" s="58">
        <f t="shared" si="12"/>
        <v>513330</v>
      </c>
      <c r="K125" s="69">
        <f t="shared" si="15"/>
        <v>0.439</v>
      </c>
      <c r="L125" s="63">
        <f t="shared" si="13"/>
        <v>-1.5699999999999999E-2</v>
      </c>
      <c r="M125" s="58">
        <f t="shared" si="14"/>
        <v>403171</v>
      </c>
      <c r="N125" s="74">
        <v>0.439</v>
      </c>
      <c r="O125" s="74">
        <v>0.44</v>
      </c>
      <c r="P125" s="74">
        <v>0.44600000000000001</v>
      </c>
      <c r="Q125" s="56" t="s">
        <v>813</v>
      </c>
      <c r="R125" s="57" t="e">
        <f>VLOOKUP(A125,价值股票!A:A,1,FALSE)</f>
        <v>#N/A</v>
      </c>
    </row>
    <row r="126" spans="1:18" x14ac:dyDescent="0.25">
      <c r="A126" s="56" t="s">
        <v>467</v>
      </c>
      <c r="B126" s="57" t="s">
        <v>2085</v>
      </c>
      <c r="C126" s="69">
        <v>1.3180000000000001</v>
      </c>
      <c r="D126" s="77">
        <v>0</v>
      </c>
      <c r="E126" s="63">
        <v>1.21E-2</v>
      </c>
      <c r="F126" s="71">
        <v>1.323</v>
      </c>
      <c r="G126" s="72">
        <v>1.3069999999999999</v>
      </c>
      <c r="H126" s="58">
        <v>7091</v>
      </c>
      <c r="I126" s="1">
        <v>0.62503472222222223</v>
      </c>
      <c r="J126" s="58">
        <f t="shared" si="12"/>
        <v>515000</v>
      </c>
      <c r="K126" s="69">
        <f t="shared" si="15"/>
        <v>1.3180000000000001</v>
      </c>
      <c r="L126" s="63">
        <f t="shared" si="13"/>
        <v>0</v>
      </c>
      <c r="M126" s="58">
        <f t="shared" si="14"/>
        <v>7091</v>
      </c>
      <c r="N126" s="74">
        <v>1.3169999999999999</v>
      </c>
      <c r="O126" s="74">
        <v>1.3180000000000001</v>
      </c>
      <c r="P126" s="74">
        <v>1.3160000000000001</v>
      </c>
      <c r="Q126" s="56" t="s">
        <v>130</v>
      </c>
      <c r="R126" s="57" t="e">
        <f>VLOOKUP(A126,价值股票!A:A,1,FALSE)</f>
        <v>#N/A</v>
      </c>
    </row>
    <row r="127" spans="1:18" x14ac:dyDescent="0.25">
      <c r="A127" s="56" t="s">
        <v>1394</v>
      </c>
      <c r="B127" s="57" t="s">
        <v>2729</v>
      </c>
      <c r="C127" s="69">
        <v>1.4990000000000001</v>
      </c>
      <c r="D127" s="61">
        <v>4.7000000000000002E-3</v>
      </c>
      <c r="E127" s="63">
        <v>8.6999999999999994E-3</v>
      </c>
      <c r="F127" s="71">
        <v>1.5009999999999999</v>
      </c>
      <c r="G127" s="72">
        <v>1.488</v>
      </c>
      <c r="H127" s="58">
        <v>5964</v>
      </c>
      <c r="I127" s="1">
        <v>0.62501157407407404</v>
      </c>
      <c r="J127" s="58">
        <f t="shared" si="12"/>
        <v>515100</v>
      </c>
      <c r="K127" s="69">
        <f t="shared" si="15"/>
        <v>1.4990000000000001</v>
      </c>
      <c r="L127" s="63">
        <f t="shared" si="13"/>
        <v>4.7000000000000002E-3</v>
      </c>
      <c r="M127" s="58">
        <f t="shared" si="14"/>
        <v>5964</v>
      </c>
      <c r="N127" s="74">
        <v>1.4990000000000001</v>
      </c>
      <c r="O127" s="74">
        <v>1.5</v>
      </c>
      <c r="P127" s="74">
        <v>1.49</v>
      </c>
      <c r="Q127" s="56" t="s">
        <v>150</v>
      </c>
      <c r="R127" s="57" t="e">
        <f>VLOOKUP(A127,价值股票!A:A,1,FALSE)</f>
        <v>#N/A</v>
      </c>
    </row>
    <row r="128" spans="1:18" x14ac:dyDescent="0.25">
      <c r="A128" s="56" t="s">
        <v>1400</v>
      </c>
      <c r="B128" s="57" t="s">
        <v>2086</v>
      </c>
      <c r="C128" s="69">
        <v>1.3759999999999999</v>
      </c>
      <c r="D128" s="61">
        <v>7.3000000000000001E-3</v>
      </c>
      <c r="E128" s="63">
        <v>1.0200000000000001E-2</v>
      </c>
      <c r="F128" s="71">
        <v>1.379</v>
      </c>
      <c r="G128" s="72">
        <v>1.365</v>
      </c>
      <c r="H128" s="58">
        <v>710</v>
      </c>
      <c r="I128" s="1">
        <v>0.62502314814814819</v>
      </c>
      <c r="J128" s="58">
        <f t="shared" si="12"/>
        <v>515110</v>
      </c>
      <c r="K128" s="69">
        <f t="shared" si="15"/>
        <v>1.3759999999999999</v>
      </c>
      <c r="L128" s="63">
        <f t="shared" si="13"/>
        <v>7.3000000000000001E-3</v>
      </c>
      <c r="M128" s="58">
        <f t="shared" si="14"/>
        <v>710</v>
      </c>
      <c r="N128" s="74">
        <v>1.373</v>
      </c>
      <c r="O128" s="74">
        <v>1.377</v>
      </c>
      <c r="P128" s="74">
        <v>1.367</v>
      </c>
      <c r="Q128" s="56" t="s">
        <v>122</v>
      </c>
      <c r="R128" s="57" t="e">
        <f>VLOOKUP(A128,价值股票!A:A,1,FALSE)</f>
        <v>#N/A</v>
      </c>
    </row>
    <row r="129" spans="1:18" x14ac:dyDescent="0.25">
      <c r="A129" s="56" t="s">
        <v>1344</v>
      </c>
      <c r="B129" s="57" t="s">
        <v>2742</v>
      </c>
      <c r="C129" s="69">
        <v>1.351</v>
      </c>
      <c r="D129" s="61">
        <v>1.89E-2</v>
      </c>
      <c r="E129" s="63">
        <v>3.32E-2</v>
      </c>
      <c r="F129" s="71">
        <v>1.3580000000000001</v>
      </c>
      <c r="G129" s="72">
        <v>1.3140000000000001</v>
      </c>
      <c r="H129" s="58">
        <v>5876</v>
      </c>
      <c r="I129" s="1">
        <v>0.62501157407407404</v>
      </c>
      <c r="J129" s="58">
        <f t="shared" si="12"/>
        <v>515210</v>
      </c>
      <c r="K129" s="69">
        <f t="shared" si="15"/>
        <v>1.351</v>
      </c>
      <c r="L129" s="63">
        <f t="shared" si="13"/>
        <v>1.89E-2</v>
      </c>
      <c r="M129" s="58">
        <f t="shared" si="14"/>
        <v>5876</v>
      </c>
      <c r="N129" s="74">
        <v>1.349</v>
      </c>
      <c r="O129" s="74">
        <v>1.351</v>
      </c>
      <c r="P129" s="74">
        <v>1.3180000000000001</v>
      </c>
      <c r="Q129" s="56" t="s">
        <v>1107</v>
      </c>
      <c r="R129" s="57" t="e">
        <f>VLOOKUP(A129,价值股票!A:A,1,FALSE)</f>
        <v>#N/A</v>
      </c>
    </row>
    <row r="130" spans="1:18" x14ac:dyDescent="0.25">
      <c r="A130" s="56" t="s">
        <v>1345</v>
      </c>
      <c r="B130" s="57" t="s">
        <v>4396</v>
      </c>
      <c r="C130" s="69">
        <v>1.2609999999999999</v>
      </c>
      <c r="D130" s="61">
        <v>1.61E-2</v>
      </c>
      <c r="E130" s="63">
        <v>2.2599999999999999E-2</v>
      </c>
      <c r="F130" s="71">
        <v>1.262</v>
      </c>
      <c r="G130" s="72">
        <v>1.234</v>
      </c>
      <c r="H130" s="58">
        <v>17555</v>
      </c>
      <c r="I130" s="1">
        <v>0.62502314814814819</v>
      </c>
      <c r="J130" s="58">
        <f t="shared" si="12"/>
        <v>515220</v>
      </c>
      <c r="K130" s="69">
        <f t="shared" si="15"/>
        <v>1.2609999999999999</v>
      </c>
      <c r="L130" s="63">
        <f t="shared" si="13"/>
        <v>1.61E-2</v>
      </c>
      <c r="M130" s="58">
        <f t="shared" si="14"/>
        <v>17555</v>
      </c>
      <c r="N130" s="74">
        <v>1.26</v>
      </c>
      <c r="O130" s="74">
        <v>1.2609999999999999</v>
      </c>
      <c r="P130" s="74">
        <v>1.236</v>
      </c>
      <c r="Q130" s="56" t="s">
        <v>143</v>
      </c>
      <c r="R130" s="57" t="e">
        <f>VLOOKUP(A130,价值股票!A:A,1,FALSE)</f>
        <v>#N/A</v>
      </c>
    </row>
    <row r="131" spans="1:18" x14ac:dyDescent="0.25">
      <c r="A131" s="56" t="s">
        <v>1399</v>
      </c>
      <c r="B131" s="57" t="s">
        <v>2087</v>
      </c>
      <c r="C131" s="69">
        <v>1.1339999999999999</v>
      </c>
      <c r="D131" s="61">
        <v>1.8E-3</v>
      </c>
      <c r="E131" s="63">
        <v>1.77E-2</v>
      </c>
      <c r="F131" s="71">
        <v>1.1399999999999999</v>
      </c>
      <c r="G131" s="72">
        <v>1.1200000000000001</v>
      </c>
      <c r="H131" s="58">
        <v>8281</v>
      </c>
      <c r="I131" s="1">
        <v>0.62501157407407404</v>
      </c>
      <c r="J131" s="58">
        <f t="shared" si="12"/>
        <v>516010</v>
      </c>
      <c r="K131" s="69">
        <f t="shared" si="15"/>
        <v>1.1339999999999999</v>
      </c>
      <c r="L131" s="63">
        <f t="shared" si="13"/>
        <v>1.8E-3</v>
      </c>
      <c r="M131" s="58">
        <f t="shared" si="14"/>
        <v>8281</v>
      </c>
      <c r="N131" s="74">
        <v>1.133</v>
      </c>
      <c r="O131" s="74">
        <v>1.1339999999999999</v>
      </c>
      <c r="P131" s="74">
        <v>1.1279999999999999</v>
      </c>
      <c r="Q131" s="56" t="s">
        <v>55</v>
      </c>
      <c r="R131" s="57" t="e">
        <f>VLOOKUP(A131,价值股票!A:A,1,FALSE)</f>
        <v>#N/A</v>
      </c>
    </row>
    <row r="132" spans="1:18" x14ac:dyDescent="0.25">
      <c r="A132" s="56" t="s">
        <v>1393</v>
      </c>
      <c r="B132" s="57" t="s">
        <v>2088</v>
      </c>
      <c r="C132" s="69">
        <v>0.76500000000000001</v>
      </c>
      <c r="D132" s="61">
        <v>3.8999999999999998E-3</v>
      </c>
      <c r="E132" s="63">
        <v>7.9000000000000008E-3</v>
      </c>
      <c r="F132" s="71">
        <v>0.76800000000000002</v>
      </c>
      <c r="G132" s="167">
        <v>0.76200000000000001</v>
      </c>
      <c r="H132" s="58">
        <v>173</v>
      </c>
      <c r="I132" s="1">
        <v>0.62503472222222223</v>
      </c>
      <c r="J132" s="58">
        <f t="shared" si="12"/>
        <v>516570</v>
      </c>
      <c r="K132" s="69">
        <f t="shared" si="15"/>
        <v>0.76500000000000001</v>
      </c>
      <c r="L132" s="63">
        <f t="shared" si="13"/>
        <v>3.8999999999999998E-3</v>
      </c>
      <c r="M132" s="58">
        <f t="shared" si="14"/>
        <v>173</v>
      </c>
      <c r="N132" s="74">
        <v>0.76500000000000001</v>
      </c>
      <c r="O132" s="74">
        <v>0.76700000000000002</v>
      </c>
      <c r="P132" s="74">
        <v>0.76400000000000001</v>
      </c>
      <c r="Q132" s="56" t="s">
        <v>678</v>
      </c>
      <c r="R132" s="57" t="e">
        <f>VLOOKUP(A132,价值股票!A:A,1,FALSE)</f>
        <v>#N/A</v>
      </c>
    </row>
    <row r="133" spans="1:18" x14ac:dyDescent="0.25">
      <c r="A133" s="56" t="s">
        <v>1347</v>
      </c>
      <c r="B133" s="57" t="s">
        <v>4604</v>
      </c>
      <c r="C133" s="69">
        <v>1.0469999999999999</v>
      </c>
      <c r="D133" s="61">
        <v>1.26E-2</v>
      </c>
      <c r="E133" s="63">
        <v>1.9300000000000001E-2</v>
      </c>
      <c r="F133" s="71">
        <v>1.054</v>
      </c>
      <c r="G133" s="167">
        <v>1.034</v>
      </c>
      <c r="H133" s="58">
        <v>639</v>
      </c>
      <c r="I133" s="1">
        <v>0.62503472222222223</v>
      </c>
      <c r="J133" s="58">
        <f t="shared" si="12"/>
        <v>516650</v>
      </c>
      <c r="K133" s="69">
        <f t="shared" si="15"/>
        <v>1.0469999999999999</v>
      </c>
      <c r="L133" s="63">
        <f t="shared" si="13"/>
        <v>1.26E-2</v>
      </c>
      <c r="M133" s="58">
        <f t="shared" si="14"/>
        <v>639</v>
      </c>
      <c r="N133" s="74">
        <v>1.0449999999999999</v>
      </c>
      <c r="O133" s="74">
        <v>1.0469999999999999</v>
      </c>
      <c r="P133" s="74">
        <v>1.034</v>
      </c>
      <c r="Q133" s="56" t="s">
        <v>182</v>
      </c>
      <c r="R133" s="57" t="e">
        <f>VLOOKUP(A133,价值股票!A:A,1,FALSE)</f>
        <v>#N/A</v>
      </c>
    </row>
    <row r="134" spans="1:18" x14ac:dyDescent="0.25">
      <c r="A134" s="56" t="s">
        <v>1348</v>
      </c>
      <c r="B134" s="57" t="s">
        <v>2089</v>
      </c>
      <c r="C134" s="69">
        <v>1.0720000000000001</v>
      </c>
      <c r="D134" s="61">
        <v>7.4999999999999997E-3</v>
      </c>
      <c r="E134" s="63">
        <v>1.41E-2</v>
      </c>
      <c r="F134" s="71">
        <v>1.0740000000000001</v>
      </c>
      <c r="G134" s="72">
        <v>1.0589999999999999</v>
      </c>
      <c r="H134" s="58">
        <v>2184</v>
      </c>
      <c r="I134" s="1">
        <v>0.62501157407407404</v>
      </c>
      <c r="J134" s="58">
        <f t="shared" si="12"/>
        <v>516780</v>
      </c>
      <c r="K134" s="69">
        <f t="shared" si="15"/>
        <v>1.0720000000000001</v>
      </c>
      <c r="L134" s="63">
        <f t="shared" si="13"/>
        <v>7.4999999999999997E-3</v>
      </c>
      <c r="M134" s="58">
        <f t="shared" si="14"/>
        <v>2184</v>
      </c>
      <c r="N134" s="74">
        <v>1.071</v>
      </c>
      <c r="O134" s="74">
        <v>1.0720000000000001</v>
      </c>
      <c r="P134" s="74">
        <v>1.06</v>
      </c>
      <c r="Q134" s="56" t="s">
        <v>78</v>
      </c>
      <c r="R134" s="57" t="e">
        <f>VLOOKUP(A134,价值股票!A:A,1,FALSE)</f>
        <v>#N/A</v>
      </c>
    </row>
    <row r="135" spans="1:18" x14ac:dyDescent="0.25">
      <c r="A135" s="56" t="s">
        <v>1397</v>
      </c>
      <c r="B135" s="57" t="s">
        <v>2090</v>
      </c>
      <c r="C135" s="69">
        <v>1.0669999999999999</v>
      </c>
      <c r="D135" s="61">
        <v>5.7000000000000002E-3</v>
      </c>
      <c r="E135" s="63">
        <v>8.5000000000000006E-3</v>
      </c>
      <c r="F135" s="71">
        <v>1.0669999999999999</v>
      </c>
      <c r="G135" s="72">
        <v>1.0580000000000001</v>
      </c>
      <c r="H135" s="58">
        <v>1120</v>
      </c>
      <c r="I135" s="1">
        <v>0.62501157407407404</v>
      </c>
      <c r="J135" s="58">
        <f t="shared" si="12"/>
        <v>516910</v>
      </c>
      <c r="K135" s="69">
        <f t="shared" si="15"/>
        <v>1.0669999999999999</v>
      </c>
      <c r="L135" s="63">
        <f t="shared" si="13"/>
        <v>5.7000000000000002E-3</v>
      </c>
      <c r="M135" s="58">
        <f t="shared" si="14"/>
        <v>1120</v>
      </c>
      <c r="N135" s="74">
        <v>1.0660000000000001</v>
      </c>
      <c r="O135" s="74">
        <v>1.0680000000000001</v>
      </c>
      <c r="P135" s="74">
        <v>1.0580000000000001</v>
      </c>
      <c r="Q135" s="56" t="s">
        <v>63</v>
      </c>
      <c r="R135" s="57" t="e">
        <f>VLOOKUP(A135,价值股票!A:A,1,FALSE)</f>
        <v>#N/A</v>
      </c>
    </row>
    <row r="136" spans="1:18" x14ac:dyDescent="0.25">
      <c r="A136" s="56" t="s">
        <v>1349</v>
      </c>
      <c r="B136" s="57" t="s">
        <v>2091</v>
      </c>
      <c r="C136" s="69">
        <v>1.1100000000000001</v>
      </c>
      <c r="D136" s="61">
        <v>3.5999999999999999E-3</v>
      </c>
      <c r="E136" s="63">
        <v>9.9000000000000008E-3</v>
      </c>
      <c r="F136" s="71">
        <v>1.115</v>
      </c>
      <c r="G136" s="72">
        <v>1.1040000000000001</v>
      </c>
      <c r="H136" s="58">
        <v>2246</v>
      </c>
      <c r="I136" s="1">
        <v>0.62501157407407404</v>
      </c>
      <c r="J136" s="58">
        <f t="shared" si="12"/>
        <v>516950</v>
      </c>
      <c r="K136" s="69">
        <f t="shared" si="15"/>
        <v>1.1100000000000001</v>
      </c>
      <c r="L136" s="63">
        <f t="shared" si="13"/>
        <v>3.5999999999999999E-3</v>
      </c>
      <c r="M136" s="58">
        <f t="shared" si="14"/>
        <v>2246</v>
      </c>
      <c r="N136" s="74">
        <v>1.109</v>
      </c>
      <c r="O136" s="74">
        <v>1.1100000000000001</v>
      </c>
      <c r="P136" s="74">
        <v>1.1080000000000001</v>
      </c>
      <c r="Q136" s="56" t="s">
        <v>109</v>
      </c>
      <c r="R136" s="57" t="e">
        <f>VLOOKUP(A136,价值股票!A:A,1,FALSE)</f>
        <v>#N/A</v>
      </c>
    </row>
    <row r="137" spans="1:18" x14ac:dyDescent="0.25">
      <c r="A137" s="56" t="s">
        <v>1350</v>
      </c>
      <c r="B137" s="57" t="s">
        <v>2024</v>
      </c>
      <c r="C137" s="69">
        <v>1.173</v>
      </c>
      <c r="D137" s="61">
        <v>8.6E-3</v>
      </c>
      <c r="E137" s="63">
        <v>1.38E-2</v>
      </c>
      <c r="F137" s="71">
        <v>1.1759999999999999</v>
      </c>
      <c r="G137" s="72">
        <v>1.1599999999999999</v>
      </c>
      <c r="H137" s="58">
        <v>4068</v>
      </c>
      <c r="I137" s="1">
        <v>0.62503472222222223</v>
      </c>
      <c r="J137" s="58">
        <f t="shared" si="12"/>
        <v>516970</v>
      </c>
      <c r="K137" s="69">
        <f t="shared" si="15"/>
        <v>1.173</v>
      </c>
      <c r="L137" s="63">
        <f t="shared" si="13"/>
        <v>8.6E-3</v>
      </c>
      <c r="M137" s="58">
        <f t="shared" si="14"/>
        <v>4068</v>
      </c>
      <c r="N137" s="74">
        <v>1.1719999999999999</v>
      </c>
      <c r="O137" s="74">
        <v>1.1739999999999999</v>
      </c>
      <c r="P137" s="74">
        <v>1.1619999999999999</v>
      </c>
      <c r="Q137" s="56" t="s">
        <v>37</v>
      </c>
      <c r="R137" s="57" t="e">
        <f>VLOOKUP(A137,价值股票!A:A,1,FALSE)</f>
        <v>#N/A</v>
      </c>
    </row>
    <row r="138" spans="1:18" x14ac:dyDescent="0.25">
      <c r="A138" s="56" t="s">
        <v>1351</v>
      </c>
      <c r="B138" s="57" t="s">
        <v>2025</v>
      </c>
      <c r="C138" s="69">
        <v>1.2</v>
      </c>
      <c r="D138" s="62">
        <v>-5.0000000000000001E-3</v>
      </c>
      <c r="E138" s="63">
        <v>1.66E-2</v>
      </c>
      <c r="F138" s="71">
        <v>1.216</v>
      </c>
      <c r="G138" s="72">
        <v>1.196</v>
      </c>
      <c r="H138" s="58">
        <v>262</v>
      </c>
      <c r="I138" s="1">
        <v>0.62502314814814819</v>
      </c>
      <c r="J138" s="58">
        <f t="shared" si="12"/>
        <v>516980</v>
      </c>
      <c r="K138" s="69">
        <f t="shared" si="15"/>
        <v>1.2</v>
      </c>
      <c r="L138" s="63">
        <f t="shared" si="13"/>
        <v>-5.0000000000000001E-3</v>
      </c>
      <c r="M138" s="58">
        <f t="shared" si="14"/>
        <v>262</v>
      </c>
      <c r="N138" s="74">
        <v>1.2</v>
      </c>
      <c r="O138" s="74">
        <v>1.2090000000000001</v>
      </c>
      <c r="P138" s="74">
        <v>1.2</v>
      </c>
      <c r="Q138" s="56" t="s">
        <v>73</v>
      </c>
      <c r="R138" s="57" t="e">
        <f>VLOOKUP(A138,价值股票!A:A,1,FALSE)</f>
        <v>#N/A</v>
      </c>
    </row>
    <row r="139" spans="1:18" x14ac:dyDescent="0.25">
      <c r="A139" s="56" t="s">
        <v>116</v>
      </c>
      <c r="B139" s="57" t="s">
        <v>4822</v>
      </c>
      <c r="C139" s="69">
        <v>9.92</v>
      </c>
      <c r="D139" s="61">
        <v>6.1000000000000004E-3</v>
      </c>
      <c r="E139" s="63">
        <v>1.12E-2</v>
      </c>
      <c r="F139" s="71">
        <v>9.94</v>
      </c>
      <c r="G139" s="72">
        <v>9.83</v>
      </c>
      <c r="H139" s="58">
        <v>15810</v>
      </c>
      <c r="I139" s="1">
        <v>0.62501157407407404</v>
      </c>
      <c r="J139" s="58">
        <f t="shared" si="12"/>
        <v>600004</v>
      </c>
      <c r="K139" s="69">
        <f t="shared" si="15"/>
        <v>9.92</v>
      </c>
      <c r="L139" s="63">
        <f t="shared" si="13"/>
        <v>6.1000000000000004E-3</v>
      </c>
      <c r="M139" s="58">
        <f t="shared" si="14"/>
        <v>15810</v>
      </c>
      <c r="N139" s="74">
        <v>9.92</v>
      </c>
      <c r="O139" s="74">
        <v>9.93</v>
      </c>
      <c r="P139" s="74">
        <v>9.83</v>
      </c>
      <c r="Q139" s="56" t="s">
        <v>35</v>
      </c>
      <c r="R139" s="57" t="e">
        <f>VLOOKUP(A139,价值股票!A:A,1,FALSE)</f>
        <v>#N/A</v>
      </c>
    </row>
    <row r="140" spans="1:18" x14ac:dyDescent="0.25">
      <c r="A140" s="56" t="s">
        <v>140</v>
      </c>
      <c r="B140" s="57" t="s">
        <v>4897</v>
      </c>
      <c r="C140" s="69">
        <v>35.840000000000003</v>
      </c>
      <c r="D140" s="61">
        <v>7.0000000000000001E-3</v>
      </c>
      <c r="E140" s="63">
        <v>1.0999999999999999E-2</v>
      </c>
      <c r="F140" s="71">
        <v>35.89</v>
      </c>
      <c r="G140" s="72">
        <v>35.5</v>
      </c>
      <c r="H140" s="58">
        <v>25588</v>
      </c>
      <c r="I140" s="1">
        <v>0.62502314814814819</v>
      </c>
      <c r="J140" s="58">
        <f t="shared" si="12"/>
        <v>600009</v>
      </c>
      <c r="K140" s="69">
        <f t="shared" si="15"/>
        <v>35.840000000000003</v>
      </c>
      <c r="L140" s="63">
        <f t="shared" si="13"/>
        <v>7.0000000000000001E-3</v>
      </c>
      <c r="M140" s="58">
        <f t="shared" si="14"/>
        <v>25588</v>
      </c>
      <c r="N140" s="74">
        <v>35.840000000000003</v>
      </c>
      <c r="O140" s="74">
        <v>35.85</v>
      </c>
      <c r="P140" s="74">
        <v>35.5</v>
      </c>
      <c r="Q140" s="56" t="s">
        <v>110</v>
      </c>
      <c r="R140" s="57" t="e">
        <f>VLOOKUP(A140,价值股票!A:A,1,FALSE)</f>
        <v>#N/A</v>
      </c>
    </row>
    <row r="141" spans="1:18" x14ac:dyDescent="0.25">
      <c r="A141" s="56" t="s">
        <v>127</v>
      </c>
      <c r="B141" s="57" t="s">
        <v>4658</v>
      </c>
      <c r="C141" s="69">
        <v>7.72</v>
      </c>
      <c r="D141" s="62">
        <v>-1.2800000000000001E-2</v>
      </c>
      <c r="E141" s="63">
        <v>2.3E-2</v>
      </c>
      <c r="F141" s="71">
        <v>7.84</v>
      </c>
      <c r="G141" s="72">
        <v>7.66</v>
      </c>
      <c r="H141" s="58">
        <v>43509</v>
      </c>
      <c r="I141" s="1">
        <v>0.62502314814814819</v>
      </c>
      <c r="J141" s="58">
        <f t="shared" si="12"/>
        <v>600015</v>
      </c>
      <c r="K141" s="69">
        <f t="shared" si="15"/>
        <v>7.72</v>
      </c>
      <c r="L141" s="63">
        <f t="shared" si="13"/>
        <v>-1.2800000000000001E-2</v>
      </c>
      <c r="M141" s="58">
        <f t="shared" si="14"/>
        <v>43509</v>
      </c>
      <c r="N141" s="74">
        <v>7.72</v>
      </c>
      <c r="O141" s="74">
        <v>7.73</v>
      </c>
      <c r="P141" s="74">
        <v>7.8</v>
      </c>
      <c r="Q141" s="56" t="s">
        <v>123</v>
      </c>
      <c r="R141" s="57" t="e">
        <f>VLOOKUP(A141,价值股票!A:A,1,FALSE)</f>
        <v>#N/A</v>
      </c>
    </row>
    <row r="142" spans="1:18" x14ac:dyDescent="0.25">
      <c r="A142" s="56" t="s">
        <v>65</v>
      </c>
      <c r="B142" s="57" t="s">
        <v>5453</v>
      </c>
      <c r="C142" s="69">
        <v>4.0599999999999996</v>
      </c>
      <c r="D142" s="62">
        <v>-7.3000000000000001E-3</v>
      </c>
      <c r="E142" s="63">
        <v>1.7100000000000001E-2</v>
      </c>
      <c r="F142" s="71">
        <v>4.1100000000000003</v>
      </c>
      <c r="G142" s="72">
        <v>4.04</v>
      </c>
      <c r="H142" s="58">
        <v>85183</v>
      </c>
      <c r="I142" s="1">
        <v>0.62501157407407404</v>
      </c>
      <c r="J142" s="58">
        <f t="shared" si="12"/>
        <v>600016</v>
      </c>
      <c r="K142" s="69">
        <f t="shared" si="15"/>
        <v>4.0599999999999996</v>
      </c>
      <c r="L142" s="63">
        <f t="shared" si="13"/>
        <v>-7.3000000000000001E-3</v>
      </c>
      <c r="M142" s="58">
        <f t="shared" si="14"/>
        <v>85183</v>
      </c>
      <c r="N142" s="74">
        <v>4.05</v>
      </c>
      <c r="O142" s="74">
        <v>4.0599999999999996</v>
      </c>
      <c r="P142" s="74">
        <v>4.08</v>
      </c>
      <c r="Q142" s="56" t="s">
        <v>104</v>
      </c>
      <c r="R142" s="57" t="e">
        <f>VLOOKUP(A142,价值股票!A:A,1,FALSE)</f>
        <v>#N/A</v>
      </c>
    </row>
    <row r="143" spans="1:18" x14ac:dyDescent="0.25">
      <c r="A143" s="56" t="s">
        <v>102</v>
      </c>
      <c r="B143" s="57" t="s">
        <v>4929</v>
      </c>
      <c r="C143" s="69">
        <v>6.99</v>
      </c>
      <c r="D143" s="61">
        <v>1.1599999999999999E-2</v>
      </c>
      <c r="E143" s="63">
        <v>1.8800000000000001E-2</v>
      </c>
      <c r="F143" s="71">
        <v>7.01</v>
      </c>
      <c r="G143" s="72">
        <v>6.88</v>
      </c>
      <c r="H143" s="58">
        <v>54378</v>
      </c>
      <c r="I143" s="1">
        <v>0.62502314814814819</v>
      </c>
      <c r="J143" s="58">
        <f t="shared" si="12"/>
        <v>600019</v>
      </c>
      <c r="K143" s="69">
        <f t="shared" si="15"/>
        <v>6.99</v>
      </c>
      <c r="L143" s="63">
        <f t="shared" si="13"/>
        <v>1.1599999999999999E-2</v>
      </c>
      <c r="M143" s="58">
        <f t="shared" si="14"/>
        <v>54378</v>
      </c>
      <c r="N143" s="74">
        <v>6.98</v>
      </c>
      <c r="O143" s="74">
        <v>6.99</v>
      </c>
      <c r="P143" s="74">
        <v>6.89</v>
      </c>
      <c r="Q143" s="56" t="s">
        <v>105</v>
      </c>
      <c r="R143" s="57" t="e">
        <f>VLOOKUP(A143,价值股票!A:A,1,FALSE)</f>
        <v>#N/A</v>
      </c>
    </row>
    <row r="144" spans="1:18" x14ac:dyDescent="0.25">
      <c r="A144" s="56" t="s">
        <v>38</v>
      </c>
      <c r="B144" s="57" t="s">
        <v>4906</v>
      </c>
      <c r="C144" s="69">
        <v>6.44</v>
      </c>
      <c r="D144" s="77">
        <v>0</v>
      </c>
      <c r="E144" s="63">
        <v>7.7999999999999996E-3</v>
      </c>
      <c r="F144" s="71">
        <v>6.47</v>
      </c>
      <c r="G144" s="72">
        <v>6.42</v>
      </c>
      <c r="H144" s="58">
        <v>66442</v>
      </c>
      <c r="I144" s="1">
        <v>0.62501157407407404</v>
      </c>
      <c r="J144" s="58">
        <f t="shared" si="12"/>
        <v>600028</v>
      </c>
      <c r="K144" s="69">
        <f t="shared" si="15"/>
        <v>6.44</v>
      </c>
      <c r="L144" s="63">
        <f t="shared" si="13"/>
        <v>0</v>
      </c>
      <c r="M144" s="58">
        <f t="shared" si="14"/>
        <v>66442</v>
      </c>
      <c r="N144" s="74">
        <v>6.44</v>
      </c>
      <c r="O144" s="74">
        <v>6.45</v>
      </c>
      <c r="P144" s="74">
        <v>6.44</v>
      </c>
      <c r="Q144" s="56" t="s">
        <v>850</v>
      </c>
      <c r="R144" s="57" t="e">
        <f>VLOOKUP(A144,价值股票!A:A,1,FALSE)</f>
        <v>#N/A</v>
      </c>
    </row>
    <row r="145" spans="1:18" x14ac:dyDescent="0.25">
      <c r="A145" s="56" t="s">
        <v>758</v>
      </c>
      <c r="B145" s="57" t="s">
        <v>4659</v>
      </c>
      <c r="C145" s="69">
        <v>16.96</v>
      </c>
      <c r="D145" s="61">
        <v>3.0000000000000001E-3</v>
      </c>
      <c r="E145" s="63">
        <v>8.8999999999999999E-3</v>
      </c>
      <c r="F145" s="71">
        <v>17</v>
      </c>
      <c r="G145" s="72">
        <v>16.850000000000001</v>
      </c>
      <c r="H145" s="58">
        <v>70587</v>
      </c>
      <c r="I145" s="1">
        <v>0.62502314814814819</v>
      </c>
      <c r="J145" s="58">
        <f t="shared" si="12"/>
        <v>600031</v>
      </c>
      <c r="K145" s="69">
        <f t="shared" si="15"/>
        <v>16.96</v>
      </c>
      <c r="L145" s="63">
        <f t="shared" si="13"/>
        <v>3.0000000000000001E-3</v>
      </c>
      <c r="M145" s="58">
        <f t="shared" si="14"/>
        <v>70587</v>
      </c>
      <c r="N145" s="74">
        <v>16.95</v>
      </c>
      <c r="O145" s="74">
        <v>16.96</v>
      </c>
      <c r="P145" s="74">
        <v>16.920000000000002</v>
      </c>
      <c r="Q145" s="56" t="s">
        <v>115</v>
      </c>
      <c r="R145" s="57" t="e">
        <f>VLOOKUP(A145,价值股票!A:A,1,FALSE)</f>
        <v>#N/A</v>
      </c>
    </row>
    <row r="146" spans="1:18" x14ac:dyDescent="0.25">
      <c r="A146" s="56" t="s">
        <v>126</v>
      </c>
      <c r="B146" s="57" t="s">
        <v>4727</v>
      </c>
      <c r="C146" s="69">
        <v>38.299999999999997</v>
      </c>
      <c r="D146" s="62">
        <v>-7.7999999999999996E-3</v>
      </c>
      <c r="E146" s="63">
        <v>1.4500000000000001E-2</v>
      </c>
      <c r="F146" s="71">
        <v>38.79</v>
      </c>
      <c r="G146" s="72">
        <v>38.229999999999997</v>
      </c>
      <c r="H146" s="58">
        <v>198889</v>
      </c>
      <c r="I146" s="1">
        <v>0.62501157407407404</v>
      </c>
      <c r="J146" s="58">
        <f t="shared" si="12"/>
        <v>600036</v>
      </c>
      <c r="K146" s="69">
        <f t="shared" si="15"/>
        <v>38.299999999999997</v>
      </c>
      <c r="L146" s="63">
        <f t="shared" si="13"/>
        <v>-7.7999999999999996E-3</v>
      </c>
      <c r="M146" s="58">
        <f t="shared" si="14"/>
        <v>198889</v>
      </c>
      <c r="N146" s="74">
        <v>38.29</v>
      </c>
      <c r="O146" s="74">
        <v>38.299999999999997</v>
      </c>
      <c r="P146" s="74">
        <v>38.54</v>
      </c>
      <c r="Q146" s="56" t="s">
        <v>97</v>
      </c>
      <c r="R146" s="57" t="e">
        <f>VLOOKUP(A146,价值股票!A:A,1,FALSE)</f>
        <v>#N/A</v>
      </c>
    </row>
    <row r="147" spans="1:18" x14ac:dyDescent="0.25">
      <c r="A147" s="56" t="s">
        <v>81</v>
      </c>
      <c r="B147" s="57" t="s">
        <v>4790</v>
      </c>
      <c r="C147" s="69">
        <v>10.16</v>
      </c>
      <c r="D147" s="61">
        <v>1.2999999999999999E-2</v>
      </c>
      <c r="E147" s="63">
        <v>2.7900000000000001E-2</v>
      </c>
      <c r="F147" s="71">
        <v>10.24</v>
      </c>
      <c r="G147" s="72">
        <v>9.9600000000000009</v>
      </c>
      <c r="H147" s="58">
        <v>133127</v>
      </c>
      <c r="I147" s="1">
        <v>0.62501157407407404</v>
      </c>
      <c r="J147" s="58">
        <f t="shared" si="12"/>
        <v>600048</v>
      </c>
      <c r="K147" s="69">
        <f t="shared" si="15"/>
        <v>10.16</v>
      </c>
      <c r="L147" s="63">
        <f t="shared" si="13"/>
        <v>1.2999999999999999E-2</v>
      </c>
      <c r="M147" s="58">
        <f t="shared" si="14"/>
        <v>133127</v>
      </c>
      <c r="N147" s="74">
        <v>10.16</v>
      </c>
      <c r="O147" s="74">
        <v>10.17</v>
      </c>
      <c r="P147" s="74">
        <v>10.01</v>
      </c>
      <c r="Q147" s="56" t="s">
        <v>80</v>
      </c>
      <c r="R147" s="57" t="e">
        <f>VLOOKUP(A147,价值股票!A:A,1,FALSE)</f>
        <v>#N/A</v>
      </c>
    </row>
    <row r="148" spans="1:18" x14ac:dyDescent="0.25">
      <c r="A148" s="56" t="s">
        <v>1381</v>
      </c>
      <c r="B148" s="57" t="s">
        <v>2506</v>
      </c>
      <c r="C148" s="69">
        <v>4.97</v>
      </c>
      <c r="D148" s="61">
        <v>3.7600000000000001E-2</v>
      </c>
      <c r="E148" s="63">
        <v>8.14E-2</v>
      </c>
      <c r="F148" s="71">
        <v>5.07</v>
      </c>
      <c r="G148" s="72">
        <v>4.68</v>
      </c>
      <c r="H148" s="58">
        <v>40745</v>
      </c>
      <c r="I148" s="1">
        <v>0.62502314814814819</v>
      </c>
      <c r="J148" s="58">
        <f t="shared" si="12"/>
        <v>600075</v>
      </c>
      <c r="K148" s="69">
        <f t="shared" si="15"/>
        <v>4.97</v>
      </c>
      <c r="L148" s="63">
        <f t="shared" si="13"/>
        <v>3.7600000000000001E-2</v>
      </c>
      <c r="M148" s="58">
        <f t="shared" si="14"/>
        <v>40745</v>
      </c>
      <c r="N148" s="74">
        <v>4.96</v>
      </c>
      <c r="O148" s="74">
        <v>4.97</v>
      </c>
      <c r="P148" s="74">
        <v>4.6900000000000004</v>
      </c>
      <c r="Q148" s="56" t="s">
        <v>145</v>
      </c>
      <c r="R148" s="57" t="e">
        <f>VLOOKUP(A148,价值股票!A:A,1,FALSE)</f>
        <v>#N/A</v>
      </c>
    </row>
    <row r="149" spans="1:18" x14ac:dyDescent="0.25">
      <c r="A149" s="56" t="s">
        <v>1382</v>
      </c>
      <c r="B149" s="57" t="s">
        <v>4588</v>
      </c>
      <c r="C149" s="69">
        <v>22.2</v>
      </c>
      <c r="D149" s="61">
        <v>2.2599999999999999E-2</v>
      </c>
      <c r="E149" s="63">
        <v>2.9899999999999999E-2</v>
      </c>
      <c r="F149" s="71">
        <v>22.26</v>
      </c>
      <c r="G149" s="72">
        <v>21.61</v>
      </c>
      <c r="H149" s="58">
        <v>68818</v>
      </c>
      <c r="I149" s="1">
        <v>0.62501157407407404</v>
      </c>
      <c r="J149" s="58">
        <f t="shared" si="12"/>
        <v>600096</v>
      </c>
      <c r="K149" s="69">
        <f t="shared" si="15"/>
        <v>22.2</v>
      </c>
      <c r="L149" s="63">
        <f t="shared" si="13"/>
        <v>2.2599999999999999E-2</v>
      </c>
      <c r="M149" s="58">
        <f t="shared" si="14"/>
        <v>68818</v>
      </c>
      <c r="N149" s="74">
        <v>22.2</v>
      </c>
      <c r="O149" s="74">
        <v>22.21</v>
      </c>
      <c r="P149" s="74">
        <v>21.66</v>
      </c>
      <c r="Q149" s="56" t="s">
        <v>36</v>
      </c>
      <c r="R149" s="57" t="e">
        <f>VLOOKUP(A149,价值股票!A:A,1,FALSE)</f>
        <v>#N/A</v>
      </c>
    </row>
    <row r="150" spans="1:18" x14ac:dyDescent="0.25">
      <c r="A150" s="56" t="s">
        <v>40</v>
      </c>
      <c r="B150" s="57" t="s">
        <v>4842</v>
      </c>
      <c r="C150" s="69">
        <v>17.72</v>
      </c>
      <c r="D150" s="62">
        <v>-1.3899999999999999E-2</v>
      </c>
      <c r="E150" s="63">
        <v>7.0699999999999999E-2</v>
      </c>
      <c r="F150" s="71">
        <v>18.8</v>
      </c>
      <c r="G150" s="72">
        <v>17.53</v>
      </c>
      <c r="H150" s="58">
        <v>228016</v>
      </c>
      <c r="I150" s="1">
        <v>0.625</v>
      </c>
      <c r="J150" s="58">
        <f t="shared" si="12"/>
        <v>600104</v>
      </c>
      <c r="K150" s="69">
        <f t="shared" si="15"/>
        <v>17.72</v>
      </c>
      <c r="L150" s="63">
        <f t="shared" si="13"/>
        <v>-1.3899999999999999E-2</v>
      </c>
      <c r="M150" s="58">
        <f t="shared" si="14"/>
        <v>228016</v>
      </c>
      <c r="N150" s="74">
        <v>17.72</v>
      </c>
      <c r="O150" s="74">
        <v>17.73</v>
      </c>
      <c r="P150" s="74">
        <v>17.96</v>
      </c>
      <c r="Q150" s="56" t="s">
        <v>79</v>
      </c>
      <c r="R150" s="57" t="e">
        <f>VLOOKUP(A150,价值股票!A:A,1,FALSE)</f>
        <v>#N/A</v>
      </c>
    </row>
    <row r="151" spans="1:18" x14ac:dyDescent="0.25">
      <c r="A151" s="56" t="s">
        <v>1383</v>
      </c>
      <c r="B151" s="57" t="s">
        <v>4653</v>
      </c>
      <c r="C151" s="69">
        <v>23.08</v>
      </c>
      <c r="D151" s="61">
        <v>1.41E-2</v>
      </c>
      <c r="E151" s="63">
        <v>3.4299999999999997E-2</v>
      </c>
      <c r="F151" s="71">
        <v>23.35</v>
      </c>
      <c r="G151" s="72">
        <v>22.57</v>
      </c>
      <c r="H151" s="58">
        <v>29724</v>
      </c>
      <c r="I151" s="1">
        <v>0.62502314814814819</v>
      </c>
      <c r="J151" s="58">
        <f t="shared" si="12"/>
        <v>600141</v>
      </c>
      <c r="K151" s="69">
        <f t="shared" si="15"/>
        <v>23.08</v>
      </c>
      <c r="L151" s="63">
        <f t="shared" si="13"/>
        <v>1.41E-2</v>
      </c>
      <c r="M151" s="58">
        <f t="shared" si="14"/>
        <v>29724</v>
      </c>
      <c r="N151" s="74">
        <v>23.07</v>
      </c>
      <c r="O151" s="74">
        <v>23.08</v>
      </c>
      <c r="P151" s="74">
        <v>22.67</v>
      </c>
      <c r="Q151" s="56" t="s">
        <v>172</v>
      </c>
      <c r="R151" s="57" t="e">
        <f>VLOOKUP(A151,价值股票!A:A,1,FALSE)</f>
        <v>#N/A</v>
      </c>
    </row>
    <row r="152" spans="1:18" x14ac:dyDescent="0.25">
      <c r="A152" s="56" t="s">
        <v>141</v>
      </c>
      <c r="B152" s="57" t="s">
        <v>4602</v>
      </c>
      <c r="C152" s="69">
        <v>11.93</v>
      </c>
      <c r="D152" s="62">
        <v>-0.01</v>
      </c>
      <c r="E152" s="63">
        <v>2.3199999999999998E-2</v>
      </c>
      <c r="F152" s="71">
        <v>12.13</v>
      </c>
      <c r="G152" s="72">
        <v>11.85</v>
      </c>
      <c r="H152" s="58">
        <v>38214</v>
      </c>
      <c r="I152" s="1">
        <v>0.62502314814814819</v>
      </c>
      <c r="J152" s="58">
        <f t="shared" si="12"/>
        <v>600176</v>
      </c>
      <c r="K152" s="69">
        <f t="shared" si="15"/>
        <v>11.93</v>
      </c>
      <c r="L152" s="63">
        <f t="shared" si="13"/>
        <v>-0.01</v>
      </c>
      <c r="M152" s="58">
        <f t="shared" si="14"/>
        <v>38214</v>
      </c>
      <c r="N152" s="74">
        <v>11.93</v>
      </c>
      <c r="O152" s="74">
        <v>11.94</v>
      </c>
      <c r="P152" s="74">
        <v>12</v>
      </c>
      <c r="Q152" s="56" t="s">
        <v>39</v>
      </c>
      <c r="R152" s="57" t="e">
        <f>VLOOKUP(A152,价值股票!A:A,1,FALSE)</f>
        <v>#N/A</v>
      </c>
    </row>
    <row r="153" spans="1:18" x14ac:dyDescent="0.25">
      <c r="A153" s="56" t="s">
        <v>1179</v>
      </c>
      <c r="B153" s="57" t="s">
        <v>4806</v>
      </c>
      <c r="C153" s="56">
        <v>26.74</v>
      </c>
      <c r="D153" s="61">
        <v>1.52E-2</v>
      </c>
      <c r="E153" s="63">
        <v>1.5599999999999999E-2</v>
      </c>
      <c r="F153" s="71">
        <v>26.96</v>
      </c>
      <c r="G153" s="71">
        <v>26.55</v>
      </c>
      <c r="H153" s="58">
        <v>37465</v>
      </c>
      <c r="I153" s="1">
        <v>0.62502314814814819</v>
      </c>
      <c r="J153" s="58">
        <f t="shared" si="12"/>
        <v>600196</v>
      </c>
      <c r="K153" s="69">
        <f t="shared" si="15"/>
        <v>26.74</v>
      </c>
      <c r="L153" s="63">
        <f t="shared" si="13"/>
        <v>1.52E-2</v>
      </c>
      <c r="M153" s="58">
        <f t="shared" si="14"/>
        <v>37465</v>
      </c>
      <c r="N153" s="74">
        <v>26.73</v>
      </c>
      <c r="O153" s="74">
        <v>26.74</v>
      </c>
      <c r="P153" s="74">
        <v>26.56</v>
      </c>
      <c r="Q153" s="56" t="s">
        <v>814</v>
      </c>
      <c r="R153" s="57" t="e">
        <f>VLOOKUP(A153,价值股票!A:A,1,FALSE)</f>
        <v>#N/A</v>
      </c>
    </row>
    <row r="154" spans="1:18" x14ac:dyDescent="0.25">
      <c r="A154" s="56" t="s">
        <v>1319</v>
      </c>
      <c r="B154" s="57" t="s">
        <v>1689</v>
      </c>
      <c r="C154" s="56">
        <v>2.16</v>
      </c>
      <c r="D154" s="61">
        <v>4.3499999999999997E-2</v>
      </c>
      <c r="E154" s="63">
        <v>5.8000000000000003E-2</v>
      </c>
      <c r="F154" s="71">
        <v>2.17</v>
      </c>
      <c r="G154" s="72">
        <v>2.0499999999999998</v>
      </c>
      <c r="H154" s="58">
        <v>9290</v>
      </c>
      <c r="I154" s="1">
        <v>0.62501157407407404</v>
      </c>
      <c r="J154" s="58">
        <f t="shared" si="12"/>
        <v>600231</v>
      </c>
      <c r="K154" s="69">
        <f t="shared" si="15"/>
        <v>2.16</v>
      </c>
      <c r="L154" s="63">
        <f t="shared" si="13"/>
        <v>4.3499999999999997E-2</v>
      </c>
      <c r="M154" s="58">
        <f t="shared" si="14"/>
        <v>9290</v>
      </c>
      <c r="N154" s="74">
        <v>2.15</v>
      </c>
      <c r="O154" s="74">
        <v>2.16</v>
      </c>
      <c r="P154" s="74">
        <v>2.06</v>
      </c>
      <c r="Q154" s="56" t="s">
        <v>812</v>
      </c>
      <c r="R154" s="57" t="e">
        <f>VLOOKUP(A154,价值股票!A:A,1,FALSE)</f>
        <v>#N/A</v>
      </c>
    </row>
    <row r="155" spans="1:18" x14ac:dyDescent="0.25">
      <c r="A155" s="56" t="s">
        <v>142</v>
      </c>
      <c r="B155" s="57" t="s">
        <v>4731</v>
      </c>
      <c r="C155" s="56">
        <v>48.15</v>
      </c>
      <c r="D155" s="61">
        <v>4.0000000000000002E-4</v>
      </c>
      <c r="E155" s="63">
        <v>1.37E-2</v>
      </c>
      <c r="F155" s="71">
        <v>48.17</v>
      </c>
      <c r="G155" s="72">
        <v>47.51</v>
      </c>
      <c r="H155" s="58">
        <v>205603</v>
      </c>
      <c r="I155" s="1">
        <v>0.62501157407407404</v>
      </c>
      <c r="J155" s="58">
        <f t="shared" si="12"/>
        <v>600276</v>
      </c>
      <c r="K155" s="69">
        <f t="shared" si="15"/>
        <v>48.15</v>
      </c>
      <c r="L155" s="63">
        <f t="shared" si="13"/>
        <v>4.0000000000000002E-4</v>
      </c>
      <c r="M155" s="58">
        <f t="shared" si="14"/>
        <v>205603</v>
      </c>
      <c r="N155" s="74">
        <v>48.14</v>
      </c>
      <c r="O155" s="74">
        <v>48.15</v>
      </c>
      <c r="P155" s="74">
        <v>47.86</v>
      </c>
      <c r="Q155" s="56" t="s">
        <v>815</v>
      </c>
      <c r="R155" s="57" t="e">
        <f>VLOOKUP(A155,价值股票!A:A,1,FALSE)</f>
        <v>#N/A</v>
      </c>
    </row>
    <row r="156" spans="1:18" x14ac:dyDescent="0.25">
      <c r="A156" s="56" t="s">
        <v>114</v>
      </c>
      <c r="B156" s="57" t="s">
        <v>4601</v>
      </c>
      <c r="C156" s="69">
        <v>36.409999999999997</v>
      </c>
      <c r="D156" s="61">
        <v>1.7000000000000001E-2</v>
      </c>
      <c r="E156" s="63">
        <v>3.2399999999999998E-2</v>
      </c>
      <c r="F156" s="71">
        <v>36.79</v>
      </c>
      <c r="G156" s="72">
        <v>35.630000000000003</v>
      </c>
      <c r="H156" s="58">
        <v>31465</v>
      </c>
      <c r="I156" s="1">
        <v>0.62501157407407404</v>
      </c>
      <c r="J156" s="58">
        <f t="shared" si="12"/>
        <v>600298</v>
      </c>
      <c r="K156" s="69">
        <f t="shared" si="15"/>
        <v>36.409999999999997</v>
      </c>
      <c r="L156" s="63">
        <f t="shared" si="13"/>
        <v>1.7000000000000001E-2</v>
      </c>
      <c r="M156" s="58">
        <f t="shared" si="14"/>
        <v>31465</v>
      </c>
      <c r="N156" s="74">
        <v>36.409999999999997</v>
      </c>
      <c r="O156" s="74">
        <v>36.42</v>
      </c>
      <c r="P156" s="74">
        <v>35.799999999999997</v>
      </c>
      <c r="Q156" s="56" t="s">
        <v>146</v>
      </c>
      <c r="R156" s="57" t="e">
        <f>VLOOKUP(A156,价值股票!A:A,1,FALSE)</f>
        <v>#N/A</v>
      </c>
    </row>
    <row r="157" spans="1:18" x14ac:dyDescent="0.25">
      <c r="A157" s="56" t="s">
        <v>71</v>
      </c>
      <c r="B157" s="57" t="s">
        <v>4890</v>
      </c>
      <c r="C157" s="69">
        <v>74.900000000000006</v>
      </c>
      <c r="D157" s="61">
        <v>7.0000000000000001E-3</v>
      </c>
      <c r="E157" s="63">
        <v>1.41E-2</v>
      </c>
      <c r="F157" s="71">
        <v>75.05</v>
      </c>
      <c r="G157" s="72">
        <v>74</v>
      </c>
      <c r="H157" s="58">
        <v>105436</v>
      </c>
      <c r="I157" s="1">
        <v>0.62502314814814819</v>
      </c>
      <c r="J157" s="58">
        <f t="shared" si="12"/>
        <v>600309</v>
      </c>
      <c r="K157" s="69">
        <f t="shared" si="15"/>
        <v>74.900000000000006</v>
      </c>
      <c r="L157" s="63">
        <f t="shared" si="13"/>
        <v>7.0000000000000001E-3</v>
      </c>
      <c r="M157" s="58">
        <f t="shared" si="14"/>
        <v>105436</v>
      </c>
      <c r="N157" s="74">
        <v>74.89</v>
      </c>
      <c r="O157" s="74">
        <v>74.900000000000006</v>
      </c>
      <c r="P157" s="74">
        <v>74.099999999999994</v>
      </c>
      <c r="Q157" s="56" t="s">
        <v>75</v>
      </c>
      <c r="R157" s="57" t="e">
        <f>VLOOKUP(A157,价值股票!A:A,1,FALSE)</f>
        <v>#N/A</v>
      </c>
    </row>
    <row r="158" spans="1:18" x14ac:dyDescent="0.25">
      <c r="A158" s="56" t="s">
        <v>72</v>
      </c>
      <c r="B158" s="57" t="s">
        <v>4709</v>
      </c>
      <c r="C158" s="69">
        <v>6.67</v>
      </c>
      <c r="D158" s="61">
        <v>3.0000000000000001E-3</v>
      </c>
      <c r="E158" s="63">
        <v>2.41E-2</v>
      </c>
      <c r="F158" s="71">
        <v>6.77</v>
      </c>
      <c r="G158" s="72">
        <v>6.61</v>
      </c>
      <c r="H158" s="58">
        <v>28090</v>
      </c>
      <c r="I158" s="1">
        <v>0.62502314814814819</v>
      </c>
      <c r="J158" s="58">
        <f t="shared" si="12"/>
        <v>600325</v>
      </c>
      <c r="K158" s="69">
        <f t="shared" si="15"/>
        <v>6.67</v>
      </c>
      <c r="L158" s="63">
        <f t="shared" si="13"/>
        <v>3.0000000000000001E-3</v>
      </c>
      <c r="M158" s="58">
        <f t="shared" si="14"/>
        <v>28090</v>
      </c>
      <c r="N158" s="74">
        <v>6.67</v>
      </c>
      <c r="O158" s="74">
        <v>6.68</v>
      </c>
      <c r="P158" s="74">
        <v>6.61</v>
      </c>
      <c r="Q158" s="56" t="s">
        <v>119</v>
      </c>
      <c r="R158" s="57" t="e">
        <f>VLOOKUP(A158,价值股票!A:A,1,FALSE)</f>
        <v>#N/A</v>
      </c>
    </row>
    <row r="159" spans="1:18" x14ac:dyDescent="0.25">
      <c r="A159" s="56" t="s">
        <v>34</v>
      </c>
      <c r="B159" s="57" t="s">
        <v>2092</v>
      </c>
      <c r="C159" s="69">
        <v>3.7</v>
      </c>
      <c r="D159" s="61">
        <v>1.37E-2</v>
      </c>
      <c r="E159" s="63">
        <v>0.10680000000000001</v>
      </c>
      <c r="F159" s="71">
        <v>3.85</v>
      </c>
      <c r="G159" s="72">
        <v>3.46</v>
      </c>
      <c r="H159" s="58">
        <v>142746</v>
      </c>
      <c r="I159" s="1">
        <v>0.62501157407407404</v>
      </c>
      <c r="J159" s="58">
        <f t="shared" si="12"/>
        <v>600340</v>
      </c>
      <c r="K159" s="69">
        <f t="shared" si="15"/>
        <v>3.7</v>
      </c>
      <c r="L159" s="63">
        <f t="shared" si="13"/>
        <v>1.37E-2</v>
      </c>
      <c r="M159" s="58">
        <f t="shared" si="14"/>
        <v>142746</v>
      </c>
      <c r="N159" s="74">
        <v>3.69</v>
      </c>
      <c r="O159" s="74">
        <v>3.7</v>
      </c>
      <c r="P159" s="74">
        <v>3.5</v>
      </c>
      <c r="Q159" s="56" t="s">
        <v>759</v>
      </c>
      <c r="R159" s="57" t="e">
        <f>VLOOKUP(A159,价值股票!A:A,1,FALSE)</f>
        <v>#N/A</v>
      </c>
    </row>
    <row r="160" spans="1:18" x14ac:dyDescent="0.25">
      <c r="A160" s="56" t="s">
        <v>813</v>
      </c>
      <c r="B160" s="57" t="s">
        <v>4598</v>
      </c>
      <c r="C160" s="69">
        <v>15.04</v>
      </c>
      <c r="D160" s="61">
        <v>1.0800000000000001E-2</v>
      </c>
      <c r="E160" s="63">
        <v>1.7500000000000002E-2</v>
      </c>
      <c r="F160" s="71">
        <v>15.09</v>
      </c>
      <c r="G160" s="72">
        <v>14.83</v>
      </c>
      <c r="H160" s="58">
        <v>22512</v>
      </c>
      <c r="I160" s="1">
        <v>0.62502314814814819</v>
      </c>
      <c r="J160" s="58">
        <f t="shared" ref="J160:J223" si="16">IF(LEFT(A160,2)="gb",RIGHT(A160,LEN(A160)-3),RIGHT(A160,LEN(A160)-2)-0)</f>
        <v>600346</v>
      </c>
      <c r="K160" s="69">
        <f t="shared" si="15"/>
        <v>15.04</v>
      </c>
      <c r="L160" s="63">
        <f t="shared" ref="L160:L223" si="17">D160</f>
        <v>1.0800000000000001E-2</v>
      </c>
      <c r="M160" s="58">
        <f t="shared" ref="M160:M223" si="18">H160</f>
        <v>22512</v>
      </c>
      <c r="N160" s="74">
        <v>15.04</v>
      </c>
      <c r="O160" s="74">
        <v>15.05</v>
      </c>
      <c r="P160" s="74">
        <v>14.85</v>
      </c>
      <c r="Q160" s="56" t="s">
        <v>64</v>
      </c>
      <c r="R160" s="57" t="e">
        <f>VLOOKUP(A160,价值股票!A:A,1,FALSE)</f>
        <v>#N/A</v>
      </c>
    </row>
    <row r="161" spans="1:18" x14ac:dyDescent="0.25">
      <c r="A161" s="56" t="s">
        <v>1406</v>
      </c>
      <c r="B161" s="57" t="s">
        <v>4777</v>
      </c>
      <c r="C161" s="69">
        <v>13.99</v>
      </c>
      <c r="D161" s="61">
        <v>7.1999999999999998E-3</v>
      </c>
      <c r="E161" s="63">
        <v>2.0899999999999998E-2</v>
      </c>
      <c r="F161" s="71">
        <v>14.04</v>
      </c>
      <c r="G161" s="72">
        <v>13.75</v>
      </c>
      <c r="H161" s="58">
        <v>27761</v>
      </c>
      <c r="I161" s="1">
        <v>0.62502314814814819</v>
      </c>
      <c r="J161" s="58">
        <f t="shared" si="16"/>
        <v>600377</v>
      </c>
      <c r="K161" s="69">
        <f t="shared" si="15"/>
        <v>13.99</v>
      </c>
      <c r="L161" s="63">
        <f t="shared" si="17"/>
        <v>7.1999999999999998E-3</v>
      </c>
      <c r="M161" s="58">
        <f t="shared" si="18"/>
        <v>27761</v>
      </c>
      <c r="N161" s="74">
        <v>13.98</v>
      </c>
      <c r="O161" s="74">
        <v>13.99</v>
      </c>
      <c r="P161" s="74">
        <v>13.83</v>
      </c>
      <c r="Q161" s="56" t="s">
        <v>57</v>
      </c>
      <c r="R161" s="57" t="e">
        <f>VLOOKUP(A161,价值股票!A:A,1,FALSE)</f>
        <v>#N/A</v>
      </c>
    </row>
    <row r="162" spans="1:18" x14ac:dyDescent="0.25">
      <c r="A162" s="56" t="s">
        <v>130</v>
      </c>
      <c r="B162" s="57" t="s">
        <v>4660</v>
      </c>
      <c r="C162" s="69">
        <v>5.45</v>
      </c>
      <c r="D162" s="61">
        <v>1.49E-2</v>
      </c>
      <c r="E162" s="63">
        <v>4.2799999999999998E-2</v>
      </c>
      <c r="F162" s="71">
        <v>5.53</v>
      </c>
      <c r="G162" s="72">
        <v>5.3</v>
      </c>
      <c r="H162" s="58">
        <v>70967</v>
      </c>
      <c r="I162" s="1">
        <v>0.625</v>
      </c>
      <c r="J162" s="58">
        <f t="shared" si="16"/>
        <v>600383</v>
      </c>
      <c r="K162" s="69">
        <f t="shared" si="15"/>
        <v>5.45</v>
      </c>
      <c r="L162" s="63">
        <f t="shared" si="17"/>
        <v>1.49E-2</v>
      </c>
      <c r="M162" s="58">
        <f t="shared" si="18"/>
        <v>70967</v>
      </c>
      <c r="N162" s="74">
        <v>5.45</v>
      </c>
      <c r="O162" s="74">
        <v>5.46</v>
      </c>
      <c r="P162" s="74">
        <v>5.33</v>
      </c>
      <c r="Q162" s="56" t="s">
        <v>760</v>
      </c>
      <c r="R162" s="57" t="e">
        <f>VLOOKUP(A162,价值股票!A:A,1,FALSE)</f>
        <v>#N/A</v>
      </c>
    </row>
    <row r="163" spans="1:18" x14ac:dyDescent="0.25">
      <c r="A163" s="56" t="s">
        <v>150</v>
      </c>
      <c r="B163" s="57" t="s">
        <v>4891</v>
      </c>
      <c r="C163" s="69">
        <v>6.39</v>
      </c>
      <c r="D163" s="61">
        <v>4.07E-2</v>
      </c>
      <c r="E163" s="63">
        <v>4.8899999999999999E-2</v>
      </c>
      <c r="F163" s="71">
        <v>6.41</v>
      </c>
      <c r="G163" s="72">
        <v>6.11</v>
      </c>
      <c r="H163" s="58">
        <v>65784</v>
      </c>
      <c r="I163" s="1">
        <v>0.62501157407407404</v>
      </c>
      <c r="J163" s="58">
        <f t="shared" si="16"/>
        <v>600398</v>
      </c>
      <c r="K163" s="69">
        <f t="shared" si="15"/>
        <v>6.39</v>
      </c>
      <c r="L163" s="63">
        <f t="shared" si="17"/>
        <v>4.07E-2</v>
      </c>
      <c r="M163" s="58">
        <f t="shared" si="18"/>
        <v>65784</v>
      </c>
      <c r="N163" s="74">
        <v>6.39</v>
      </c>
      <c r="O163" s="74">
        <v>6.4</v>
      </c>
      <c r="P163" s="74">
        <v>6.11</v>
      </c>
      <c r="Q163" s="56" t="s">
        <v>151</v>
      </c>
      <c r="R163" s="57" t="e">
        <f>VLOOKUP(A163,价值股票!A:A,1,FALSE)</f>
        <v>#N/A</v>
      </c>
    </row>
    <row r="164" spans="1:18" x14ac:dyDescent="0.25">
      <c r="A164" s="56" t="s">
        <v>122</v>
      </c>
      <c r="B164" s="57" t="s">
        <v>5126</v>
      </c>
      <c r="C164" s="69">
        <v>24.95</v>
      </c>
      <c r="D164" s="61">
        <v>1.6000000000000001E-3</v>
      </c>
      <c r="E164" s="63">
        <v>1.2800000000000001E-2</v>
      </c>
      <c r="F164" s="71">
        <v>25.03</v>
      </c>
      <c r="G164" s="72">
        <v>24.71</v>
      </c>
      <c r="H164" s="58">
        <v>56781</v>
      </c>
      <c r="I164" s="1">
        <v>0.62502314814814819</v>
      </c>
      <c r="J164" s="58">
        <f t="shared" si="16"/>
        <v>600406</v>
      </c>
      <c r="K164" s="69">
        <f t="shared" ref="K164:K227" si="19">C164+0</f>
        <v>24.95</v>
      </c>
      <c r="L164" s="63">
        <f t="shared" si="17"/>
        <v>1.6000000000000001E-3</v>
      </c>
      <c r="M164" s="58">
        <f t="shared" si="18"/>
        <v>56781</v>
      </c>
      <c r="N164" s="74">
        <v>24.95</v>
      </c>
      <c r="O164" s="74">
        <v>24.96</v>
      </c>
      <c r="P164" s="74">
        <v>25.03</v>
      </c>
      <c r="Q164" s="56" t="s">
        <v>117</v>
      </c>
      <c r="R164" s="57" t="e">
        <f>VLOOKUP(A164,价值股票!A:A,1,FALSE)</f>
        <v>#N/A</v>
      </c>
    </row>
    <row r="165" spans="1:18" x14ac:dyDescent="0.25">
      <c r="A165" s="56" t="s">
        <v>1107</v>
      </c>
      <c r="B165" s="57" t="s">
        <v>4633</v>
      </c>
      <c r="C165" s="69">
        <v>25.26</v>
      </c>
      <c r="D165" s="77">
        <v>0</v>
      </c>
      <c r="E165" s="63">
        <v>2.7300000000000001E-2</v>
      </c>
      <c r="F165" s="71">
        <v>25.5</v>
      </c>
      <c r="G165" s="72">
        <v>24.81</v>
      </c>
      <c r="H165" s="58">
        <v>84705</v>
      </c>
      <c r="I165" s="1">
        <v>0.625</v>
      </c>
      <c r="J165" s="58">
        <f t="shared" si="16"/>
        <v>600438</v>
      </c>
      <c r="K165" s="69">
        <f t="shared" si="19"/>
        <v>25.26</v>
      </c>
      <c r="L165" s="63">
        <f t="shared" si="17"/>
        <v>0</v>
      </c>
      <c r="M165" s="58">
        <f t="shared" si="18"/>
        <v>84705</v>
      </c>
      <c r="N165" s="74">
        <v>25.25</v>
      </c>
      <c r="O165" s="74">
        <v>25.26</v>
      </c>
      <c r="P165" s="74">
        <v>25.21</v>
      </c>
      <c r="Q165" s="56" t="s">
        <v>118</v>
      </c>
      <c r="R165" s="57" t="e">
        <f>VLOOKUP(A165,价值股票!A:A,1,FALSE)</f>
        <v>#N/A</v>
      </c>
    </row>
    <row r="166" spans="1:18" x14ac:dyDescent="0.25">
      <c r="A166" s="56" t="s">
        <v>1384</v>
      </c>
      <c r="B166" s="57" t="s">
        <v>2093</v>
      </c>
      <c r="C166" s="69">
        <v>6.4</v>
      </c>
      <c r="D166" s="61">
        <v>3.0999999999999999E-3</v>
      </c>
      <c r="E166" s="63">
        <v>2.8199999999999999E-2</v>
      </c>
      <c r="F166" s="71">
        <v>6.43</v>
      </c>
      <c r="G166" s="72">
        <v>6.25</v>
      </c>
      <c r="H166" s="58">
        <v>27472</v>
      </c>
      <c r="I166" s="1">
        <v>0.62501157407407404</v>
      </c>
      <c r="J166" s="58">
        <f t="shared" si="16"/>
        <v>600470</v>
      </c>
      <c r="K166" s="69">
        <f t="shared" si="19"/>
        <v>6.4</v>
      </c>
      <c r="L166" s="63">
        <f t="shared" si="17"/>
        <v>3.0999999999999999E-3</v>
      </c>
      <c r="M166" s="58">
        <f t="shared" si="18"/>
        <v>27472</v>
      </c>
      <c r="N166" s="74">
        <v>6.39</v>
      </c>
      <c r="O166" s="74">
        <v>6.4</v>
      </c>
      <c r="P166" s="74">
        <v>6.35</v>
      </c>
      <c r="Q166" s="56" t="s">
        <v>111</v>
      </c>
      <c r="R166" s="57" t="e">
        <f>VLOOKUP(A166,价值股票!A:A,1,FALSE)</f>
        <v>#N/A</v>
      </c>
    </row>
    <row r="167" spans="1:18" x14ac:dyDescent="0.25">
      <c r="A167" s="56" t="s">
        <v>143</v>
      </c>
      <c r="B167" s="57" t="s">
        <v>4751</v>
      </c>
      <c r="C167" s="69">
        <v>17.73</v>
      </c>
      <c r="D167" s="62">
        <v>-5.9999999999999995E-4</v>
      </c>
      <c r="E167" s="63">
        <v>2.2499999999999999E-2</v>
      </c>
      <c r="F167" s="71">
        <v>18.02</v>
      </c>
      <c r="G167" s="72">
        <v>17.62</v>
      </c>
      <c r="H167" s="58">
        <v>46862</v>
      </c>
      <c r="I167" s="1">
        <v>0.62501157407407404</v>
      </c>
      <c r="J167" s="58">
        <f t="shared" si="16"/>
        <v>600487</v>
      </c>
      <c r="K167" s="69">
        <f t="shared" si="19"/>
        <v>17.73</v>
      </c>
      <c r="L167" s="63">
        <f t="shared" si="17"/>
        <v>-5.9999999999999995E-4</v>
      </c>
      <c r="M167" s="58">
        <f t="shared" si="18"/>
        <v>46862</v>
      </c>
      <c r="N167" s="74">
        <v>17.73</v>
      </c>
      <c r="O167" s="74">
        <v>17.739999999999998</v>
      </c>
      <c r="P167" s="74">
        <v>17.8</v>
      </c>
      <c r="Q167" s="56" t="s">
        <v>761</v>
      </c>
      <c r="R167" s="57" t="e">
        <f>VLOOKUP(A167,价值股票!A:A,1,FALSE)</f>
        <v>#N/A</v>
      </c>
    </row>
    <row r="168" spans="1:18" x14ac:dyDescent="0.25">
      <c r="A168" s="56" t="s">
        <v>144</v>
      </c>
      <c r="B168" s="57" t="s">
        <v>4502</v>
      </c>
      <c r="C168" s="69">
        <v>4.37</v>
      </c>
      <c r="D168" s="61">
        <v>9.1999999999999998E-3</v>
      </c>
      <c r="E168" s="63">
        <v>2.3099999999999999E-2</v>
      </c>
      <c r="F168" s="71">
        <v>4.41</v>
      </c>
      <c r="G168" s="72">
        <v>4.3099999999999996</v>
      </c>
      <c r="H168" s="58">
        <v>8643</v>
      </c>
      <c r="I168" s="1">
        <v>0.62501157407407404</v>
      </c>
      <c r="J168" s="58">
        <f t="shared" si="16"/>
        <v>600507</v>
      </c>
      <c r="K168" s="69">
        <f t="shared" si="19"/>
        <v>4.37</v>
      </c>
      <c r="L168" s="63">
        <f t="shared" si="17"/>
        <v>9.1999999999999998E-3</v>
      </c>
      <c r="M168" s="58">
        <f t="shared" si="18"/>
        <v>8643</v>
      </c>
      <c r="N168" s="74">
        <v>4.37</v>
      </c>
      <c r="O168" s="74">
        <v>4.38</v>
      </c>
      <c r="P168" s="74">
        <v>4.3099999999999996</v>
      </c>
      <c r="Q168" s="56" t="s">
        <v>56</v>
      </c>
      <c r="R168" s="57" t="e">
        <f>VLOOKUP(A168,价值股票!A:A,1,FALSE)</f>
        <v>#N/A</v>
      </c>
    </row>
    <row r="169" spans="1:18" x14ac:dyDescent="0.25">
      <c r="A169" s="56" t="s">
        <v>103</v>
      </c>
      <c r="B169" s="57" t="s">
        <v>4649</v>
      </c>
      <c r="C169" s="69">
        <v>1535.6</v>
      </c>
      <c r="D169" s="62">
        <v>-7.1000000000000004E-3</v>
      </c>
      <c r="E169" s="63">
        <v>1.55E-2</v>
      </c>
      <c r="F169" s="71">
        <v>1555</v>
      </c>
      <c r="G169" s="72">
        <v>1530.98</v>
      </c>
      <c r="H169" s="58">
        <v>456966</v>
      </c>
      <c r="I169" s="1">
        <v>0.62502314814814819</v>
      </c>
      <c r="J169" s="58">
        <f t="shared" si="16"/>
        <v>600519</v>
      </c>
      <c r="K169" s="69">
        <f t="shared" si="19"/>
        <v>1535.6</v>
      </c>
      <c r="L169" s="63">
        <f t="shared" si="17"/>
        <v>-7.1000000000000004E-3</v>
      </c>
      <c r="M169" s="58">
        <f t="shared" si="18"/>
        <v>456966</v>
      </c>
      <c r="N169" s="74">
        <v>1535.6</v>
      </c>
      <c r="O169" s="74">
        <v>1535.64</v>
      </c>
      <c r="P169" s="74">
        <v>1540</v>
      </c>
      <c r="Q169" s="56" t="s">
        <v>112</v>
      </c>
      <c r="R169" s="57" t="e">
        <f>VLOOKUP(A169,价值股票!A:A,1,FALSE)</f>
        <v>#N/A</v>
      </c>
    </row>
    <row r="170" spans="1:18" x14ac:dyDescent="0.25">
      <c r="A170" s="56" t="s">
        <v>55</v>
      </c>
      <c r="B170" s="57" t="s">
        <v>4642</v>
      </c>
      <c r="C170" s="69">
        <v>29.9</v>
      </c>
      <c r="D170" s="62">
        <v>-1.52E-2</v>
      </c>
      <c r="E170" s="63">
        <v>3.2300000000000002E-2</v>
      </c>
      <c r="F170" s="72">
        <v>30.15</v>
      </c>
      <c r="G170" s="72">
        <v>29.17</v>
      </c>
      <c r="H170" s="58">
        <v>32412</v>
      </c>
      <c r="I170" s="1">
        <v>0.62501157407407404</v>
      </c>
      <c r="J170" s="58">
        <f t="shared" si="16"/>
        <v>600566</v>
      </c>
      <c r="K170" s="69">
        <f t="shared" si="19"/>
        <v>29.9</v>
      </c>
      <c r="L170" s="63">
        <f t="shared" si="17"/>
        <v>-1.52E-2</v>
      </c>
      <c r="M170" s="58">
        <f t="shared" si="18"/>
        <v>32412</v>
      </c>
      <c r="N170" s="74">
        <v>29.89</v>
      </c>
      <c r="O170" s="74">
        <v>29.9</v>
      </c>
      <c r="P170" s="74">
        <v>30</v>
      </c>
      <c r="Q170" s="56" t="s">
        <v>1116</v>
      </c>
      <c r="R170" s="57" t="e">
        <f>VLOOKUP(A170,价值股票!A:A,1,FALSE)</f>
        <v>#N/A</v>
      </c>
    </row>
    <row r="171" spans="1:18" x14ac:dyDescent="0.25">
      <c r="A171" s="56" t="s">
        <v>678</v>
      </c>
      <c r="B171" s="57" t="s">
        <v>4625</v>
      </c>
      <c r="C171" s="69">
        <v>30.82</v>
      </c>
      <c r="D171" s="62">
        <v>-3.2599999999999997E-2</v>
      </c>
      <c r="E171" s="63">
        <v>4.6100000000000002E-2</v>
      </c>
      <c r="F171" s="71">
        <v>31.89</v>
      </c>
      <c r="G171" s="72">
        <v>30.42</v>
      </c>
      <c r="H171" s="58">
        <v>201514</v>
      </c>
      <c r="I171" s="1">
        <v>0.62501157407407404</v>
      </c>
      <c r="J171" s="58">
        <f t="shared" si="16"/>
        <v>600570</v>
      </c>
      <c r="K171" s="69">
        <f t="shared" si="19"/>
        <v>30.82</v>
      </c>
      <c r="L171" s="63">
        <f t="shared" si="17"/>
        <v>-3.2599999999999997E-2</v>
      </c>
      <c r="M171" s="58">
        <f t="shared" si="18"/>
        <v>201514</v>
      </c>
      <c r="N171" s="74">
        <v>30.82</v>
      </c>
      <c r="O171" s="74">
        <v>30.83</v>
      </c>
      <c r="P171" s="74">
        <v>31.71</v>
      </c>
      <c r="Q171" s="56" t="s">
        <v>120</v>
      </c>
      <c r="R171" s="57" t="e">
        <f>VLOOKUP(A171,价值股票!A:A,1,FALSE)</f>
        <v>#N/A</v>
      </c>
    </row>
    <row r="172" spans="1:18" x14ac:dyDescent="0.25">
      <c r="A172" s="56" t="s">
        <v>1385</v>
      </c>
      <c r="B172" s="57" t="s">
        <v>2094</v>
      </c>
      <c r="C172" s="69">
        <v>3.59</v>
      </c>
      <c r="D172" s="61">
        <v>1.9900000000000001E-2</v>
      </c>
      <c r="E172" s="63">
        <v>4.8300000000000003E-2</v>
      </c>
      <c r="F172" s="71">
        <v>3.64</v>
      </c>
      <c r="G172" s="72">
        <v>3.47</v>
      </c>
      <c r="H172" s="58">
        <v>19930</v>
      </c>
      <c r="I172" s="1">
        <v>0.625</v>
      </c>
      <c r="J172" s="58">
        <f t="shared" si="16"/>
        <v>600581</v>
      </c>
      <c r="K172" s="69">
        <f t="shared" si="19"/>
        <v>3.59</v>
      </c>
      <c r="L172" s="63">
        <f t="shared" si="17"/>
        <v>1.9900000000000001E-2</v>
      </c>
      <c r="M172" s="58">
        <f t="shared" si="18"/>
        <v>19930</v>
      </c>
      <c r="N172" s="74">
        <v>3.58</v>
      </c>
      <c r="O172" s="74">
        <v>3.59</v>
      </c>
      <c r="P172" s="74">
        <v>3.47</v>
      </c>
      <c r="Q172" s="56" t="s">
        <v>99</v>
      </c>
      <c r="R172" s="57" t="e">
        <f>VLOOKUP(A172,价值股票!A:A,1,FALSE)</f>
        <v>#N/A</v>
      </c>
    </row>
    <row r="173" spans="1:18" x14ac:dyDescent="0.25">
      <c r="A173" s="56" t="s">
        <v>182</v>
      </c>
      <c r="B173" s="57" t="s">
        <v>4664</v>
      </c>
      <c r="C173" s="69">
        <v>25.65</v>
      </c>
      <c r="D173" s="62">
        <v>-3.0999999999999999E-3</v>
      </c>
      <c r="E173" s="63">
        <v>1.9E-2</v>
      </c>
      <c r="F173" s="71">
        <v>26.07</v>
      </c>
      <c r="G173" s="72">
        <v>25.58</v>
      </c>
      <c r="H173" s="58">
        <v>46253</v>
      </c>
      <c r="I173" s="1">
        <v>0.62501157407407404</v>
      </c>
      <c r="J173" s="58">
        <f t="shared" si="16"/>
        <v>600585</v>
      </c>
      <c r="K173" s="69">
        <f t="shared" si="19"/>
        <v>25.65</v>
      </c>
      <c r="L173" s="63">
        <f t="shared" si="17"/>
        <v>-3.0999999999999999E-3</v>
      </c>
      <c r="M173" s="58">
        <f t="shared" si="18"/>
        <v>46253</v>
      </c>
      <c r="N173" s="74">
        <v>25.65</v>
      </c>
      <c r="O173" s="74">
        <v>25.66</v>
      </c>
      <c r="P173" s="74">
        <v>25.82</v>
      </c>
      <c r="Q173" s="56" t="s">
        <v>98</v>
      </c>
      <c r="R173" s="57" t="e">
        <f>VLOOKUP(A173,价值股票!A:A,1,FALSE)</f>
        <v>#N/A</v>
      </c>
    </row>
    <row r="174" spans="1:18" x14ac:dyDescent="0.25">
      <c r="A174" s="56" t="s">
        <v>1503</v>
      </c>
      <c r="B174" s="57" t="s">
        <v>2467</v>
      </c>
      <c r="C174" s="69">
        <v>12.54</v>
      </c>
      <c r="D174" s="62">
        <v>-2.1100000000000001E-2</v>
      </c>
      <c r="E174" s="63">
        <v>2.9700000000000001E-2</v>
      </c>
      <c r="F174" s="71">
        <v>12.84</v>
      </c>
      <c r="G174" s="72">
        <v>12.46</v>
      </c>
      <c r="H174" s="58">
        <v>67899</v>
      </c>
      <c r="I174" s="1">
        <v>0.62502314814814819</v>
      </c>
      <c r="J174" s="58">
        <f t="shared" si="16"/>
        <v>600588</v>
      </c>
      <c r="K174" s="69">
        <f t="shared" si="19"/>
        <v>12.54</v>
      </c>
      <c r="L174" s="63">
        <f t="shared" si="17"/>
        <v>-2.1100000000000001E-2</v>
      </c>
      <c r="M174" s="58">
        <f t="shared" si="18"/>
        <v>67899</v>
      </c>
      <c r="N174" s="74">
        <v>12.53</v>
      </c>
      <c r="O174" s="74">
        <v>12.54</v>
      </c>
      <c r="P174" s="74">
        <v>12.74</v>
      </c>
      <c r="Q174" s="56" t="s">
        <v>66</v>
      </c>
      <c r="R174" s="57" t="e">
        <f>VLOOKUP(A174,价值股票!A:A,1,FALSE)</f>
        <v>#N/A</v>
      </c>
    </row>
    <row r="175" spans="1:18" x14ac:dyDescent="0.25">
      <c r="A175" s="56" t="s">
        <v>1386</v>
      </c>
      <c r="B175" s="57" t="s">
        <v>4605</v>
      </c>
      <c r="C175" s="69">
        <v>8.98</v>
      </c>
      <c r="D175" s="62">
        <v>-1.1000000000000001E-3</v>
      </c>
      <c r="E175" s="63">
        <v>1.67E-2</v>
      </c>
      <c r="F175" s="71">
        <v>9.1</v>
      </c>
      <c r="G175" s="72">
        <v>8.9499999999999993</v>
      </c>
      <c r="H175" s="58">
        <v>15032</v>
      </c>
      <c r="I175" s="1">
        <v>0.62501157407407404</v>
      </c>
      <c r="J175" s="58">
        <f t="shared" si="16"/>
        <v>600596</v>
      </c>
      <c r="K175" s="69">
        <f t="shared" si="19"/>
        <v>8.98</v>
      </c>
      <c r="L175" s="63">
        <f t="shared" si="17"/>
        <v>-1.1000000000000001E-3</v>
      </c>
      <c r="M175" s="58">
        <f t="shared" si="18"/>
        <v>15032</v>
      </c>
      <c r="N175" s="74">
        <v>8.98</v>
      </c>
      <c r="O175" s="74">
        <v>8.99</v>
      </c>
      <c r="P175" s="74">
        <v>8.9600000000000009</v>
      </c>
      <c r="Q175" s="56" t="s">
        <v>67</v>
      </c>
      <c r="R175" s="57" t="e">
        <f>VLOOKUP(A175,价值股票!A:A,1,FALSE)</f>
        <v>#N/A</v>
      </c>
    </row>
    <row r="176" spans="1:18" x14ac:dyDescent="0.25">
      <c r="A176" s="56" t="s">
        <v>78</v>
      </c>
      <c r="B176" s="57" t="s">
        <v>4857</v>
      </c>
      <c r="C176" s="69">
        <v>16.440000000000001</v>
      </c>
      <c r="D176" s="61">
        <v>4.8999999999999998E-3</v>
      </c>
      <c r="E176" s="63">
        <v>2.0799999999999999E-2</v>
      </c>
      <c r="F176" s="71">
        <v>16.59</v>
      </c>
      <c r="G176" s="72">
        <v>16.25</v>
      </c>
      <c r="H176" s="58">
        <v>26339</v>
      </c>
      <c r="I176" s="1">
        <v>0.62502314814814819</v>
      </c>
      <c r="J176" s="58">
        <f t="shared" si="16"/>
        <v>600641</v>
      </c>
      <c r="K176" s="69">
        <f t="shared" si="19"/>
        <v>16.440000000000001</v>
      </c>
      <c r="L176" s="63">
        <f t="shared" si="17"/>
        <v>4.8999999999999998E-3</v>
      </c>
      <c r="M176" s="58">
        <f t="shared" si="18"/>
        <v>26339</v>
      </c>
      <c r="N176" s="74">
        <v>16.43</v>
      </c>
      <c r="O176" s="74">
        <v>16.440000000000001</v>
      </c>
      <c r="P176" s="74">
        <v>16.34</v>
      </c>
      <c r="Q176" s="56" t="s">
        <v>100</v>
      </c>
      <c r="R176" s="57" t="e">
        <f>VLOOKUP(A176,价值股票!A:A,1,FALSE)</f>
        <v>#N/A</v>
      </c>
    </row>
    <row r="177" spans="1:18" x14ac:dyDescent="0.25">
      <c r="A177" s="56" t="s">
        <v>63</v>
      </c>
      <c r="B177" s="57" t="s">
        <v>4569</v>
      </c>
      <c r="C177" s="56">
        <v>57.35</v>
      </c>
      <c r="D177" s="61">
        <v>1.3299999999999999E-2</v>
      </c>
      <c r="E177" s="63">
        <v>1.9800000000000002E-2</v>
      </c>
      <c r="F177" s="71">
        <v>57.62</v>
      </c>
      <c r="G177" s="72">
        <v>56.5</v>
      </c>
      <c r="H177" s="58">
        <v>64113</v>
      </c>
      <c r="I177" s="1">
        <v>0.625</v>
      </c>
      <c r="J177" s="58">
        <f t="shared" si="16"/>
        <v>600660</v>
      </c>
      <c r="K177" s="69">
        <f t="shared" si="19"/>
        <v>57.35</v>
      </c>
      <c r="L177" s="63">
        <f t="shared" si="17"/>
        <v>1.3299999999999999E-2</v>
      </c>
      <c r="M177" s="58">
        <f t="shared" si="18"/>
        <v>64113</v>
      </c>
      <c r="N177" s="74">
        <v>57.35</v>
      </c>
      <c r="O177" s="74">
        <v>57.36</v>
      </c>
      <c r="P177" s="74">
        <v>56.6</v>
      </c>
      <c r="Q177" s="56" t="s">
        <v>816</v>
      </c>
      <c r="R177" s="57" t="e">
        <f>VLOOKUP(A177,价值股票!A:A,1,FALSE)</f>
        <v>#N/A</v>
      </c>
    </row>
    <row r="178" spans="1:18" x14ac:dyDescent="0.25">
      <c r="A178" s="56" t="s">
        <v>109</v>
      </c>
      <c r="B178" s="57" t="s">
        <v>4843</v>
      </c>
      <c r="C178" s="69">
        <v>29.45</v>
      </c>
      <c r="D178" s="62">
        <v>-9.1000000000000004E-3</v>
      </c>
      <c r="E178" s="63">
        <v>2.3900000000000001E-2</v>
      </c>
      <c r="F178" s="71">
        <v>30.1</v>
      </c>
      <c r="G178" s="72">
        <v>29.39</v>
      </c>
      <c r="H178" s="58">
        <v>93813</v>
      </c>
      <c r="I178" s="1">
        <v>0.625</v>
      </c>
      <c r="J178" s="58">
        <f t="shared" si="16"/>
        <v>600690</v>
      </c>
      <c r="K178" s="69">
        <f t="shared" si="19"/>
        <v>29.45</v>
      </c>
      <c r="L178" s="63">
        <f t="shared" si="17"/>
        <v>-9.1000000000000004E-3</v>
      </c>
      <c r="M178" s="58">
        <f t="shared" si="18"/>
        <v>93813</v>
      </c>
      <c r="N178" s="74">
        <v>29.45</v>
      </c>
      <c r="O178" s="74">
        <v>29.47</v>
      </c>
      <c r="P178" s="74">
        <v>29.67</v>
      </c>
      <c r="Q178" s="56" t="s">
        <v>121</v>
      </c>
      <c r="R178" s="57" t="e">
        <f>VLOOKUP(A178,价值股票!A:A,1,FALSE)</f>
        <v>#N/A</v>
      </c>
    </row>
    <row r="179" spans="1:18" x14ac:dyDescent="0.25">
      <c r="A179" s="56" t="s">
        <v>37</v>
      </c>
      <c r="B179" s="57" t="s">
        <v>4732</v>
      </c>
      <c r="C179" s="69">
        <v>17.329999999999998</v>
      </c>
      <c r="D179" s="61">
        <v>7.0000000000000001E-3</v>
      </c>
      <c r="E179" s="63">
        <v>2.0299999999999999E-2</v>
      </c>
      <c r="F179" s="71">
        <v>17.5</v>
      </c>
      <c r="G179" s="72">
        <v>17.149999999999999</v>
      </c>
      <c r="H179" s="58">
        <v>25289</v>
      </c>
      <c r="I179" s="1">
        <v>0.62502314814814819</v>
      </c>
      <c r="J179" s="58">
        <f t="shared" si="16"/>
        <v>600741</v>
      </c>
      <c r="K179" s="69">
        <f t="shared" si="19"/>
        <v>17.329999999999998</v>
      </c>
      <c r="L179" s="63">
        <f t="shared" si="17"/>
        <v>7.0000000000000001E-3</v>
      </c>
      <c r="M179" s="58">
        <f t="shared" si="18"/>
        <v>25289</v>
      </c>
      <c r="N179" s="74">
        <v>17.32</v>
      </c>
      <c r="O179" s="74">
        <v>17.329999999999998</v>
      </c>
      <c r="P179" s="74">
        <v>17.2</v>
      </c>
      <c r="Q179" s="56" t="s">
        <v>76</v>
      </c>
      <c r="R179" s="57" t="e">
        <f>VLOOKUP(A179,价值股票!A:A,1,FALSE)</f>
        <v>#N/A</v>
      </c>
    </row>
    <row r="180" spans="1:18" x14ac:dyDescent="0.25">
      <c r="A180" s="56" t="s">
        <v>1360</v>
      </c>
      <c r="B180" s="57" t="s">
        <v>4678</v>
      </c>
      <c r="C180" s="69">
        <v>6.85</v>
      </c>
      <c r="D180" s="61">
        <v>2.8999999999999998E-3</v>
      </c>
      <c r="E180" s="63">
        <v>1.32E-2</v>
      </c>
      <c r="F180" s="71">
        <v>6.9</v>
      </c>
      <c r="G180" s="72">
        <v>6.81</v>
      </c>
      <c r="H180" s="58">
        <v>18027</v>
      </c>
      <c r="I180" s="1">
        <v>0.62502314814814819</v>
      </c>
      <c r="J180" s="58">
        <f t="shared" si="16"/>
        <v>600755</v>
      </c>
      <c r="K180" s="69">
        <f t="shared" si="19"/>
        <v>6.85</v>
      </c>
      <c r="L180" s="63">
        <f t="shared" si="17"/>
        <v>2.8999999999999998E-3</v>
      </c>
      <c r="M180" s="58">
        <f t="shared" si="18"/>
        <v>18027</v>
      </c>
      <c r="N180" s="74">
        <v>6.85</v>
      </c>
      <c r="O180" s="74">
        <v>6.86</v>
      </c>
      <c r="P180" s="74">
        <v>6.82</v>
      </c>
      <c r="Q180" s="56" t="s">
        <v>128</v>
      </c>
      <c r="R180" s="57" t="e">
        <f>VLOOKUP(A180,价值股票!A:A,1,FALSE)</f>
        <v>#N/A</v>
      </c>
    </row>
    <row r="181" spans="1:18" x14ac:dyDescent="0.25">
      <c r="A181" s="56" t="s">
        <v>73</v>
      </c>
      <c r="B181" s="57" t="s">
        <v>4645</v>
      </c>
      <c r="C181" s="69">
        <v>12.95</v>
      </c>
      <c r="D181" s="62">
        <v>-1.5E-3</v>
      </c>
      <c r="E181" s="63">
        <v>1.77E-2</v>
      </c>
      <c r="F181" s="71">
        <v>13.1</v>
      </c>
      <c r="G181" s="72">
        <v>12.87</v>
      </c>
      <c r="H181" s="58">
        <v>16963</v>
      </c>
      <c r="I181" s="1">
        <v>0.62502314814814819</v>
      </c>
      <c r="J181" s="58">
        <f t="shared" si="16"/>
        <v>600801</v>
      </c>
      <c r="K181" s="69">
        <f t="shared" si="19"/>
        <v>12.95</v>
      </c>
      <c r="L181" s="63">
        <f t="shared" si="17"/>
        <v>-1.5E-3</v>
      </c>
      <c r="M181" s="58">
        <f t="shared" si="18"/>
        <v>16963</v>
      </c>
      <c r="N181" s="74">
        <v>12.95</v>
      </c>
      <c r="O181" s="74">
        <v>12.96</v>
      </c>
      <c r="P181" s="74">
        <v>12.89</v>
      </c>
      <c r="Q181" s="56" t="s">
        <v>68</v>
      </c>
      <c r="R181" s="57" t="e">
        <f>VLOOKUP(A181,价值股票!A:A,1,FALSE)</f>
        <v>#N/A</v>
      </c>
    </row>
    <row r="182" spans="1:18" x14ac:dyDescent="0.25">
      <c r="A182" s="56" t="s">
        <v>35</v>
      </c>
      <c r="B182" s="57" t="s">
        <v>2653</v>
      </c>
      <c r="C182" s="69">
        <v>4.0199999999999996</v>
      </c>
      <c r="D182" s="61">
        <v>7.1999999999999995E-2</v>
      </c>
      <c r="E182" s="63">
        <v>0.1013</v>
      </c>
      <c r="F182" s="71">
        <v>4.13</v>
      </c>
      <c r="G182" s="167">
        <v>3.75</v>
      </c>
      <c r="H182" s="58">
        <v>108924</v>
      </c>
      <c r="I182" s="1">
        <v>0.62502314814814819</v>
      </c>
      <c r="J182" s="58">
        <f t="shared" si="16"/>
        <v>600816</v>
      </c>
      <c r="K182" s="69">
        <f t="shared" si="19"/>
        <v>4.0199999999999996</v>
      </c>
      <c r="L182" s="63">
        <f t="shared" si="17"/>
        <v>7.1999999999999995E-2</v>
      </c>
      <c r="M182" s="58">
        <f t="shared" si="18"/>
        <v>108924</v>
      </c>
      <c r="N182" s="74">
        <v>4.0199999999999996</v>
      </c>
      <c r="O182" s="74">
        <v>4.03</v>
      </c>
      <c r="P182" s="74">
        <v>3.76</v>
      </c>
      <c r="Q182" s="56" t="s">
        <v>125</v>
      </c>
      <c r="R182" s="57" t="e">
        <f>VLOOKUP(A182,价值股票!A:A,1,FALSE)</f>
        <v>#N/A</v>
      </c>
    </row>
    <row r="183" spans="1:18" x14ac:dyDescent="0.25">
      <c r="A183" s="56" t="s">
        <v>110</v>
      </c>
      <c r="B183" s="57" t="s">
        <v>4591</v>
      </c>
      <c r="C183" s="69">
        <v>8.52</v>
      </c>
      <c r="D183" s="61">
        <v>7.1000000000000004E-3</v>
      </c>
      <c r="E183" s="63">
        <v>1.2999999999999999E-2</v>
      </c>
      <c r="F183" s="71">
        <v>8.5399999999999991</v>
      </c>
      <c r="G183" s="72">
        <v>8.43</v>
      </c>
      <c r="H183" s="58">
        <v>10187</v>
      </c>
      <c r="I183" s="1">
        <v>0.62501157407407404</v>
      </c>
      <c r="J183" s="58">
        <f t="shared" si="16"/>
        <v>600867</v>
      </c>
      <c r="K183" s="69">
        <f t="shared" si="19"/>
        <v>8.52</v>
      </c>
      <c r="L183" s="63">
        <f t="shared" si="17"/>
        <v>7.1000000000000004E-3</v>
      </c>
      <c r="M183" s="58">
        <f t="shared" si="18"/>
        <v>10187</v>
      </c>
      <c r="N183" s="74">
        <v>8.51</v>
      </c>
      <c r="O183" s="74">
        <v>8.52</v>
      </c>
      <c r="P183" s="74">
        <v>8.43</v>
      </c>
      <c r="Q183" s="56" t="s">
        <v>746</v>
      </c>
      <c r="R183" s="57" t="e">
        <f>VLOOKUP(A183,价值股票!A:A,1,FALSE)</f>
        <v>#N/A</v>
      </c>
    </row>
    <row r="184" spans="1:18" x14ac:dyDescent="0.25">
      <c r="A184" s="56" t="s">
        <v>123</v>
      </c>
      <c r="B184" s="57" t="s">
        <v>4654</v>
      </c>
      <c r="C184" s="69">
        <v>31.7</v>
      </c>
      <c r="D184" s="62">
        <v>-5.0000000000000001E-3</v>
      </c>
      <c r="E184" s="63">
        <v>2.5100000000000001E-2</v>
      </c>
      <c r="F184" s="71">
        <v>32.08</v>
      </c>
      <c r="G184" s="72">
        <v>31.28</v>
      </c>
      <c r="H184" s="58">
        <v>21139</v>
      </c>
      <c r="I184" s="1">
        <v>0.62501157407407404</v>
      </c>
      <c r="J184" s="58">
        <f t="shared" si="16"/>
        <v>600885</v>
      </c>
      <c r="K184" s="69">
        <f t="shared" si="19"/>
        <v>31.7</v>
      </c>
      <c r="L184" s="63">
        <f t="shared" si="17"/>
        <v>-5.0000000000000001E-3</v>
      </c>
      <c r="M184" s="58">
        <f t="shared" si="18"/>
        <v>21139</v>
      </c>
      <c r="N184" s="74">
        <v>31.7</v>
      </c>
      <c r="O184" s="74">
        <v>31.75</v>
      </c>
      <c r="P184" s="74">
        <v>31.82</v>
      </c>
      <c r="Q184" s="56" t="s">
        <v>25</v>
      </c>
      <c r="R184" s="57" t="e">
        <f>VLOOKUP(A184,价值股票!A:A,1,FALSE)</f>
        <v>#N/A</v>
      </c>
    </row>
    <row r="185" spans="1:18" x14ac:dyDescent="0.25">
      <c r="A185" s="56" t="s">
        <v>104</v>
      </c>
      <c r="B185" s="57" t="s">
        <v>4616</v>
      </c>
      <c r="C185" s="69">
        <v>29.77</v>
      </c>
      <c r="D185" s="61">
        <v>8.5000000000000006E-3</v>
      </c>
      <c r="E185" s="63">
        <v>2.1299999999999999E-2</v>
      </c>
      <c r="F185" s="71">
        <v>30</v>
      </c>
      <c r="G185" s="72">
        <v>29.37</v>
      </c>
      <c r="H185" s="58">
        <v>141371</v>
      </c>
      <c r="I185" s="1">
        <v>0.625</v>
      </c>
      <c r="J185" s="58">
        <f t="shared" si="16"/>
        <v>600887</v>
      </c>
      <c r="K185" s="69">
        <f t="shared" si="19"/>
        <v>29.77</v>
      </c>
      <c r="L185" s="63">
        <f t="shared" si="17"/>
        <v>8.5000000000000006E-3</v>
      </c>
      <c r="M185" s="58">
        <f t="shared" si="18"/>
        <v>141371</v>
      </c>
      <c r="N185" s="74">
        <v>29.76</v>
      </c>
      <c r="O185" s="74">
        <v>29.77</v>
      </c>
      <c r="P185" s="74">
        <v>29.42</v>
      </c>
      <c r="Q185" s="56" t="s">
        <v>747</v>
      </c>
      <c r="R185" s="57" t="e">
        <f>VLOOKUP(A185,价值股票!A:A,1,FALSE)</f>
        <v>#N/A</v>
      </c>
    </row>
    <row r="186" spans="1:18" x14ac:dyDescent="0.25">
      <c r="A186" s="56" t="s">
        <v>105</v>
      </c>
      <c r="B186" s="57" t="s">
        <v>4760</v>
      </c>
      <c r="C186" s="69">
        <v>28.17</v>
      </c>
      <c r="D186" s="61">
        <v>5.4000000000000003E-3</v>
      </c>
      <c r="E186" s="63">
        <v>8.8999999999999999E-3</v>
      </c>
      <c r="F186" s="71">
        <v>28.22</v>
      </c>
      <c r="G186" s="72">
        <v>27.97</v>
      </c>
      <c r="H186" s="58">
        <v>178839</v>
      </c>
      <c r="I186" s="1">
        <v>0.62501157407407404</v>
      </c>
      <c r="J186" s="58">
        <f t="shared" si="16"/>
        <v>600900</v>
      </c>
      <c r="K186" s="69">
        <f t="shared" si="19"/>
        <v>28.17</v>
      </c>
      <c r="L186" s="63">
        <f t="shared" si="17"/>
        <v>5.4000000000000003E-3</v>
      </c>
      <c r="M186" s="58">
        <f t="shared" si="18"/>
        <v>178839</v>
      </c>
      <c r="N186" s="74">
        <v>28.17</v>
      </c>
      <c r="O186" s="74">
        <v>28.18</v>
      </c>
      <c r="P186" s="74">
        <v>28.1</v>
      </c>
      <c r="Q186" s="56" t="s">
        <v>748</v>
      </c>
      <c r="R186" s="57" t="e">
        <f>VLOOKUP(A186,价值股票!A:A,1,FALSE)</f>
        <v>#N/A</v>
      </c>
    </row>
    <row r="187" spans="1:18" x14ac:dyDescent="0.25">
      <c r="A187" s="56" t="s">
        <v>850</v>
      </c>
      <c r="B187" s="57" t="s">
        <v>5214</v>
      </c>
      <c r="C187" s="69">
        <v>14.22</v>
      </c>
      <c r="D187" s="62">
        <v>-4.8999999999999998E-3</v>
      </c>
      <c r="E187" s="63">
        <v>1.1900000000000001E-2</v>
      </c>
      <c r="F187" s="71">
        <v>14.34</v>
      </c>
      <c r="G187" s="72">
        <v>14.17</v>
      </c>
      <c r="H187" s="58">
        <v>32239</v>
      </c>
      <c r="I187" s="1">
        <v>0.62502314814814819</v>
      </c>
      <c r="J187" s="58">
        <f t="shared" si="16"/>
        <v>600926</v>
      </c>
      <c r="K187" s="69">
        <f t="shared" si="19"/>
        <v>14.22</v>
      </c>
      <c r="L187" s="63">
        <f t="shared" si="17"/>
        <v>-4.8999999999999998E-3</v>
      </c>
      <c r="M187" s="58">
        <f t="shared" si="18"/>
        <v>32239</v>
      </c>
      <c r="N187" s="74">
        <v>14.22</v>
      </c>
      <c r="O187" s="74">
        <v>14.23</v>
      </c>
      <c r="P187" s="74">
        <v>14.29</v>
      </c>
      <c r="Q187" s="56" t="s">
        <v>82</v>
      </c>
      <c r="R187" s="57" t="e">
        <f>VLOOKUP(A187,价值股票!A:A,1,FALSE)</f>
        <v>#N/A</v>
      </c>
    </row>
    <row r="188" spans="1:18" x14ac:dyDescent="0.25">
      <c r="A188" s="56" t="s">
        <v>77</v>
      </c>
      <c r="B188" s="57" t="s">
        <v>4702</v>
      </c>
      <c r="C188" s="69">
        <v>5.73</v>
      </c>
      <c r="D188" s="61">
        <v>3.4299999999999997E-2</v>
      </c>
      <c r="E188" s="63">
        <v>4.3299999999999998E-2</v>
      </c>
      <c r="F188" s="71">
        <v>5.78</v>
      </c>
      <c r="G188" s="167">
        <v>5.54</v>
      </c>
      <c r="H188" s="58">
        <v>11807</v>
      </c>
      <c r="I188" s="1">
        <v>0.62501157407407404</v>
      </c>
      <c r="J188" s="58">
        <f t="shared" si="16"/>
        <v>600966</v>
      </c>
      <c r="K188" s="69">
        <f t="shared" si="19"/>
        <v>5.73</v>
      </c>
      <c r="L188" s="63">
        <f t="shared" si="17"/>
        <v>3.4299999999999997E-2</v>
      </c>
      <c r="M188" s="58">
        <f t="shared" si="18"/>
        <v>11807</v>
      </c>
      <c r="N188" s="74">
        <v>5.73</v>
      </c>
      <c r="O188" s="74">
        <v>5.74</v>
      </c>
      <c r="P188" s="74">
        <v>5.54</v>
      </c>
      <c r="Q188" s="56" t="s">
        <v>124</v>
      </c>
      <c r="R188" s="57" t="e">
        <f>VLOOKUP(A188,价值股票!A:A,1,FALSE)</f>
        <v>#N/A</v>
      </c>
    </row>
    <row r="189" spans="1:18" x14ac:dyDescent="0.25">
      <c r="A189" s="56" t="s">
        <v>115</v>
      </c>
      <c r="B189" s="57" t="s">
        <v>4778</v>
      </c>
      <c r="C189" s="69">
        <v>26.9</v>
      </c>
      <c r="D189" s="61">
        <v>6.0000000000000001E-3</v>
      </c>
      <c r="E189" s="63">
        <v>1.7999999999999999E-2</v>
      </c>
      <c r="F189" s="71">
        <v>27.05</v>
      </c>
      <c r="G189" s="72">
        <v>26.57</v>
      </c>
      <c r="H189" s="58">
        <v>10606</v>
      </c>
      <c r="I189" s="1">
        <v>0.62502314814814819</v>
      </c>
      <c r="J189" s="58">
        <f t="shared" si="16"/>
        <v>600993</v>
      </c>
      <c r="K189" s="69">
        <f t="shared" si="19"/>
        <v>26.9</v>
      </c>
      <c r="L189" s="63">
        <f t="shared" si="17"/>
        <v>6.0000000000000001E-3</v>
      </c>
      <c r="M189" s="58">
        <f t="shared" si="18"/>
        <v>10606</v>
      </c>
      <c r="N189" s="74">
        <v>26.9</v>
      </c>
      <c r="O189" s="74">
        <v>26.91</v>
      </c>
      <c r="P189" s="74">
        <v>26.71</v>
      </c>
      <c r="Q189" s="56" t="s">
        <v>69</v>
      </c>
      <c r="R189" s="57" t="e">
        <f>VLOOKUP(A189,价值股票!A:A,1,FALSE)</f>
        <v>#N/A</v>
      </c>
    </row>
    <row r="190" spans="1:18" x14ac:dyDescent="0.25">
      <c r="A190" s="56" t="s">
        <v>97</v>
      </c>
      <c r="B190" s="57" t="s">
        <v>5122</v>
      </c>
      <c r="C190" s="69">
        <v>6.88</v>
      </c>
      <c r="D190" s="62">
        <v>-2.8999999999999998E-3</v>
      </c>
      <c r="E190" s="63">
        <v>1.1599999999999999E-2</v>
      </c>
      <c r="F190" s="71">
        <v>6.92</v>
      </c>
      <c r="G190" s="72">
        <v>6.84</v>
      </c>
      <c r="H190" s="58">
        <v>47833</v>
      </c>
      <c r="I190" s="1">
        <v>0.62502314814814819</v>
      </c>
      <c r="J190" s="58">
        <f t="shared" si="16"/>
        <v>601006</v>
      </c>
      <c r="K190" s="69">
        <f t="shared" si="19"/>
        <v>6.88</v>
      </c>
      <c r="L190" s="63">
        <f t="shared" si="17"/>
        <v>-2.8999999999999998E-3</v>
      </c>
      <c r="M190" s="58">
        <f t="shared" si="18"/>
        <v>47833</v>
      </c>
      <c r="N190" s="74">
        <v>6.88</v>
      </c>
      <c r="O190" s="74">
        <v>6.89</v>
      </c>
      <c r="P190" s="74">
        <v>6.88</v>
      </c>
      <c r="Q190" s="56" t="s">
        <v>70</v>
      </c>
      <c r="R190" s="57" t="e">
        <f>VLOOKUP(A190,价值股票!A:A,1,FALSE)</f>
        <v>#N/A</v>
      </c>
    </row>
    <row r="191" spans="1:18" x14ac:dyDescent="0.25">
      <c r="A191" s="56" t="s">
        <v>80</v>
      </c>
      <c r="B191" s="57" t="s">
        <v>5176</v>
      </c>
      <c r="C191" s="69">
        <v>10.52</v>
      </c>
      <c r="D191" s="62">
        <v>-4.7000000000000002E-3</v>
      </c>
      <c r="E191" s="63">
        <v>1.4200000000000001E-2</v>
      </c>
      <c r="F191" s="71">
        <v>10.6</v>
      </c>
      <c r="G191" s="72">
        <v>10.45</v>
      </c>
      <c r="H191" s="58">
        <v>55294</v>
      </c>
      <c r="I191" s="1">
        <v>0.62501157407407404</v>
      </c>
      <c r="J191" s="58">
        <f t="shared" si="16"/>
        <v>601009</v>
      </c>
      <c r="K191" s="69">
        <f t="shared" si="19"/>
        <v>10.52</v>
      </c>
      <c r="L191" s="63">
        <f t="shared" si="17"/>
        <v>-4.7000000000000002E-3</v>
      </c>
      <c r="M191" s="58">
        <f t="shared" si="18"/>
        <v>55294</v>
      </c>
      <c r="N191" s="74">
        <v>10.52</v>
      </c>
      <c r="O191" s="74">
        <v>10.53</v>
      </c>
      <c r="P191" s="74">
        <v>10.56</v>
      </c>
      <c r="Q191" s="56" t="s">
        <v>83</v>
      </c>
      <c r="R191" s="57" t="e">
        <f>VLOOKUP(A191,价值股票!A:A,1,FALSE)</f>
        <v>#N/A</v>
      </c>
    </row>
    <row r="192" spans="1:18" x14ac:dyDescent="0.25">
      <c r="A192" s="56" t="s">
        <v>145</v>
      </c>
      <c r="B192" s="57" t="s">
        <v>4745</v>
      </c>
      <c r="C192" s="69">
        <v>17.690000000000001</v>
      </c>
      <c r="D192" s="61">
        <v>4.0000000000000001E-3</v>
      </c>
      <c r="E192" s="63">
        <v>1.4200000000000001E-2</v>
      </c>
      <c r="F192" s="71">
        <v>17.78</v>
      </c>
      <c r="G192" s="72">
        <v>17.53</v>
      </c>
      <c r="H192" s="58">
        <v>98142</v>
      </c>
      <c r="I192" s="1">
        <v>0.62501157407407404</v>
      </c>
      <c r="J192" s="58">
        <f t="shared" si="16"/>
        <v>601012</v>
      </c>
      <c r="K192" s="69">
        <f t="shared" si="19"/>
        <v>17.690000000000001</v>
      </c>
      <c r="L192" s="63">
        <f t="shared" si="17"/>
        <v>4.0000000000000001E-3</v>
      </c>
      <c r="M192" s="58">
        <f t="shared" si="18"/>
        <v>98142</v>
      </c>
      <c r="N192" s="74">
        <v>17.68</v>
      </c>
      <c r="O192" s="74">
        <v>17.690000000000001</v>
      </c>
      <c r="P192" s="74">
        <v>17.55</v>
      </c>
      <c r="Q192" s="56" t="s">
        <v>26</v>
      </c>
      <c r="R192" s="57" t="e">
        <f>VLOOKUP(A192,价值股票!A:A,1,FALSE)</f>
        <v>#N/A</v>
      </c>
    </row>
    <row r="193" spans="1:18" x14ac:dyDescent="0.25">
      <c r="A193" s="56" t="s">
        <v>36</v>
      </c>
      <c r="B193" s="57" t="s">
        <v>4716</v>
      </c>
      <c r="C193" s="69">
        <v>18.55</v>
      </c>
      <c r="D193" s="62">
        <v>-7.0000000000000001E-3</v>
      </c>
      <c r="E193" s="63">
        <v>1.61E-2</v>
      </c>
      <c r="F193" s="71">
        <v>18.809999999999999</v>
      </c>
      <c r="G193" s="72">
        <v>18.510000000000002</v>
      </c>
      <c r="H193" s="58">
        <v>116783</v>
      </c>
      <c r="I193" s="1">
        <v>0.625</v>
      </c>
      <c r="J193" s="58">
        <f t="shared" si="16"/>
        <v>601166</v>
      </c>
      <c r="K193" s="69">
        <f t="shared" si="19"/>
        <v>18.55</v>
      </c>
      <c r="L193" s="63">
        <f t="shared" si="17"/>
        <v>-7.0000000000000001E-3</v>
      </c>
      <c r="M193" s="58">
        <f t="shared" si="18"/>
        <v>116783</v>
      </c>
      <c r="N193" s="74">
        <v>18.54</v>
      </c>
      <c r="O193" s="74">
        <v>18.55</v>
      </c>
      <c r="P193" s="74">
        <v>18.73</v>
      </c>
      <c r="Q193" s="56" t="s">
        <v>132</v>
      </c>
      <c r="R193" s="57" t="e">
        <f>VLOOKUP(A193,价值股票!A:A,1,FALSE)</f>
        <v>#N/A</v>
      </c>
    </row>
    <row r="194" spans="1:18" x14ac:dyDescent="0.25">
      <c r="A194" s="56" t="s">
        <v>79</v>
      </c>
      <c r="B194" s="57" t="s">
        <v>5109</v>
      </c>
      <c r="C194" s="69">
        <v>25.25</v>
      </c>
      <c r="D194" s="61">
        <v>2.5999999999999999E-2</v>
      </c>
      <c r="E194" s="63">
        <v>3.2500000000000001E-2</v>
      </c>
      <c r="F194" s="71">
        <v>25.35</v>
      </c>
      <c r="G194" s="72">
        <v>24.55</v>
      </c>
      <c r="H194" s="58">
        <v>95510</v>
      </c>
      <c r="I194" s="1">
        <v>0.62501157407407404</v>
      </c>
      <c r="J194" s="58">
        <f t="shared" si="16"/>
        <v>601225</v>
      </c>
      <c r="K194" s="69">
        <f t="shared" si="19"/>
        <v>25.25</v>
      </c>
      <c r="L194" s="63">
        <f t="shared" si="17"/>
        <v>2.5999999999999999E-2</v>
      </c>
      <c r="M194" s="58">
        <f t="shared" si="18"/>
        <v>95510</v>
      </c>
      <c r="N194" s="74">
        <v>25.25</v>
      </c>
      <c r="O194" s="74">
        <v>25.26</v>
      </c>
      <c r="P194" s="74">
        <v>24.67</v>
      </c>
      <c r="Q194" s="56" t="s">
        <v>133</v>
      </c>
      <c r="R194" s="57" t="e">
        <f>VLOOKUP(A194,价值股票!A:A,1,FALSE)</f>
        <v>#N/A</v>
      </c>
    </row>
    <row r="195" spans="1:18" x14ac:dyDescent="0.25">
      <c r="A195" s="56" t="s">
        <v>172</v>
      </c>
      <c r="B195" s="57" t="s">
        <v>5090</v>
      </c>
      <c r="C195" s="69">
        <v>54.9</v>
      </c>
      <c r="D195" s="62">
        <v>-1.29E-2</v>
      </c>
      <c r="E195" s="63">
        <v>1.89E-2</v>
      </c>
      <c r="F195" s="71">
        <v>55.93</v>
      </c>
      <c r="G195" s="72">
        <v>54.88</v>
      </c>
      <c r="H195" s="58">
        <v>279030</v>
      </c>
      <c r="I195" s="1">
        <v>0.62502314814814819</v>
      </c>
      <c r="J195" s="58">
        <f t="shared" si="16"/>
        <v>601318</v>
      </c>
      <c r="K195" s="69">
        <f t="shared" si="19"/>
        <v>54.9</v>
      </c>
      <c r="L195" s="63">
        <f t="shared" si="17"/>
        <v>-1.29E-2</v>
      </c>
      <c r="M195" s="58">
        <f t="shared" si="18"/>
        <v>279030</v>
      </c>
      <c r="N195" s="74">
        <v>54.9</v>
      </c>
      <c r="O195" s="74">
        <v>54.91</v>
      </c>
      <c r="P195" s="74">
        <v>55.61</v>
      </c>
      <c r="Q195" s="56" t="s">
        <v>60</v>
      </c>
      <c r="R195" s="57" t="e">
        <f>VLOOKUP(A195,价值股票!A:A,1,FALSE)</f>
        <v>#N/A</v>
      </c>
    </row>
    <row r="196" spans="1:18" x14ac:dyDescent="0.25">
      <c r="A196" s="56" t="s">
        <v>39</v>
      </c>
      <c r="B196" s="57" t="s">
        <v>4721</v>
      </c>
      <c r="C196" s="69">
        <v>7.33</v>
      </c>
      <c r="D196" s="62">
        <v>-2.2700000000000001E-2</v>
      </c>
      <c r="E196" s="63">
        <v>3.2000000000000001E-2</v>
      </c>
      <c r="F196" s="71">
        <v>7.56</v>
      </c>
      <c r="G196" s="72">
        <v>7.32</v>
      </c>
      <c r="H196" s="58">
        <v>159091</v>
      </c>
      <c r="I196" s="1">
        <v>0.62502314814814819</v>
      </c>
      <c r="J196" s="58">
        <f t="shared" si="16"/>
        <v>601328</v>
      </c>
      <c r="K196" s="69">
        <f t="shared" si="19"/>
        <v>7.33</v>
      </c>
      <c r="L196" s="63">
        <f t="shared" si="17"/>
        <v>-2.2700000000000001E-2</v>
      </c>
      <c r="M196" s="58">
        <f t="shared" si="18"/>
        <v>159091</v>
      </c>
      <c r="N196" s="74">
        <v>7.33</v>
      </c>
      <c r="O196" s="74">
        <v>7.34</v>
      </c>
      <c r="P196" s="74">
        <v>7.49</v>
      </c>
      <c r="Q196" s="56" t="s">
        <v>61</v>
      </c>
      <c r="R196" s="57" t="e">
        <f>VLOOKUP(A196,价值股票!A:A,1,FALSE)</f>
        <v>#N/A</v>
      </c>
    </row>
    <row r="197" spans="1:18" x14ac:dyDescent="0.25">
      <c r="A197" s="56" t="s">
        <v>814</v>
      </c>
      <c r="B197" s="57" t="s">
        <v>5612</v>
      </c>
      <c r="C197" s="69">
        <v>51.68</v>
      </c>
      <c r="D197" s="62">
        <v>-2.8899999999999999E-2</v>
      </c>
      <c r="E197" s="63">
        <v>4.1000000000000002E-2</v>
      </c>
      <c r="F197" s="71">
        <v>53.49</v>
      </c>
      <c r="G197" s="72">
        <v>51.31</v>
      </c>
      <c r="H197" s="58">
        <v>128558</v>
      </c>
      <c r="I197" s="1">
        <v>0.625</v>
      </c>
      <c r="J197" s="58">
        <f t="shared" si="16"/>
        <v>601336</v>
      </c>
      <c r="K197" s="69">
        <f t="shared" si="19"/>
        <v>51.68</v>
      </c>
      <c r="L197" s="63">
        <f t="shared" si="17"/>
        <v>-2.8899999999999999E-2</v>
      </c>
      <c r="M197" s="58">
        <f t="shared" si="18"/>
        <v>128558</v>
      </c>
      <c r="N197" s="74">
        <v>51.68</v>
      </c>
      <c r="O197" s="74">
        <v>51.69</v>
      </c>
      <c r="P197" s="74">
        <v>52.8</v>
      </c>
      <c r="Q197" s="56" t="s">
        <v>134</v>
      </c>
      <c r="R197" s="57" t="e">
        <f>VLOOKUP(A197,价值股票!A:A,1,FALSE)</f>
        <v>#N/A</v>
      </c>
    </row>
    <row r="198" spans="1:18" x14ac:dyDescent="0.25">
      <c r="A198" s="56" t="s">
        <v>812</v>
      </c>
      <c r="B198" s="57" t="s">
        <v>4733</v>
      </c>
      <c r="C198" s="69">
        <v>35.200000000000003</v>
      </c>
      <c r="D198" s="62">
        <v>-2.52E-2</v>
      </c>
      <c r="E198" s="63">
        <v>3.4299999999999997E-2</v>
      </c>
      <c r="F198" s="71">
        <v>36.340000000000003</v>
      </c>
      <c r="G198" s="72">
        <v>35.1</v>
      </c>
      <c r="H198" s="58">
        <v>129572</v>
      </c>
      <c r="I198" s="1">
        <v>0.62502314814814819</v>
      </c>
      <c r="J198" s="58">
        <f t="shared" si="16"/>
        <v>601601</v>
      </c>
      <c r="K198" s="69">
        <f t="shared" si="19"/>
        <v>35.200000000000003</v>
      </c>
      <c r="L198" s="63">
        <f t="shared" si="17"/>
        <v>-2.52E-2</v>
      </c>
      <c r="M198" s="58">
        <f t="shared" si="18"/>
        <v>129572</v>
      </c>
      <c r="N198" s="74">
        <v>35.200000000000003</v>
      </c>
      <c r="O198" s="74">
        <v>35.21</v>
      </c>
      <c r="P198" s="74">
        <v>35.950000000000003</v>
      </c>
      <c r="Q198" s="56" t="s">
        <v>84</v>
      </c>
      <c r="R198" s="57" t="e">
        <f>VLOOKUP(A198,价值股票!A:A,1,FALSE)</f>
        <v>#N/A</v>
      </c>
    </row>
    <row r="199" spans="1:18" x14ac:dyDescent="0.25">
      <c r="A199" s="56" t="s">
        <v>1361</v>
      </c>
      <c r="B199" s="57" t="s">
        <v>5066</v>
      </c>
      <c r="C199" s="69">
        <v>3.45</v>
      </c>
      <c r="D199" s="61">
        <v>2.3699999999999999E-2</v>
      </c>
      <c r="E199" s="63">
        <v>3.2599999999999997E-2</v>
      </c>
      <c r="F199" s="71">
        <v>3.46</v>
      </c>
      <c r="G199" s="72">
        <v>3.35</v>
      </c>
      <c r="H199" s="58">
        <v>13217</v>
      </c>
      <c r="I199" s="1">
        <v>0.62501157407407404</v>
      </c>
      <c r="J199" s="58">
        <f t="shared" si="16"/>
        <v>601619</v>
      </c>
      <c r="K199" s="69">
        <f t="shared" si="19"/>
        <v>3.45</v>
      </c>
      <c r="L199" s="63">
        <f t="shared" si="17"/>
        <v>2.3699999999999999E-2</v>
      </c>
      <c r="M199" s="58">
        <f t="shared" si="18"/>
        <v>13217</v>
      </c>
      <c r="N199" s="74">
        <v>3.44</v>
      </c>
      <c r="O199" s="74">
        <v>3.45</v>
      </c>
      <c r="P199" s="74">
        <v>3.35</v>
      </c>
      <c r="Q199" s="56" t="s">
        <v>62</v>
      </c>
      <c r="R199" s="57" t="e">
        <f>VLOOKUP(A199,价值股票!A:A,1,FALSE)</f>
        <v>#N/A</v>
      </c>
    </row>
    <row r="200" spans="1:18" x14ac:dyDescent="0.25">
      <c r="A200" s="56" t="s">
        <v>815</v>
      </c>
      <c r="B200" s="57" t="s">
        <v>4685</v>
      </c>
      <c r="C200" s="69">
        <v>6.11</v>
      </c>
      <c r="D200" s="62">
        <v>-1.6000000000000001E-3</v>
      </c>
      <c r="E200" s="63">
        <v>1.14E-2</v>
      </c>
      <c r="F200" s="71">
        <v>6.17</v>
      </c>
      <c r="G200" s="72">
        <v>6.1</v>
      </c>
      <c r="H200" s="58">
        <v>98633</v>
      </c>
      <c r="I200" s="1">
        <v>0.62501157407407404</v>
      </c>
      <c r="J200" s="58">
        <f t="shared" si="16"/>
        <v>601668</v>
      </c>
      <c r="K200" s="69">
        <f t="shared" si="19"/>
        <v>6.11</v>
      </c>
      <c r="L200" s="63">
        <f t="shared" si="17"/>
        <v>-1.6000000000000001E-3</v>
      </c>
      <c r="M200" s="58">
        <f t="shared" si="18"/>
        <v>98633</v>
      </c>
      <c r="N200" s="74">
        <v>6.11</v>
      </c>
      <c r="O200" s="74">
        <v>6.12</v>
      </c>
      <c r="P200" s="74">
        <v>6.12</v>
      </c>
      <c r="Q200" s="56" t="s">
        <v>74</v>
      </c>
      <c r="R200" s="57" t="e">
        <f>VLOOKUP(A200,价值股票!A:A,1,FALSE)</f>
        <v>#N/A</v>
      </c>
    </row>
    <row r="201" spans="1:18" x14ac:dyDescent="0.25">
      <c r="A201" s="56" t="s">
        <v>146</v>
      </c>
      <c r="B201" s="57" t="s">
        <v>4655</v>
      </c>
      <c r="C201" s="69">
        <v>4.2</v>
      </c>
      <c r="D201" s="61">
        <v>7.1999999999999998E-3</v>
      </c>
      <c r="E201" s="63">
        <v>2.8799999999999999E-2</v>
      </c>
      <c r="F201" s="71">
        <v>4.25</v>
      </c>
      <c r="G201" s="72">
        <v>4.13</v>
      </c>
      <c r="H201" s="58">
        <v>13339</v>
      </c>
      <c r="I201" s="1">
        <v>0.62501157407407404</v>
      </c>
      <c r="J201" s="58">
        <f t="shared" si="16"/>
        <v>601678</v>
      </c>
      <c r="K201" s="69">
        <f t="shared" si="19"/>
        <v>4.2</v>
      </c>
      <c r="L201" s="63">
        <f t="shared" si="17"/>
        <v>7.1999999999999998E-3</v>
      </c>
      <c r="M201" s="58">
        <f t="shared" si="18"/>
        <v>13339</v>
      </c>
      <c r="N201" s="74">
        <v>4.2</v>
      </c>
      <c r="O201" s="74">
        <v>4.21</v>
      </c>
      <c r="P201" s="74">
        <v>4.17</v>
      </c>
      <c r="Q201" s="56" t="s">
        <v>131</v>
      </c>
      <c r="R201" s="57" t="e">
        <f>VLOOKUP(A201,价值股票!A:A,1,FALSE)</f>
        <v>#N/A</v>
      </c>
    </row>
    <row r="202" spans="1:18" x14ac:dyDescent="0.25">
      <c r="A202" s="56" t="s">
        <v>75</v>
      </c>
      <c r="B202" s="57" t="s">
        <v>4916</v>
      </c>
      <c r="C202" s="69">
        <v>8.4499999999999993</v>
      </c>
      <c r="D202" s="61">
        <v>1.0800000000000001E-2</v>
      </c>
      <c r="E202" s="63">
        <v>1.67E-2</v>
      </c>
      <c r="F202" s="71">
        <v>8.4700000000000006</v>
      </c>
      <c r="G202" s="72">
        <v>8.33</v>
      </c>
      <c r="H202" s="58">
        <v>126488</v>
      </c>
      <c r="I202" s="1">
        <v>0.62501157407407404</v>
      </c>
      <c r="J202" s="58">
        <f t="shared" si="16"/>
        <v>601857</v>
      </c>
      <c r="K202" s="69">
        <f t="shared" si="19"/>
        <v>8.4499999999999993</v>
      </c>
      <c r="L202" s="63">
        <f t="shared" si="17"/>
        <v>1.0800000000000001E-2</v>
      </c>
      <c r="M202" s="58">
        <f t="shared" si="18"/>
        <v>126488</v>
      </c>
      <c r="N202" s="74">
        <v>8.44</v>
      </c>
      <c r="O202" s="74">
        <v>8.4499999999999993</v>
      </c>
      <c r="P202" s="74">
        <v>8.34</v>
      </c>
      <c r="Q202" s="56" t="s">
        <v>135</v>
      </c>
      <c r="R202" s="57" t="e">
        <f>VLOOKUP(A202,价值股票!A:A,1,FALSE)</f>
        <v>#N/A</v>
      </c>
    </row>
    <row r="203" spans="1:18" x14ac:dyDescent="0.25">
      <c r="A203" s="56" t="s">
        <v>119</v>
      </c>
      <c r="B203" s="57" t="s">
        <v>4634</v>
      </c>
      <c r="C203" s="69">
        <v>71.849999999999994</v>
      </c>
      <c r="D203" s="61">
        <v>1.7000000000000001E-2</v>
      </c>
      <c r="E203" s="63">
        <v>3.2800000000000003E-2</v>
      </c>
      <c r="F203" s="71">
        <v>72.650000000000006</v>
      </c>
      <c r="G203" s="72">
        <v>70.33</v>
      </c>
      <c r="H203" s="58">
        <v>151690</v>
      </c>
      <c r="I203" s="1">
        <v>0.62502314814814819</v>
      </c>
      <c r="J203" s="58">
        <f t="shared" si="16"/>
        <v>601888</v>
      </c>
      <c r="K203" s="69">
        <f t="shared" si="19"/>
        <v>71.849999999999994</v>
      </c>
      <c r="L203" s="63">
        <f t="shared" si="17"/>
        <v>1.7000000000000001E-2</v>
      </c>
      <c r="M203" s="58">
        <f t="shared" si="18"/>
        <v>151690</v>
      </c>
      <c r="N203" s="74">
        <v>71.849999999999994</v>
      </c>
      <c r="O203" s="74">
        <v>71.86</v>
      </c>
      <c r="P203" s="74">
        <v>70.33</v>
      </c>
      <c r="Q203" s="56" t="s">
        <v>106</v>
      </c>
      <c r="R203" s="57" t="e">
        <f>VLOOKUP(A203,价值股票!A:A,1,FALSE)</f>
        <v>#N/A</v>
      </c>
    </row>
    <row r="204" spans="1:18" x14ac:dyDescent="0.25">
      <c r="A204" s="56" t="s">
        <v>1150</v>
      </c>
      <c r="B204" s="57" t="s">
        <v>4823</v>
      </c>
      <c r="C204" s="69">
        <v>16.12</v>
      </c>
      <c r="D204" s="61">
        <v>3.7000000000000002E-3</v>
      </c>
      <c r="E204" s="63">
        <v>1.9900000000000001E-2</v>
      </c>
      <c r="F204" s="71">
        <v>16.38</v>
      </c>
      <c r="G204" s="167">
        <v>16.059999999999999</v>
      </c>
      <c r="H204" s="58">
        <v>237445</v>
      </c>
      <c r="I204" s="1">
        <v>0.625</v>
      </c>
      <c r="J204" s="58">
        <f t="shared" si="16"/>
        <v>601899</v>
      </c>
      <c r="K204" s="69">
        <f t="shared" si="19"/>
        <v>16.12</v>
      </c>
      <c r="L204" s="63">
        <f t="shared" si="17"/>
        <v>3.7000000000000002E-3</v>
      </c>
      <c r="M204" s="58">
        <f t="shared" si="18"/>
        <v>237445</v>
      </c>
      <c r="N204" s="74">
        <v>16.12</v>
      </c>
      <c r="O204" s="74">
        <v>16.13</v>
      </c>
      <c r="P204" s="74">
        <v>16.16</v>
      </c>
      <c r="Q204" s="56" t="s">
        <v>27</v>
      </c>
      <c r="R204" s="57" t="e">
        <f>VLOOKUP(A204,价值股票!A:A,1,FALSE)</f>
        <v>#N/A</v>
      </c>
    </row>
    <row r="205" spans="1:18" x14ac:dyDescent="0.25">
      <c r="A205" s="56" t="s">
        <v>759</v>
      </c>
      <c r="B205" s="57" t="s">
        <v>1741</v>
      </c>
      <c r="C205" s="69">
        <v>6.31</v>
      </c>
      <c r="D205" s="61">
        <v>4.6399999999999997E-2</v>
      </c>
      <c r="E205" s="63">
        <v>0.1111</v>
      </c>
      <c r="F205" s="71">
        <v>6.5</v>
      </c>
      <c r="G205" s="72">
        <v>5.83</v>
      </c>
      <c r="H205" s="58">
        <v>647855</v>
      </c>
      <c r="I205" s="1">
        <v>0.625</v>
      </c>
      <c r="J205" s="58">
        <f t="shared" si="16"/>
        <v>601933</v>
      </c>
      <c r="K205" s="69">
        <f t="shared" si="19"/>
        <v>6.31</v>
      </c>
      <c r="L205" s="63">
        <f t="shared" si="17"/>
        <v>4.6399999999999997E-2</v>
      </c>
      <c r="M205" s="58">
        <f t="shared" si="18"/>
        <v>647855</v>
      </c>
      <c r="N205" s="74">
        <v>6.31</v>
      </c>
      <c r="O205" s="74">
        <v>6.32</v>
      </c>
      <c r="P205" s="74">
        <v>6</v>
      </c>
      <c r="Q205" s="56" t="s">
        <v>107</v>
      </c>
      <c r="R205" s="57" t="e">
        <f>VLOOKUP(A205,价值股票!A:A,1,FALSE)</f>
        <v>#N/A</v>
      </c>
    </row>
    <row r="206" spans="1:18" x14ac:dyDescent="0.25">
      <c r="A206" s="56" t="s">
        <v>64</v>
      </c>
      <c r="B206" s="57" t="s">
        <v>4754</v>
      </c>
      <c r="C206" s="69">
        <v>5.13</v>
      </c>
      <c r="D206" s="62">
        <v>-1.54E-2</v>
      </c>
      <c r="E206" s="63">
        <v>2.3E-2</v>
      </c>
      <c r="F206" s="71">
        <v>5.25</v>
      </c>
      <c r="G206" s="72">
        <v>5.13</v>
      </c>
      <c r="H206" s="58">
        <v>98998</v>
      </c>
      <c r="I206" s="1">
        <v>0.62502314814814819</v>
      </c>
      <c r="J206" s="58">
        <f t="shared" si="16"/>
        <v>601988</v>
      </c>
      <c r="K206" s="69">
        <f t="shared" si="19"/>
        <v>5.13</v>
      </c>
      <c r="L206" s="63">
        <f t="shared" si="17"/>
        <v>-1.54E-2</v>
      </c>
      <c r="M206" s="58">
        <f t="shared" si="18"/>
        <v>98998</v>
      </c>
      <c r="N206" s="74">
        <v>5.13</v>
      </c>
      <c r="O206" s="74">
        <v>5.14</v>
      </c>
      <c r="P206" s="74">
        <v>5.21</v>
      </c>
      <c r="Q206" s="56" t="s">
        <v>149</v>
      </c>
      <c r="R206" s="57" t="e">
        <f>VLOOKUP(A206,价值股票!A:A,1,FALSE)</f>
        <v>#N/A</v>
      </c>
    </row>
    <row r="207" spans="1:18" x14ac:dyDescent="0.25">
      <c r="A207" s="56" t="s">
        <v>1362</v>
      </c>
      <c r="B207" s="57" t="s">
        <v>4618</v>
      </c>
      <c r="C207" s="69">
        <v>11.99</v>
      </c>
      <c r="D207" s="61">
        <v>4.1999999999999997E-3</v>
      </c>
      <c r="E207" s="63">
        <v>1.84E-2</v>
      </c>
      <c r="F207" s="71">
        <v>12.13</v>
      </c>
      <c r="G207" s="72">
        <v>11.91</v>
      </c>
      <c r="H207" s="58">
        <v>5079</v>
      </c>
      <c r="I207" s="1">
        <v>0.62501157407407404</v>
      </c>
      <c r="J207" s="58">
        <f t="shared" si="16"/>
        <v>603055</v>
      </c>
      <c r="K207" s="69">
        <f t="shared" si="19"/>
        <v>11.99</v>
      </c>
      <c r="L207" s="63">
        <f t="shared" si="17"/>
        <v>4.1999999999999997E-3</v>
      </c>
      <c r="M207" s="58">
        <f t="shared" si="18"/>
        <v>5079</v>
      </c>
      <c r="N207" s="74">
        <v>11.99</v>
      </c>
      <c r="O207" s="74">
        <v>12</v>
      </c>
      <c r="P207" s="74">
        <v>11.93</v>
      </c>
      <c r="Q207" s="56" t="s">
        <v>101</v>
      </c>
      <c r="R207" s="57" t="e">
        <f>VLOOKUP(A207,价值股票!A:A,1,FALSE)</f>
        <v>#N/A</v>
      </c>
    </row>
    <row r="208" spans="1:18" x14ac:dyDescent="0.25">
      <c r="A208" s="56" t="s">
        <v>1320</v>
      </c>
      <c r="B208" s="57" t="s">
        <v>4505</v>
      </c>
      <c r="C208" s="69">
        <v>12.8</v>
      </c>
      <c r="D208" s="61">
        <v>1.35E-2</v>
      </c>
      <c r="E208" s="63">
        <v>2.3E-2</v>
      </c>
      <c r="F208" s="71">
        <v>12.87</v>
      </c>
      <c r="G208" s="72">
        <v>12.58</v>
      </c>
      <c r="H208" s="58">
        <v>6266</v>
      </c>
      <c r="I208" s="1">
        <v>0.62502314814814819</v>
      </c>
      <c r="J208" s="58">
        <f t="shared" si="16"/>
        <v>603165</v>
      </c>
      <c r="K208" s="69">
        <f t="shared" si="19"/>
        <v>12.8</v>
      </c>
      <c r="L208" s="63">
        <f t="shared" si="17"/>
        <v>1.35E-2</v>
      </c>
      <c r="M208" s="58">
        <f t="shared" si="18"/>
        <v>6266</v>
      </c>
      <c r="N208" s="74">
        <v>12.8</v>
      </c>
      <c r="O208" s="74">
        <v>12.81</v>
      </c>
      <c r="P208" s="74">
        <v>12.59</v>
      </c>
      <c r="Q208" s="56" t="s">
        <v>749</v>
      </c>
      <c r="R208" s="57" t="e">
        <f>VLOOKUP(A208,价值股票!A:A,1,FALSE)</f>
        <v>#N/A</v>
      </c>
    </row>
    <row r="209" spans="1:18" x14ac:dyDescent="0.25">
      <c r="A209" s="56" t="s">
        <v>57</v>
      </c>
      <c r="B209" s="57" t="s">
        <v>4619</v>
      </c>
      <c r="C209" s="69">
        <v>25.6</v>
      </c>
      <c r="D209" s="61">
        <v>1.9900000000000001E-2</v>
      </c>
      <c r="E209" s="63">
        <v>2.5499999999999998E-2</v>
      </c>
      <c r="F209" s="71">
        <v>25.65</v>
      </c>
      <c r="G209" s="72">
        <v>25.01</v>
      </c>
      <c r="H209" s="58">
        <v>32821</v>
      </c>
      <c r="I209" s="1">
        <v>0.62501157407407404</v>
      </c>
      <c r="J209" s="58">
        <f t="shared" si="16"/>
        <v>603228</v>
      </c>
      <c r="K209" s="69">
        <f t="shared" si="19"/>
        <v>25.6</v>
      </c>
      <c r="L209" s="63">
        <f t="shared" si="17"/>
        <v>1.9900000000000001E-2</v>
      </c>
      <c r="M209" s="58">
        <f t="shared" si="18"/>
        <v>32821</v>
      </c>
      <c r="N209" s="74">
        <v>25.59</v>
      </c>
      <c r="O209" s="74">
        <v>25.6</v>
      </c>
      <c r="P209" s="74">
        <v>25.13</v>
      </c>
      <c r="Q209" s="56" t="s">
        <v>750</v>
      </c>
      <c r="R209" s="57" t="e">
        <f>VLOOKUP(A209,价值股票!A:A,1,FALSE)</f>
        <v>#N/A</v>
      </c>
    </row>
    <row r="210" spans="1:18" x14ac:dyDescent="0.25">
      <c r="A210" s="56" t="s">
        <v>760</v>
      </c>
      <c r="B210" s="57" t="s">
        <v>4679</v>
      </c>
      <c r="C210" s="69">
        <v>57.69</v>
      </c>
      <c r="D210" s="62">
        <v>-4.7999999999999996E-3</v>
      </c>
      <c r="E210" s="63">
        <v>2.47E-2</v>
      </c>
      <c r="F210" s="71">
        <v>58.58</v>
      </c>
      <c r="G210" s="72">
        <v>57.15</v>
      </c>
      <c r="H210" s="58">
        <v>267231</v>
      </c>
      <c r="I210" s="1">
        <v>0.62501157407407404</v>
      </c>
      <c r="J210" s="58">
        <f t="shared" si="16"/>
        <v>603259</v>
      </c>
      <c r="K210" s="69">
        <f t="shared" si="19"/>
        <v>57.69</v>
      </c>
      <c r="L210" s="63">
        <f t="shared" si="17"/>
        <v>-4.7999999999999996E-3</v>
      </c>
      <c r="M210" s="58">
        <f t="shared" si="18"/>
        <v>267231</v>
      </c>
      <c r="N210" s="74">
        <v>57.68</v>
      </c>
      <c r="O210" s="74">
        <v>57.69</v>
      </c>
      <c r="P210" s="74">
        <v>57.49</v>
      </c>
      <c r="Q210" s="56" t="s">
        <v>136</v>
      </c>
      <c r="R210" s="57" t="e">
        <f>VLOOKUP(A210,价值股票!A:A,1,FALSE)</f>
        <v>#N/A</v>
      </c>
    </row>
    <row r="211" spans="1:18" x14ac:dyDescent="0.25">
      <c r="A211" s="56" t="s">
        <v>1504</v>
      </c>
      <c r="B211" s="57" t="s">
        <v>4847</v>
      </c>
      <c r="C211" s="69">
        <v>60.5</v>
      </c>
      <c r="D211" s="61">
        <v>1.3599999999999999E-2</v>
      </c>
      <c r="E211" s="63">
        <v>3.5900000000000001E-2</v>
      </c>
      <c r="F211" s="71">
        <v>61.35</v>
      </c>
      <c r="G211" s="72">
        <v>59.21</v>
      </c>
      <c r="H211" s="58">
        <v>20955</v>
      </c>
      <c r="I211" s="1">
        <v>0.62502314814814819</v>
      </c>
      <c r="J211" s="58">
        <f t="shared" si="16"/>
        <v>603260</v>
      </c>
      <c r="K211" s="69">
        <f t="shared" si="19"/>
        <v>60.5</v>
      </c>
      <c r="L211" s="63">
        <f t="shared" si="17"/>
        <v>1.3599999999999999E-2</v>
      </c>
      <c r="M211" s="58">
        <f t="shared" si="18"/>
        <v>20955</v>
      </c>
      <c r="N211" s="74">
        <v>60.5</v>
      </c>
      <c r="O211" s="74">
        <v>60.53</v>
      </c>
      <c r="P211" s="74">
        <v>59.38</v>
      </c>
      <c r="Q211" s="56" t="s">
        <v>28</v>
      </c>
      <c r="R211" s="57" t="e">
        <f>VLOOKUP(A211,价值股票!A:A,1,FALSE)</f>
        <v>#N/A</v>
      </c>
    </row>
    <row r="212" spans="1:18" x14ac:dyDescent="0.25">
      <c r="A212" s="56" t="s">
        <v>151</v>
      </c>
      <c r="B212" s="57" t="s">
        <v>4650</v>
      </c>
      <c r="C212" s="69">
        <v>47.85</v>
      </c>
      <c r="D212" s="61">
        <v>8.8999999999999999E-3</v>
      </c>
      <c r="E212" s="63">
        <v>1.6E-2</v>
      </c>
      <c r="F212" s="71">
        <v>48.19</v>
      </c>
      <c r="G212" s="167">
        <v>47.43</v>
      </c>
      <c r="H212" s="58">
        <v>42922</v>
      </c>
      <c r="I212" s="1">
        <v>0.62502314814814819</v>
      </c>
      <c r="J212" s="58">
        <f t="shared" si="16"/>
        <v>603288</v>
      </c>
      <c r="K212" s="69">
        <f t="shared" si="19"/>
        <v>47.85</v>
      </c>
      <c r="L212" s="63">
        <f t="shared" si="17"/>
        <v>8.8999999999999999E-3</v>
      </c>
      <c r="M212" s="58">
        <f t="shared" si="18"/>
        <v>42922</v>
      </c>
      <c r="N212" s="74">
        <v>47.84</v>
      </c>
      <c r="O212" s="74">
        <v>47.85</v>
      </c>
      <c r="P212" s="74">
        <v>47.46</v>
      </c>
      <c r="Q212" s="56" t="s">
        <v>29</v>
      </c>
      <c r="R212" s="57" t="e">
        <f>VLOOKUP(A212,价值股票!A:A,1,FALSE)</f>
        <v>#N/A</v>
      </c>
    </row>
    <row r="213" spans="1:18" x14ac:dyDescent="0.25">
      <c r="A213" s="56" t="s">
        <v>1425</v>
      </c>
      <c r="B213" s="57" t="s">
        <v>4592</v>
      </c>
      <c r="C213" s="69">
        <v>98.29</v>
      </c>
      <c r="D213" s="62">
        <v>-9.4000000000000004E-3</v>
      </c>
      <c r="E213" s="63">
        <v>2.7400000000000001E-2</v>
      </c>
      <c r="F213" s="71">
        <v>99.96</v>
      </c>
      <c r="G213" s="72">
        <v>97.24</v>
      </c>
      <c r="H213" s="58">
        <v>44346</v>
      </c>
      <c r="I213" s="1">
        <v>0.62501157407407404</v>
      </c>
      <c r="J213" s="58">
        <f t="shared" si="16"/>
        <v>603290</v>
      </c>
      <c r="K213" s="69">
        <f t="shared" si="19"/>
        <v>98.29</v>
      </c>
      <c r="L213" s="63">
        <f t="shared" si="17"/>
        <v>-9.4000000000000004E-3</v>
      </c>
      <c r="M213" s="58">
        <f t="shared" si="18"/>
        <v>44346</v>
      </c>
      <c r="N213" s="74">
        <v>98.29</v>
      </c>
      <c r="O213" s="74">
        <v>98.3</v>
      </c>
      <c r="P213" s="74">
        <v>99.22</v>
      </c>
      <c r="Q213" s="56" t="s">
        <v>108</v>
      </c>
      <c r="R213" s="57" t="e">
        <f>VLOOKUP(A213,价值股票!A:A,1,FALSE)</f>
        <v>#N/A</v>
      </c>
    </row>
    <row r="214" spans="1:18" x14ac:dyDescent="0.25">
      <c r="A214" s="56" t="s">
        <v>117</v>
      </c>
      <c r="B214" s="57" t="s">
        <v>4680</v>
      </c>
      <c r="C214" s="69">
        <v>63.38</v>
      </c>
      <c r="D214" s="62">
        <v>-6.1000000000000004E-3</v>
      </c>
      <c r="E214" s="63">
        <v>2.07E-2</v>
      </c>
      <c r="F214" s="71">
        <v>64</v>
      </c>
      <c r="G214" s="72">
        <v>62.68</v>
      </c>
      <c r="H214" s="58">
        <v>29632</v>
      </c>
      <c r="I214" s="1">
        <v>0.62501157407407404</v>
      </c>
      <c r="J214" s="58">
        <f t="shared" si="16"/>
        <v>603338</v>
      </c>
      <c r="K214" s="69">
        <f t="shared" si="19"/>
        <v>63.38</v>
      </c>
      <c r="L214" s="63">
        <f t="shared" si="17"/>
        <v>-6.1000000000000004E-3</v>
      </c>
      <c r="M214" s="58">
        <f t="shared" si="18"/>
        <v>29632</v>
      </c>
      <c r="N214" s="74">
        <v>63.37</v>
      </c>
      <c r="O214" s="74">
        <v>63.38</v>
      </c>
      <c r="P214" s="74">
        <v>63.61</v>
      </c>
      <c r="Q214" s="56" t="s">
        <v>751</v>
      </c>
      <c r="R214" s="57" t="e">
        <f>VLOOKUP(A214,价值股票!A:A,1,FALSE)</f>
        <v>#N/A</v>
      </c>
    </row>
    <row r="215" spans="1:18" x14ac:dyDescent="0.25">
      <c r="A215" s="56" t="s">
        <v>1167</v>
      </c>
      <c r="B215" s="57" t="s">
        <v>4831</v>
      </c>
      <c r="C215" s="69">
        <v>99.95</v>
      </c>
      <c r="D215" s="61">
        <v>1.0699999999999999E-2</v>
      </c>
      <c r="E215" s="63">
        <v>1.8599999999999998E-2</v>
      </c>
      <c r="F215" s="71">
        <v>100.82</v>
      </c>
      <c r="G215" s="71">
        <v>98.98</v>
      </c>
      <c r="H215" s="58">
        <v>119900</v>
      </c>
      <c r="I215" s="1">
        <v>0.62501157407407404</v>
      </c>
      <c r="J215" s="58">
        <f t="shared" si="16"/>
        <v>603501</v>
      </c>
      <c r="K215" s="69">
        <f t="shared" si="19"/>
        <v>99.95</v>
      </c>
      <c r="L215" s="63">
        <f t="shared" si="17"/>
        <v>1.0699999999999999E-2</v>
      </c>
      <c r="M215" s="58">
        <f t="shared" si="18"/>
        <v>119900</v>
      </c>
      <c r="N215" s="74">
        <v>99.94</v>
      </c>
      <c r="O215" s="74">
        <v>99.95</v>
      </c>
      <c r="P215" s="74">
        <v>98.98</v>
      </c>
      <c r="Q215" s="56" t="s">
        <v>30</v>
      </c>
      <c r="R215" s="57" t="e">
        <f>VLOOKUP(A215,价值股票!A:A,1,FALSE)</f>
        <v>#N/A</v>
      </c>
    </row>
    <row r="216" spans="1:18" x14ac:dyDescent="0.25">
      <c r="A216" s="56" t="s">
        <v>118</v>
      </c>
      <c r="B216" s="57" t="s">
        <v>4772</v>
      </c>
      <c r="C216" s="69">
        <v>17.18</v>
      </c>
      <c r="D216" s="61">
        <v>4.1000000000000003E-3</v>
      </c>
      <c r="E216" s="63">
        <v>1.6400000000000001E-2</v>
      </c>
      <c r="F216" s="71">
        <v>17.350000000000001</v>
      </c>
      <c r="G216" s="72">
        <v>17.07</v>
      </c>
      <c r="H216" s="58">
        <v>3136</v>
      </c>
      <c r="I216" s="1">
        <v>0.62503472222222223</v>
      </c>
      <c r="J216" s="58">
        <f t="shared" si="16"/>
        <v>603515</v>
      </c>
      <c r="K216" s="69">
        <f t="shared" si="19"/>
        <v>17.18</v>
      </c>
      <c r="L216" s="63">
        <f t="shared" si="17"/>
        <v>4.1000000000000003E-3</v>
      </c>
      <c r="M216" s="58">
        <f t="shared" si="18"/>
        <v>3136</v>
      </c>
      <c r="N216" s="74">
        <v>17.18</v>
      </c>
      <c r="O216" s="74">
        <v>17.190000000000001</v>
      </c>
      <c r="P216" s="74">
        <v>17.16</v>
      </c>
      <c r="Q216" s="56" t="s">
        <v>1201</v>
      </c>
      <c r="R216" s="57" t="e">
        <f>VLOOKUP(A216,价值股票!A:A,1,FALSE)</f>
        <v>#N/A</v>
      </c>
    </row>
    <row r="217" spans="1:18" x14ac:dyDescent="0.25">
      <c r="A217" s="56" t="s">
        <v>111</v>
      </c>
      <c r="B217" s="57" t="s">
        <v>4665</v>
      </c>
      <c r="C217" s="69">
        <v>21.11</v>
      </c>
      <c r="D217" s="77">
        <v>0</v>
      </c>
      <c r="E217" s="63">
        <v>9.9000000000000008E-3</v>
      </c>
      <c r="F217" s="71">
        <v>21.22</v>
      </c>
      <c r="G217" s="72">
        <v>21.01</v>
      </c>
      <c r="H217" s="58">
        <v>6890</v>
      </c>
      <c r="I217" s="1">
        <v>0.62501157407407404</v>
      </c>
      <c r="J217" s="58">
        <f t="shared" si="16"/>
        <v>603568</v>
      </c>
      <c r="K217" s="69">
        <f t="shared" si="19"/>
        <v>21.11</v>
      </c>
      <c r="L217" s="63">
        <f t="shared" si="17"/>
        <v>0</v>
      </c>
      <c r="M217" s="58">
        <f t="shared" si="18"/>
        <v>6890</v>
      </c>
      <c r="N217" s="74">
        <v>21.1</v>
      </c>
      <c r="O217" s="74">
        <v>21.11</v>
      </c>
      <c r="P217" s="74">
        <v>21.18</v>
      </c>
      <c r="Q217" s="56" t="s">
        <v>31</v>
      </c>
      <c r="R217" s="57" t="e">
        <f>VLOOKUP(A217,价值股票!A:A,1,FALSE)</f>
        <v>#N/A</v>
      </c>
    </row>
    <row r="218" spans="1:18" x14ac:dyDescent="0.25">
      <c r="A218" s="56" t="s">
        <v>1169</v>
      </c>
      <c r="B218" s="57" t="s">
        <v>4671</v>
      </c>
      <c r="C218" s="69">
        <v>94.8</v>
      </c>
      <c r="D218" s="61">
        <v>1.66E-2</v>
      </c>
      <c r="E218" s="63">
        <v>3.5799999999999998E-2</v>
      </c>
      <c r="F218" s="71">
        <v>96</v>
      </c>
      <c r="G218" s="72">
        <v>92.66</v>
      </c>
      <c r="H218" s="58">
        <v>50760</v>
      </c>
      <c r="I218" s="1">
        <v>0.62502314814814819</v>
      </c>
      <c r="J218" s="58">
        <f t="shared" si="16"/>
        <v>603605</v>
      </c>
      <c r="K218" s="69">
        <f t="shared" si="19"/>
        <v>94.8</v>
      </c>
      <c r="L218" s="63">
        <f t="shared" si="17"/>
        <v>1.66E-2</v>
      </c>
      <c r="M218" s="58">
        <f t="shared" si="18"/>
        <v>50760</v>
      </c>
      <c r="N218" s="74">
        <v>94.8</v>
      </c>
      <c r="O218" s="74">
        <v>94.82</v>
      </c>
      <c r="P218" s="74">
        <v>93.65</v>
      </c>
      <c r="Q218" s="56" t="s">
        <v>1202</v>
      </c>
      <c r="R218" s="57" t="e">
        <f>VLOOKUP(A218,价值股票!A:A,1,FALSE)</f>
        <v>#N/A</v>
      </c>
    </row>
    <row r="219" spans="1:18" x14ac:dyDescent="0.25">
      <c r="A219" s="56" t="s">
        <v>1321</v>
      </c>
      <c r="B219" s="57" t="s">
        <v>4756</v>
      </c>
      <c r="C219" s="69">
        <v>17.14</v>
      </c>
      <c r="D219" s="62">
        <v>-3.5000000000000001E-3</v>
      </c>
      <c r="E219" s="63">
        <v>1.34E-2</v>
      </c>
      <c r="F219" s="71">
        <v>17.28</v>
      </c>
      <c r="G219" s="72">
        <v>17.05</v>
      </c>
      <c r="H219" s="58">
        <v>11017</v>
      </c>
      <c r="I219" s="1">
        <v>0.62502314814814819</v>
      </c>
      <c r="J219" s="58">
        <f t="shared" si="16"/>
        <v>603663</v>
      </c>
      <c r="K219" s="69">
        <f t="shared" si="19"/>
        <v>17.14</v>
      </c>
      <c r="L219" s="63">
        <f t="shared" si="17"/>
        <v>-3.5000000000000001E-3</v>
      </c>
      <c r="M219" s="58">
        <f t="shared" si="18"/>
        <v>11017</v>
      </c>
      <c r="N219" s="74">
        <v>17.13</v>
      </c>
      <c r="O219" s="74">
        <v>17.14</v>
      </c>
      <c r="P219" s="74">
        <v>17.2</v>
      </c>
      <c r="Q219" s="56" t="s">
        <v>1203</v>
      </c>
      <c r="R219" s="57" t="e">
        <f>VLOOKUP(A219,价值股票!A:A,1,FALSE)</f>
        <v>#N/A</v>
      </c>
    </row>
    <row r="220" spans="1:18" x14ac:dyDescent="0.25">
      <c r="A220" s="56" t="s">
        <v>761</v>
      </c>
      <c r="B220" s="57" t="s">
        <v>5476</v>
      </c>
      <c r="C220" s="69">
        <v>13.22</v>
      </c>
      <c r="D220" s="61">
        <v>6.6100000000000006E-2</v>
      </c>
      <c r="E220" s="63">
        <v>8.8700000000000001E-2</v>
      </c>
      <c r="F220" s="71">
        <v>13.6</v>
      </c>
      <c r="G220" s="71">
        <v>12.5</v>
      </c>
      <c r="H220" s="58">
        <v>41412</v>
      </c>
      <c r="I220" s="1">
        <v>0.62501157407407404</v>
      </c>
      <c r="J220" s="58">
        <f t="shared" si="16"/>
        <v>603708</v>
      </c>
      <c r="K220" s="69">
        <f t="shared" si="19"/>
        <v>13.22</v>
      </c>
      <c r="L220" s="63">
        <f t="shared" si="17"/>
        <v>6.6100000000000006E-2</v>
      </c>
      <c r="M220" s="58">
        <f t="shared" si="18"/>
        <v>41412</v>
      </c>
      <c r="N220" s="74">
        <v>13.22</v>
      </c>
      <c r="O220" s="74">
        <v>13.23</v>
      </c>
      <c r="P220" s="74">
        <v>12.73</v>
      </c>
      <c r="Q220" s="56" t="s">
        <v>129</v>
      </c>
      <c r="R220" s="57" t="e">
        <f>VLOOKUP(A220,价值股票!A:A,1,FALSE)</f>
        <v>#N/A</v>
      </c>
    </row>
    <row r="221" spans="1:18" x14ac:dyDescent="0.25">
      <c r="A221" s="56" t="s">
        <v>1153</v>
      </c>
      <c r="B221" s="57" t="s">
        <v>4651</v>
      </c>
      <c r="C221" s="69">
        <v>49.41</v>
      </c>
      <c r="D221" s="61">
        <v>1E-3</v>
      </c>
      <c r="E221" s="63">
        <v>4.6800000000000001E-2</v>
      </c>
      <c r="F221" s="71">
        <v>50.58</v>
      </c>
      <c r="G221" s="72">
        <v>48.27</v>
      </c>
      <c r="H221" s="58">
        <v>23962</v>
      </c>
      <c r="I221" s="1">
        <v>0.62502314814814819</v>
      </c>
      <c r="J221" s="58">
        <f t="shared" si="16"/>
        <v>603737</v>
      </c>
      <c r="K221" s="69">
        <f t="shared" si="19"/>
        <v>49.41</v>
      </c>
      <c r="L221" s="63">
        <f t="shared" si="17"/>
        <v>1E-3</v>
      </c>
      <c r="M221" s="58">
        <f t="shared" si="18"/>
        <v>23962</v>
      </c>
      <c r="N221" s="74">
        <v>49.4</v>
      </c>
      <c r="O221" s="74">
        <v>49.41</v>
      </c>
      <c r="P221" s="74">
        <v>48.67</v>
      </c>
      <c r="Q221" s="56" t="s">
        <v>32</v>
      </c>
      <c r="R221" s="57" t="e">
        <f>VLOOKUP(A221,价值股票!A:A,1,FALSE)</f>
        <v>#N/A</v>
      </c>
    </row>
    <row r="222" spans="1:18" x14ac:dyDescent="0.25">
      <c r="A222" s="56" t="s">
        <v>1387</v>
      </c>
      <c r="B222" s="57" t="s">
        <v>4646</v>
      </c>
      <c r="C222" s="69">
        <v>26.65</v>
      </c>
      <c r="D222" s="62">
        <v>-4.4999999999999997E-3</v>
      </c>
      <c r="E222" s="63">
        <v>3.1E-2</v>
      </c>
      <c r="F222" s="71">
        <v>27.35</v>
      </c>
      <c r="G222" s="72">
        <v>26.52</v>
      </c>
      <c r="H222" s="58">
        <v>10924</v>
      </c>
      <c r="I222" s="1">
        <v>0.62501157407407404</v>
      </c>
      <c r="J222" s="58">
        <f t="shared" si="16"/>
        <v>603867</v>
      </c>
      <c r="K222" s="69">
        <f t="shared" si="19"/>
        <v>26.65</v>
      </c>
      <c r="L222" s="63">
        <f t="shared" si="17"/>
        <v>-4.4999999999999997E-3</v>
      </c>
      <c r="M222" s="58">
        <f t="shared" si="18"/>
        <v>10924</v>
      </c>
      <c r="N222" s="74">
        <v>26.65</v>
      </c>
      <c r="O222" s="74">
        <v>26.66</v>
      </c>
      <c r="P222" s="74">
        <v>26.7</v>
      </c>
      <c r="Q222" s="56" t="s">
        <v>752</v>
      </c>
      <c r="R222" s="57" t="e">
        <f>VLOOKUP(A222,价值股票!A:A,1,FALSE)</f>
        <v>#N/A</v>
      </c>
    </row>
    <row r="223" spans="1:18" x14ac:dyDescent="0.25">
      <c r="A223" s="56" t="s">
        <v>56</v>
      </c>
      <c r="B223" s="57" t="s">
        <v>4423</v>
      </c>
      <c r="C223" s="69">
        <v>42.84</v>
      </c>
      <c r="D223" s="61">
        <v>2.24E-2</v>
      </c>
      <c r="E223" s="63">
        <v>2.8400000000000002E-2</v>
      </c>
      <c r="F223" s="71">
        <v>42.99</v>
      </c>
      <c r="G223" s="72">
        <v>41.8</v>
      </c>
      <c r="H223" s="58">
        <v>3898</v>
      </c>
      <c r="I223" s="1">
        <v>0.62502314814814819</v>
      </c>
      <c r="J223" s="58">
        <f t="shared" si="16"/>
        <v>603868</v>
      </c>
      <c r="K223" s="69">
        <f t="shared" si="19"/>
        <v>42.84</v>
      </c>
      <c r="L223" s="63">
        <f t="shared" si="17"/>
        <v>2.24E-2</v>
      </c>
      <c r="M223" s="58">
        <f t="shared" si="18"/>
        <v>3898</v>
      </c>
      <c r="N223" s="74">
        <v>42.82</v>
      </c>
      <c r="O223" s="74">
        <v>42.84</v>
      </c>
      <c r="P223" s="74">
        <v>41.9</v>
      </c>
      <c r="Q223" s="56" t="s">
        <v>1204</v>
      </c>
      <c r="R223" s="57" t="e">
        <f>VLOOKUP(A223,价值股票!A:A,1,FALSE)</f>
        <v>#N/A</v>
      </c>
    </row>
    <row r="224" spans="1:18" x14ac:dyDescent="0.25">
      <c r="A224" s="56" t="s">
        <v>1322</v>
      </c>
      <c r="B224" s="57" t="s">
        <v>4656</v>
      </c>
      <c r="C224" s="69">
        <v>23.02</v>
      </c>
      <c r="D224" s="61">
        <v>1.54E-2</v>
      </c>
      <c r="E224" s="63">
        <v>2.3400000000000001E-2</v>
      </c>
      <c r="F224" s="71">
        <v>23.14</v>
      </c>
      <c r="G224" s="72">
        <v>22.61</v>
      </c>
      <c r="H224" s="58">
        <v>7119</v>
      </c>
      <c r="I224" s="1">
        <v>0.62502314814814819</v>
      </c>
      <c r="J224" s="58">
        <f t="shared" ref="J224:J282" si="20">IF(LEFT(A224,2)="gb",RIGHT(A224,LEN(A224)-3),RIGHT(A224,LEN(A224)-2)-0)</f>
        <v>603896</v>
      </c>
      <c r="K224" s="69">
        <f t="shared" si="19"/>
        <v>23.02</v>
      </c>
      <c r="L224" s="63">
        <f t="shared" ref="L224:L282" si="21">D224</f>
        <v>1.54E-2</v>
      </c>
      <c r="M224" s="58">
        <f t="shared" ref="M224:M282" si="22">H224</f>
        <v>7119</v>
      </c>
      <c r="N224" s="74">
        <v>23.02</v>
      </c>
      <c r="O224" s="74">
        <v>23.03</v>
      </c>
      <c r="P224" s="74">
        <v>22.79</v>
      </c>
      <c r="Q224" s="56" t="s">
        <v>1205</v>
      </c>
      <c r="R224" s="57" t="e">
        <f>VLOOKUP(A224,价值股票!A:A,1,FALSE)</f>
        <v>#N/A</v>
      </c>
    </row>
    <row r="225" spans="1:18" x14ac:dyDescent="0.25">
      <c r="A225" s="56" t="s">
        <v>1363</v>
      </c>
      <c r="B225" s="57" t="s">
        <v>4918</v>
      </c>
      <c r="C225" s="69">
        <v>26.27</v>
      </c>
      <c r="D225" s="62">
        <v>-2.12E-2</v>
      </c>
      <c r="E225" s="63">
        <v>5.1400000000000001E-2</v>
      </c>
      <c r="F225" s="72">
        <v>26.81</v>
      </c>
      <c r="G225" s="72">
        <v>25.43</v>
      </c>
      <c r="H225" s="58">
        <v>25700</v>
      </c>
      <c r="I225" s="1">
        <v>0.62501157407407404</v>
      </c>
      <c r="J225" s="58">
        <f t="shared" si="20"/>
        <v>603897</v>
      </c>
      <c r="K225" s="69">
        <f t="shared" si="19"/>
        <v>26.27</v>
      </c>
      <c r="L225" s="63">
        <f t="shared" si="21"/>
        <v>-2.12E-2</v>
      </c>
      <c r="M225" s="58">
        <f t="shared" si="22"/>
        <v>25700</v>
      </c>
      <c r="N225" s="74">
        <v>26.27</v>
      </c>
      <c r="O225" s="74">
        <v>26.28</v>
      </c>
      <c r="P225" s="74">
        <v>26.7</v>
      </c>
      <c r="Q225" s="56" t="s">
        <v>1206</v>
      </c>
      <c r="R225" s="57" t="e">
        <f>VLOOKUP(A225,价值股票!A:A,1,FALSE)</f>
        <v>#N/A</v>
      </c>
    </row>
    <row r="226" spans="1:18" x14ac:dyDescent="0.25">
      <c r="A226" s="56" t="s">
        <v>112</v>
      </c>
      <c r="B226" s="57" t="s">
        <v>5070</v>
      </c>
      <c r="C226" s="69">
        <v>24.33</v>
      </c>
      <c r="D226" s="61">
        <v>1.37E-2</v>
      </c>
      <c r="E226" s="63">
        <v>3.1300000000000001E-2</v>
      </c>
      <c r="F226" s="71">
        <v>24.5</v>
      </c>
      <c r="G226" s="72">
        <v>23.75</v>
      </c>
      <c r="H226" s="58">
        <v>15021</v>
      </c>
      <c r="I226" s="1">
        <v>0.62502314814814819</v>
      </c>
      <c r="J226" s="58">
        <f t="shared" si="20"/>
        <v>603939</v>
      </c>
      <c r="K226" s="69">
        <f t="shared" si="19"/>
        <v>24.33</v>
      </c>
      <c r="L226" s="63">
        <f t="shared" si="21"/>
        <v>1.37E-2</v>
      </c>
      <c r="M226" s="58">
        <f t="shared" si="22"/>
        <v>15021</v>
      </c>
      <c r="N226" s="74">
        <v>24.32</v>
      </c>
      <c r="O226" s="74">
        <v>24.33</v>
      </c>
      <c r="P226" s="74">
        <v>23.75</v>
      </c>
      <c r="Q226" s="56" t="s">
        <v>1207</v>
      </c>
      <c r="R226" s="57" t="e">
        <f>VLOOKUP(A226,价值股票!A:A,1,FALSE)</f>
        <v>#N/A</v>
      </c>
    </row>
    <row r="227" spans="1:18" x14ac:dyDescent="0.25">
      <c r="A227" s="56" t="s">
        <v>1323</v>
      </c>
      <c r="B227" s="57" t="s">
        <v>4690</v>
      </c>
      <c r="C227" s="69">
        <v>15.26</v>
      </c>
      <c r="D227" s="61">
        <v>1.7999999999999999E-2</v>
      </c>
      <c r="E227" s="63">
        <v>2.5999999999999999E-2</v>
      </c>
      <c r="F227" s="71">
        <v>15.34</v>
      </c>
      <c r="G227" s="72">
        <v>14.95</v>
      </c>
      <c r="H227" s="58">
        <v>6659</v>
      </c>
      <c r="I227" s="1">
        <v>0.62502314814814819</v>
      </c>
      <c r="J227" s="58">
        <f t="shared" si="20"/>
        <v>603989</v>
      </c>
      <c r="K227" s="69">
        <f t="shared" si="19"/>
        <v>15.26</v>
      </c>
      <c r="L227" s="63">
        <f t="shared" si="21"/>
        <v>1.7999999999999999E-2</v>
      </c>
      <c r="M227" s="58">
        <f t="shared" si="22"/>
        <v>6659</v>
      </c>
      <c r="N227" s="74">
        <v>15.25</v>
      </c>
      <c r="O227" s="74">
        <v>15.26</v>
      </c>
      <c r="P227" s="74">
        <v>14.95</v>
      </c>
      <c r="Q227" s="56" t="s">
        <v>1208</v>
      </c>
      <c r="R227" s="57" t="e">
        <f>VLOOKUP(A227,价值股票!A:A,1,FALSE)</f>
        <v>#N/A</v>
      </c>
    </row>
    <row r="228" spans="1:18" x14ac:dyDescent="0.25">
      <c r="A228" s="56" t="s">
        <v>1426</v>
      </c>
      <c r="B228" s="57" t="s">
        <v>4691</v>
      </c>
      <c r="C228" s="69">
        <v>333.01</v>
      </c>
      <c r="D228" s="61">
        <v>4.3099999999999999E-2</v>
      </c>
      <c r="E228" s="63">
        <v>6.5799999999999997E-2</v>
      </c>
      <c r="F228" s="71">
        <v>335</v>
      </c>
      <c r="G228" s="72">
        <v>314</v>
      </c>
      <c r="H228" s="58">
        <v>229994</v>
      </c>
      <c r="I228" s="1">
        <v>0.63972222222222219</v>
      </c>
      <c r="J228" s="58">
        <f t="shared" si="20"/>
        <v>688111</v>
      </c>
      <c r="K228" s="69">
        <f t="shared" ref="K228:K286" si="23">C228+0</f>
        <v>333.01</v>
      </c>
      <c r="L228" s="63">
        <f t="shared" si="21"/>
        <v>4.3099999999999999E-2</v>
      </c>
      <c r="M228" s="58">
        <f t="shared" si="22"/>
        <v>229994</v>
      </c>
      <c r="N228" s="74">
        <v>333.01</v>
      </c>
      <c r="O228" s="74">
        <v>0</v>
      </c>
      <c r="P228" s="74">
        <v>317.64</v>
      </c>
      <c r="Q228" s="56" t="s">
        <v>1209</v>
      </c>
      <c r="R228" s="57" t="e">
        <f>VLOOKUP(A228,价值股票!A:A,1,FALSE)</f>
        <v>#N/A</v>
      </c>
    </row>
    <row r="229" spans="1:18" x14ac:dyDescent="0.25">
      <c r="A229" s="56" t="s">
        <v>1116</v>
      </c>
      <c r="B229" s="57" t="s">
        <v>2095</v>
      </c>
      <c r="C229" s="69">
        <v>67.55</v>
      </c>
      <c r="D229" s="62">
        <v>-1.37E-2</v>
      </c>
      <c r="E229" s="63">
        <v>3.5000000000000003E-2</v>
      </c>
      <c r="F229" s="71">
        <v>69.849999999999994</v>
      </c>
      <c r="G229" s="72">
        <v>67.45</v>
      </c>
      <c r="H229" s="58">
        <v>12944</v>
      </c>
      <c r="I229" s="1">
        <v>0.62502314814814819</v>
      </c>
      <c r="J229" s="58">
        <f t="shared" si="20"/>
        <v>688185</v>
      </c>
      <c r="K229" s="69">
        <f t="shared" si="23"/>
        <v>67.55</v>
      </c>
      <c r="L229" s="63">
        <f t="shared" si="21"/>
        <v>-1.37E-2</v>
      </c>
      <c r="M229" s="58">
        <f t="shared" si="22"/>
        <v>12944</v>
      </c>
      <c r="N229" s="74">
        <v>67.55</v>
      </c>
      <c r="O229" s="74">
        <v>67.569999999999993</v>
      </c>
      <c r="P229" s="74">
        <v>68.489999999999995</v>
      </c>
      <c r="Q229" s="56" t="s">
        <v>1210</v>
      </c>
      <c r="R229" s="57" t="e">
        <f>VLOOKUP(A229,价值股票!A:A,1,FALSE)</f>
        <v>#N/A</v>
      </c>
    </row>
    <row r="230" spans="1:18" x14ac:dyDescent="0.25">
      <c r="A230" s="56" t="s">
        <v>120</v>
      </c>
      <c r="B230" s="57" t="s">
        <v>2096</v>
      </c>
      <c r="C230" s="69">
        <v>11.73</v>
      </c>
      <c r="D230" s="62">
        <v>-5.1000000000000004E-3</v>
      </c>
      <c r="E230" s="63">
        <v>9.2999999999999992E-3</v>
      </c>
      <c r="F230" s="71">
        <v>11.83</v>
      </c>
      <c r="G230" s="72">
        <v>11.72</v>
      </c>
      <c r="H230" s="58">
        <v>113837</v>
      </c>
      <c r="I230" s="1">
        <v>0.625</v>
      </c>
      <c r="J230" s="58">
        <f t="shared" si="20"/>
        <v>1</v>
      </c>
      <c r="K230" s="69">
        <f t="shared" si="23"/>
        <v>11.73</v>
      </c>
      <c r="L230" s="63">
        <f t="shared" si="21"/>
        <v>-5.1000000000000004E-3</v>
      </c>
      <c r="M230" s="58">
        <f t="shared" si="22"/>
        <v>113837</v>
      </c>
      <c r="N230" s="74">
        <v>11.73</v>
      </c>
      <c r="O230" s="74">
        <v>11.74</v>
      </c>
      <c r="P230" s="74">
        <v>11.79</v>
      </c>
      <c r="Q230" s="56" t="s">
        <v>1211</v>
      </c>
      <c r="R230" s="57" t="e">
        <f>VLOOKUP(A230,价值股票!A:A,1,FALSE)</f>
        <v>#N/A</v>
      </c>
    </row>
    <row r="231" spans="1:18" x14ac:dyDescent="0.25">
      <c r="A231" s="56" t="s">
        <v>99</v>
      </c>
      <c r="B231" s="57" t="s">
        <v>2570</v>
      </c>
      <c r="C231" s="69">
        <v>8.65</v>
      </c>
      <c r="D231" s="61">
        <v>8.2000000000000007E-3</v>
      </c>
      <c r="E231" s="63">
        <v>3.0300000000000001E-2</v>
      </c>
      <c r="F231" s="71">
        <v>8.76</v>
      </c>
      <c r="G231" s="72">
        <v>8.5</v>
      </c>
      <c r="H231" s="58">
        <v>121910</v>
      </c>
      <c r="I231" s="1">
        <v>0.625</v>
      </c>
      <c r="J231" s="58">
        <f t="shared" si="20"/>
        <v>2</v>
      </c>
      <c r="K231" s="69">
        <f t="shared" si="23"/>
        <v>8.65</v>
      </c>
      <c r="L231" s="63">
        <f t="shared" si="21"/>
        <v>8.2000000000000007E-3</v>
      </c>
      <c r="M231" s="58">
        <f t="shared" si="22"/>
        <v>121910</v>
      </c>
      <c r="N231" s="74">
        <v>8.65</v>
      </c>
      <c r="O231" s="74">
        <v>8.66</v>
      </c>
      <c r="P231" s="74">
        <v>8.51</v>
      </c>
      <c r="Q231" s="56" t="s">
        <v>1212</v>
      </c>
      <c r="R231" s="57" t="e">
        <f>VLOOKUP(A231,价值股票!A:A,1,FALSE)</f>
        <v>#N/A</v>
      </c>
    </row>
    <row r="232" spans="1:18" x14ac:dyDescent="0.25">
      <c r="A232" s="56" t="s">
        <v>98</v>
      </c>
      <c r="B232" s="57" t="s">
        <v>2097</v>
      </c>
      <c r="C232" s="69">
        <v>9.85</v>
      </c>
      <c r="D232" s="61">
        <v>6.1000000000000004E-3</v>
      </c>
      <c r="E232" s="63">
        <v>3.4700000000000002E-2</v>
      </c>
      <c r="F232" s="71">
        <v>9.9600000000000009</v>
      </c>
      <c r="G232" s="72">
        <v>9.6199999999999992</v>
      </c>
      <c r="H232" s="58">
        <v>12536</v>
      </c>
      <c r="I232" s="1">
        <v>0.625</v>
      </c>
      <c r="J232" s="58">
        <f t="shared" si="20"/>
        <v>11</v>
      </c>
      <c r="K232" s="69">
        <f t="shared" si="23"/>
        <v>9.85</v>
      </c>
      <c r="L232" s="63">
        <f t="shared" si="21"/>
        <v>6.1000000000000004E-3</v>
      </c>
      <c r="M232" s="58">
        <f t="shared" si="22"/>
        <v>12536</v>
      </c>
      <c r="N232" s="74">
        <v>9.85</v>
      </c>
      <c r="O232" s="74">
        <v>9.86</v>
      </c>
      <c r="P232" s="74">
        <v>9.66</v>
      </c>
      <c r="Q232" s="56" t="s">
        <v>957</v>
      </c>
      <c r="R232" s="57" t="e">
        <f>VLOOKUP(A232,价值股票!A:A,1,FALSE)</f>
        <v>#N/A</v>
      </c>
    </row>
    <row r="233" spans="1:18" x14ac:dyDescent="0.25">
      <c r="A233" s="56" t="s">
        <v>66</v>
      </c>
      <c r="B233" s="57" t="s">
        <v>2098</v>
      </c>
      <c r="C233" s="69">
        <v>5.01</v>
      </c>
      <c r="D233" s="61">
        <v>1.01E-2</v>
      </c>
      <c r="E233" s="63">
        <v>2.4199999999999999E-2</v>
      </c>
      <c r="F233" s="71">
        <v>5.03</v>
      </c>
      <c r="G233" s="72">
        <v>4.91</v>
      </c>
      <c r="H233" s="58">
        <v>9031</v>
      </c>
      <c r="I233" s="1">
        <v>0.625</v>
      </c>
      <c r="J233" s="58">
        <f t="shared" si="20"/>
        <v>36</v>
      </c>
      <c r="K233" s="69">
        <f t="shared" si="23"/>
        <v>5.01</v>
      </c>
      <c r="L233" s="63">
        <f t="shared" si="21"/>
        <v>1.01E-2</v>
      </c>
      <c r="M233" s="58">
        <f t="shared" si="22"/>
        <v>9031</v>
      </c>
      <c r="N233" s="74">
        <v>5</v>
      </c>
      <c r="O233" s="74">
        <v>5.01</v>
      </c>
      <c r="P233" s="74">
        <v>4.9400000000000004</v>
      </c>
      <c r="Q233" s="56" t="s">
        <v>440</v>
      </c>
      <c r="R233" s="57" t="e">
        <f>VLOOKUP(A233,价值股票!A:A,1,FALSE)</f>
        <v>#N/A</v>
      </c>
    </row>
    <row r="234" spans="1:18" x14ac:dyDescent="0.25">
      <c r="A234" s="56" t="s">
        <v>67</v>
      </c>
      <c r="B234" s="57" t="s">
        <v>681</v>
      </c>
      <c r="C234" s="69">
        <v>4.3899999999999997</v>
      </c>
      <c r="D234" s="61">
        <v>1.15E-2</v>
      </c>
      <c r="E234" s="63">
        <v>2.53E-2</v>
      </c>
      <c r="F234" s="71">
        <v>4.43</v>
      </c>
      <c r="G234" s="72">
        <v>4.32</v>
      </c>
      <c r="H234" s="58">
        <v>5192</v>
      </c>
      <c r="I234" s="1">
        <v>0.625</v>
      </c>
      <c r="J234" s="58">
        <f t="shared" si="20"/>
        <v>55</v>
      </c>
      <c r="K234" s="69">
        <f t="shared" si="23"/>
        <v>4.3899999999999997</v>
      </c>
      <c r="L234" s="63">
        <f t="shared" si="21"/>
        <v>1.15E-2</v>
      </c>
      <c r="M234" s="58">
        <f t="shared" si="22"/>
        <v>5192</v>
      </c>
      <c r="N234" s="74">
        <v>4.3899999999999997</v>
      </c>
      <c r="O234" s="74">
        <v>4.4000000000000004</v>
      </c>
      <c r="P234" s="74">
        <v>4.3499999999999996</v>
      </c>
      <c r="Q234" s="56" t="s">
        <v>702</v>
      </c>
      <c r="R234" s="57" t="e">
        <f>VLOOKUP(A234,价值股票!A:A,1,FALSE)</f>
        <v>#N/A</v>
      </c>
    </row>
    <row r="235" spans="1:18" x14ac:dyDescent="0.25">
      <c r="A235" s="56" t="s">
        <v>1364</v>
      </c>
      <c r="B235" s="57" t="s">
        <v>2099</v>
      </c>
      <c r="C235" s="69">
        <v>5.0999999999999996</v>
      </c>
      <c r="D235" s="61">
        <v>1.5900000000000001E-2</v>
      </c>
      <c r="E235" s="63">
        <v>2.5899999999999999E-2</v>
      </c>
      <c r="F235" s="71">
        <v>5.14</v>
      </c>
      <c r="G235" s="72">
        <v>5.01</v>
      </c>
      <c r="H235" s="58">
        <v>35284</v>
      </c>
      <c r="I235" s="1">
        <v>0.625</v>
      </c>
      <c r="J235" s="58">
        <f t="shared" si="20"/>
        <v>60</v>
      </c>
      <c r="K235" s="69">
        <f t="shared" si="23"/>
        <v>5.0999999999999996</v>
      </c>
      <c r="L235" s="63">
        <f t="shared" si="21"/>
        <v>1.5900000000000001E-2</v>
      </c>
      <c r="M235" s="58">
        <f t="shared" si="22"/>
        <v>35284</v>
      </c>
      <c r="N235" s="74">
        <v>5.09</v>
      </c>
      <c r="O235" s="74">
        <v>5.0999999999999996</v>
      </c>
      <c r="P235" s="74">
        <v>5.0199999999999996</v>
      </c>
      <c r="Q235" s="56" t="s">
        <v>703</v>
      </c>
      <c r="R235" s="57" t="e">
        <f>VLOOKUP(A235,价值股票!A:A,1,FALSE)</f>
        <v>#N/A</v>
      </c>
    </row>
    <row r="236" spans="1:18" x14ac:dyDescent="0.25">
      <c r="A236" s="56" t="s">
        <v>100</v>
      </c>
      <c r="B236" s="57" t="s">
        <v>2100</v>
      </c>
      <c r="C236" s="69">
        <v>75.099999999999994</v>
      </c>
      <c r="D236" s="61">
        <v>1.7100000000000001E-2</v>
      </c>
      <c r="E236" s="63">
        <v>2.3400000000000001E-2</v>
      </c>
      <c r="F236" s="71">
        <v>75.33</v>
      </c>
      <c r="G236" s="72">
        <v>73.599999999999994</v>
      </c>
      <c r="H236" s="58">
        <v>251258</v>
      </c>
      <c r="I236" s="1">
        <v>0.625</v>
      </c>
      <c r="J236" s="58">
        <f t="shared" si="20"/>
        <v>333</v>
      </c>
      <c r="K236" s="69">
        <f t="shared" si="23"/>
        <v>75.099999999999994</v>
      </c>
      <c r="L236" s="63">
        <f t="shared" si="21"/>
        <v>1.7100000000000001E-2</v>
      </c>
      <c r="M236" s="58">
        <f t="shared" si="22"/>
        <v>251258</v>
      </c>
      <c r="N236" s="74">
        <v>75.09</v>
      </c>
      <c r="O236" s="74">
        <v>75.099999999999994</v>
      </c>
      <c r="P236" s="74">
        <v>73.7</v>
      </c>
      <c r="Q236" s="56" t="s">
        <v>522</v>
      </c>
      <c r="R236" s="57" t="e">
        <f>VLOOKUP(A236,价值股票!A:A,1,FALSE)</f>
        <v>#N/A</v>
      </c>
    </row>
    <row r="237" spans="1:18" x14ac:dyDescent="0.25">
      <c r="A237" s="56" t="s">
        <v>816</v>
      </c>
      <c r="B237" s="57" t="s">
        <v>2101</v>
      </c>
      <c r="C237" s="69">
        <v>13.66</v>
      </c>
      <c r="D237" s="61">
        <v>5.8999999999999999E-3</v>
      </c>
      <c r="E237" s="63">
        <v>1.0999999999999999E-2</v>
      </c>
      <c r="F237" s="71">
        <v>13.69</v>
      </c>
      <c r="G237" s="72">
        <v>13.54</v>
      </c>
      <c r="H237" s="58">
        <v>62323</v>
      </c>
      <c r="I237" s="1">
        <v>0.625</v>
      </c>
      <c r="J237" s="58">
        <f t="shared" si="20"/>
        <v>338</v>
      </c>
      <c r="K237" s="69">
        <f t="shared" si="23"/>
        <v>13.66</v>
      </c>
      <c r="L237" s="63">
        <f t="shared" si="21"/>
        <v>5.8999999999999999E-3</v>
      </c>
      <c r="M237" s="58">
        <f t="shared" si="22"/>
        <v>62323</v>
      </c>
      <c r="N237" s="74">
        <v>13.66</v>
      </c>
      <c r="O237" s="74">
        <v>13.67</v>
      </c>
      <c r="P237" s="74">
        <v>13.58</v>
      </c>
      <c r="Q237" s="56" t="s">
        <v>1213</v>
      </c>
      <c r="R237" s="57" t="e">
        <f>VLOOKUP(A237,价值股票!A:A,1,FALSE)</f>
        <v>#N/A</v>
      </c>
    </row>
    <row r="238" spans="1:18" x14ac:dyDescent="0.25">
      <c r="A238" s="56" t="s">
        <v>121</v>
      </c>
      <c r="B238" s="57" t="s">
        <v>686</v>
      </c>
      <c r="C238" s="69">
        <v>58.62</v>
      </c>
      <c r="D238" s="61">
        <v>8.8000000000000005E-3</v>
      </c>
      <c r="E238" s="63">
        <v>1.84E-2</v>
      </c>
      <c r="F238" s="71">
        <v>58.98</v>
      </c>
      <c r="G238" s="72">
        <v>57.91</v>
      </c>
      <c r="H238" s="58">
        <v>20701</v>
      </c>
      <c r="I238" s="1">
        <v>0.625</v>
      </c>
      <c r="J238" s="58">
        <f t="shared" si="20"/>
        <v>423</v>
      </c>
      <c r="K238" s="69">
        <f t="shared" si="23"/>
        <v>58.62</v>
      </c>
      <c r="L238" s="63">
        <f t="shared" si="21"/>
        <v>8.8000000000000005E-3</v>
      </c>
      <c r="M238" s="58">
        <f t="shared" si="22"/>
        <v>20701</v>
      </c>
      <c r="N238" s="74">
        <v>58.62</v>
      </c>
      <c r="O238" s="74">
        <v>58.63</v>
      </c>
      <c r="P238" s="74">
        <v>58.1</v>
      </c>
      <c r="Q238" s="56" t="s">
        <v>523</v>
      </c>
      <c r="R238" s="57" t="e">
        <f>VLOOKUP(A238,价值股票!A:A,1,FALSE)</f>
        <v>#N/A</v>
      </c>
    </row>
    <row r="239" spans="1:18" x14ac:dyDescent="0.25">
      <c r="A239" s="56" t="s">
        <v>76</v>
      </c>
      <c r="B239" s="57" t="s">
        <v>2102</v>
      </c>
      <c r="C239" s="69">
        <v>3.41</v>
      </c>
      <c r="D239" s="61">
        <v>3.0200000000000001E-2</v>
      </c>
      <c r="E239" s="63">
        <v>4.53E-2</v>
      </c>
      <c r="F239" s="71">
        <v>3.45</v>
      </c>
      <c r="G239" s="72">
        <v>3.3</v>
      </c>
      <c r="H239" s="58">
        <v>25663</v>
      </c>
      <c r="I239" s="1">
        <v>0.625</v>
      </c>
      <c r="J239" s="58">
        <f t="shared" si="20"/>
        <v>488</v>
      </c>
      <c r="K239" s="69">
        <f t="shared" si="23"/>
        <v>3.41</v>
      </c>
      <c r="L239" s="63">
        <f t="shared" si="21"/>
        <v>3.0200000000000001E-2</v>
      </c>
      <c r="M239" s="58">
        <f t="shared" si="22"/>
        <v>25663</v>
      </c>
      <c r="N239" s="74">
        <v>3.4</v>
      </c>
      <c r="O239" s="74">
        <v>3.41</v>
      </c>
      <c r="P239" s="74">
        <v>3.3</v>
      </c>
      <c r="Q239" s="56" t="s">
        <v>958</v>
      </c>
      <c r="R239" s="57" t="e">
        <f>VLOOKUP(A239,价值股票!A:A,1,FALSE)</f>
        <v>#N/A</v>
      </c>
    </row>
    <row r="240" spans="1:18" x14ac:dyDescent="0.25">
      <c r="A240" s="56" t="s">
        <v>128</v>
      </c>
      <c r="B240" s="57" t="s">
        <v>685</v>
      </c>
      <c r="C240" s="69">
        <v>38.25</v>
      </c>
      <c r="D240" s="61">
        <v>1.11E-2</v>
      </c>
      <c r="E240" s="63">
        <v>1.35E-2</v>
      </c>
      <c r="F240" s="71">
        <v>38.299999999999997</v>
      </c>
      <c r="G240" s="72">
        <v>37.79</v>
      </c>
      <c r="H240" s="58">
        <v>28484</v>
      </c>
      <c r="I240" s="1">
        <v>0.625</v>
      </c>
      <c r="J240" s="58">
        <f t="shared" si="20"/>
        <v>513</v>
      </c>
      <c r="K240" s="69">
        <f t="shared" si="23"/>
        <v>38.25</v>
      </c>
      <c r="L240" s="63">
        <f t="shared" si="21"/>
        <v>1.11E-2</v>
      </c>
      <c r="M240" s="58">
        <f t="shared" si="22"/>
        <v>28484</v>
      </c>
      <c r="N240" s="74">
        <v>38.24</v>
      </c>
      <c r="O240" s="74">
        <v>38.25</v>
      </c>
      <c r="P240" s="74">
        <v>37.86</v>
      </c>
      <c r="Q240" s="56" t="s">
        <v>441</v>
      </c>
      <c r="R240" s="57" t="e">
        <f>VLOOKUP(A240,价值股票!A:A,1,FALSE)</f>
        <v>#N/A</v>
      </c>
    </row>
    <row r="241" spans="1:18" x14ac:dyDescent="0.25">
      <c r="A241" s="56" t="s">
        <v>125</v>
      </c>
      <c r="B241" s="57" t="s">
        <v>687</v>
      </c>
      <c r="C241" s="69">
        <v>58.09</v>
      </c>
      <c r="D241" s="61">
        <v>7.1000000000000004E-3</v>
      </c>
      <c r="E241" s="63">
        <v>1.11E-2</v>
      </c>
      <c r="F241" s="71">
        <v>58.1</v>
      </c>
      <c r="G241" s="72">
        <v>57.46</v>
      </c>
      <c r="H241" s="58">
        <v>40388</v>
      </c>
      <c r="I241" s="1">
        <v>0.625</v>
      </c>
      <c r="J241" s="58">
        <f t="shared" si="20"/>
        <v>538</v>
      </c>
      <c r="K241" s="69">
        <f t="shared" si="23"/>
        <v>58.09</v>
      </c>
      <c r="L241" s="63">
        <f t="shared" si="21"/>
        <v>7.1000000000000004E-3</v>
      </c>
      <c r="M241" s="58">
        <f t="shared" si="22"/>
        <v>40388</v>
      </c>
      <c r="N241" s="74">
        <v>58.08</v>
      </c>
      <c r="O241" s="74">
        <v>58.09</v>
      </c>
      <c r="P241" s="74">
        <v>57.51</v>
      </c>
      <c r="Q241" s="56" t="s">
        <v>704</v>
      </c>
      <c r="R241" s="57" t="e">
        <f>VLOOKUP(A241,价值股票!A:A,1,FALSE)</f>
        <v>#N/A</v>
      </c>
    </row>
    <row r="242" spans="1:18" x14ac:dyDescent="0.25">
      <c r="A242" s="56" t="s">
        <v>746</v>
      </c>
      <c r="B242" s="57" t="s">
        <v>2103</v>
      </c>
      <c r="C242" s="69">
        <v>141.30000000000001</v>
      </c>
      <c r="D242" s="62">
        <v>-2.8E-3</v>
      </c>
      <c r="E242" s="63">
        <v>2.5700000000000001E-2</v>
      </c>
      <c r="F242" s="71">
        <v>144.1</v>
      </c>
      <c r="G242" s="72">
        <v>140.46</v>
      </c>
      <c r="H242" s="58">
        <v>217774</v>
      </c>
      <c r="I242" s="1">
        <v>0.625</v>
      </c>
      <c r="J242" s="58">
        <f t="shared" si="20"/>
        <v>568</v>
      </c>
      <c r="K242" s="69">
        <f t="shared" si="23"/>
        <v>141.30000000000001</v>
      </c>
      <c r="L242" s="63">
        <f t="shared" si="21"/>
        <v>-2.8E-3</v>
      </c>
      <c r="M242" s="58">
        <f t="shared" si="22"/>
        <v>217774</v>
      </c>
      <c r="N242" s="74">
        <v>141.30000000000001</v>
      </c>
      <c r="O242" s="74">
        <v>141.31</v>
      </c>
      <c r="P242" s="74">
        <v>140.5</v>
      </c>
      <c r="Q242" s="56" t="s">
        <v>442</v>
      </c>
      <c r="R242" s="57" t="e">
        <f>VLOOKUP(A242,价值股票!A:A,1,FALSE)</f>
        <v>#N/A</v>
      </c>
    </row>
    <row r="243" spans="1:18" x14ac:dyDescent="0.25">
      <c r="A243" s="56" t="s">
        <v>25</v>
      </c>
      <c r="B243" s="57" t="s">
        <v>670</v>
      </c>
      <c r="C243" s="69">
        <v>43.31</v>
      </c>
      <c r="D243" s="61">
        <v>7.7000000000000002E-3</v>
      </c>
      <c r="E243" s="63">
        <v>1.84E-2</v>
      </c>
      <c r="F243" s="71">
        <v>43.6</v>
      </c>
      <c r="G243" s="72">
        <v>42.81</v>
      </c>
      <c r="H243" s="58">
        <v>141344</v>
      </c>
      <c r="I243" s="1">
        <v>0.625</v>
      </c>
      <c r="J243" s="58">
        <f t="shared" si="20"/>
        <v>651</v>
      </c>
      <c r="K243" s="69">
        <f t="shared" si="23"/>
        <v>43.31</v>
      </c>
      <c r="L243" s="63">
        <f t="shared" si="21"/>
        <v>7.7000000000000002E-3</v>
      </c>
      <c r="M243" s="58">
        <f t="shared" si="22"/>
        <v>141344</v>
      </c>
      <c r="N243" s="74">
        <v>43.3</v>
      </c>
      <c r="O243" s="74">
        <v>43.31</v>
      </c>
      <c r="P243" s="74">
        <v>42.92</v>
      </c>
      <c r="Q243" s="56" t="s">
        <v>1214</v>
      </c>
      <c r="R243" s="57" t="e">
        <f>VLOOKUP(A243,价值股票!A:A,1,FALSE)</f>
        <v>#N/A</v>
      </c>
    </row>
    <row r="244" spans="1:18" x14ac:dyDescent="0.25">
      <c r="A244" s="56" t="s">
        <v>747</v>
      </c>
      <c r="B244" s="57" t="s">
        <v>2104</v>
      </c>
      <c r="C244" s="69">
        <v>107.4</v>
      </c>
      <c r="D244" s="62">
        <v>-8.3000000000000001E-3</v>
      </c>
      <c r="E244" s="63">
        <v>1.7000000000000001E-2</v>
      </c>
      <c r="F244" s="71">
        <v>109.2</v>
      </c>
      <c r="G244" s="72">
        <v>107.36</v>
      </c>
      <c r="H244" s="58">
        <v>45428</v>
      </c>
      <c r="I244" s="1">
        <v>0.625</v>
      </c>
      <c r="J244" s="58">
        <f t="shared" si="20"/>
        <v>661</v>
      </c>
      <c r="K244" s="69">
        <f t="shared" si="23"/>
        <v>107.4</v>
      </c>
      <c r="L244" s="63">
        <f t="shared" si="21"/>
        <v>-8.3000000000000001E-3</v>
      </c>
      <c r="M244" s="58">
        <f t="shared" si="22"/>
        <v>45428</v>
      </c>
      <c r="N244" s="74">
        <v>107.4</v>
      </c>
      <c r="O244" s="74">
        <v>107.41</v>
      </c>
      <c r="P244" s="74">
        <v>107.75</v>
      </c>
      <c r="Q244" s="56" t="s">
        <v>443</v>
      </c>
      <c r="R244" s="57" t="e">
        <f>VLOOKUP(A244,价值股票!A:A,1,FALSE)</f>
        <v>#N/A</v>
      </c>
    </row>
    <row r="245" spans="1:18" x14ac:dyDescent="0.25">
      <c r="A245" s="56" t="s">
        <v>1375</v>
      </c>
      <c r="B245" s="57" t="s">
        <v>2105</v>
      </c>
      <c r="C245" s="69">
        <v>6.03</v>
      </c>
      <c r="D245" s="61">
        <v>6.7000000000000002E-3</v>
      </c>
      <c r="E245" s="63">
        <v>0.02</v>
      </c>
      <c r="F245" s="71">
        <v>6.09</v>
      </c>
      <c r="G245" s="72">
        <v>5.97</v>
      </c>
      <c r="H245" s="58">
        <v>31160</v>
      </c>
      <c r="I245" s="1">
        <v>0.625</v>
      </c>
      <c r="J245" s="58">
        <f t="shared" si="20"/>
        <v>683</v>
      </c>
      <c r="K245" s="69">
        <f t="shared" si="23"/>
        <v>6.03</v>
      </c>
      <c r="L245" s="63">
        <f t="shared" si="21"/>
        <v>6.7000000000000002E-3</v>
      </c>
      <c r="M245" s="58">
        <f t="shared" si="22"/>
        <v>31160</v>
      </c>
      <c r="N245" s="74">
        <v>6.02</v>
      </c>
      <c r="O245" s="74">
        <v>6.03</v>
      </c>
      <c r="P245" s="74">
        <v>5.98</v>
      </c>
      <c r="Q245" s="56" t="s">
        <v>705</v>
      </c>
      <c r="R245" s="57" t="e">
        <f>VLOOKUP(A245,价值股票!A:A,1,FALSE)</f>
        <v>#N/A</v>
      </c>
    </row>
    <row r="246" spans="1:18" x14ac:dyDescent="0.25">
      <c r="A246" s="56" t="s">
        <v>1190</v>
      </c>
      <c r="B246" s="57" t="s">
        <v>2106</v>
      </c>
      <c r="C246" s="69">
        <v>16.61</v>
      </c>
      <c r="D246" s="61">
        <v>9.7000000000000003E-3</v>
      </c>
      <c r="E246" s="63">
        <v>2.4299999999999999E-2</v>
      </c>
      <c r="F246" s="71">
        <v>16.75</v>
      </c>
      <c r="G246" s="72">
        <v>16.350000000000001</v>
      </c>
      <c r="H246" s="58">
        <v>10973</v>
      </c>
      <c r="I246" s="1">
        <v>0.625</v>
      </c>
      <c r="J246" s="58">
        <f t="shared" si="20"/>
        <v>739</v>
      </c>
      <c r="K246" s="69">
        <f t="shared" si="23"/>
        <v>16.61</v>
      </c>
      <c r="L246" s="63">
        <f t="shared" si="21"/>
        <v>9.7000000000000003E-3</v>
      </c>
      <c r="M246" s="58">
        <f t="shared" si="22"/>
        <v>10973</v>
      </c>
      <c r="N246" s="74">
        <v>16.61</v>
      </c>
      <c r="O246" s="74">
        <v>16.62</v>
      </c>
      <c r="P246" s="74">
        <v>16.38</v>
      </c>
      <c r="Q246" s="56" t="s">
        <v>444</v>
      </c>
      <c r="R246" s="57" t="e">
        <f>VLOOKUP(A246,价值股票!A:A,1,FALSE)</f>
        <v>#N/A</v>
      </c>
    </row>
    <row r="247" spans="1:18" x14ac:dyDescent="0.25">
      <c r="A247" s="56" t="s">
        <v>1365</v>
      </c>
      <c r="B247" s="57" t="s">
        <v>2107</v>
      </c>
      <c r="C247" s="69">
        <v>3.67</v>
      </c>
      <c r="D247" s="61">
        <v>3.3799999999999997E-2</v>
      </c>
      <c r="E247" s="63">
        <v>5.9200000000000003E-2</v>
      </c>
      <c r="F247" s="71">
        <v>3.72</v>
      </c>
      <c r="G247" s="72">
        <v>3.51</v>
      </c>
      <c r="H247" s="58">
        <v>6895</v>
      </c>
      <c r="I247" s="1">
        <v>0.625</v>
      </c>
      <c r="J247" s="58">
        <f t="shared" si="20"/>
        <v>761</v>
      </c>
      <c r="K247" s="69">
        <f t="shared" si="23"/>
        <v>3.67</v>
      </c>
      <c r="L247" s="63">
        <f t="shared" si="21"/>
        <v>3.3799999999999997E-2</v>
      </c>
      <c r="M247" s="58">
        <f t="shared" si="22"/>
        <v>6895</v>
      </c>
      <c r="N247" s="74">
        <v>3.66</v>
      </c>
      <c r="O247" s="74">
        <v>3.67</v>
      </c>
      <c r="P247" s="74">
        <v>3.54</v>
      </c>
      <c r="Q247" s="56" t="s">
        <v>663</v>
      </c>
      <c r="R247" s="57" t="e">
        <f>VLOOKUP(A247,价值股票!A:A,1,FALSE)</f>
        <v>#N/A</v>
      </c>
    </row>
    <row r="248" spans="1:18" x14ac:dyDescent="0.25">
      <c r="A248" s="56" t="s">
        <v>748</v>
      </c>
      <c r="B248" s="57" t="s">
        <v>2108</v>
      </c>
      <c r="C248" s="69">
        <v>149.4</v>
      </c>
      <c r="D248" s="61">
        <v>2E-3</v>
      </c>
      <c r="E248" s="63">
        <v>2.3300000000000001E-2</v>
      </c>
      <c r="F248" s="71">
        <v>151.5</v>
      </c>
      <c r="G248" s="72">
        <v>148.02000000000001</v>
      </c>
      <c r="H248" s="58">
        <v>299366</v>
      </c>
      <c r="I248" s="1">
        <v>0.625</v>
      </c>
      <c r="J248" s="58">
        <f t="shared" si="20"/>
        <v>858</v>
      </c>
      <c r="K248" s="69">
        <f t="shared" si="23"/>
        <v>149.4</v>
      </c>
      <c r="L248" s="63">
        <f t="shared" si="21"/>
        <v>2E-3</v>
      </c>
      <c r="M248" s="58">
        <f t="shared" si="22"/>
        <v>299366</v>
      </c>
      <c r="N248" s="74">
        <v>149.4</v>
      </c>
      <c r="O248" s="74">
        <v>149.44999999999999</v>
      </c>
      <c r="P248" s="74">
        <v>148.02000000000001</v>
      </c>
      <c r="Q248" s="56" t="s">
        <v>1215</v>
      </c>
      <c r="R248" s="57" t="e">
        <f>VLOOKUP(A248,价值股票!A:A,1,FALSE)</f>
        <v>#N/A</v>
      </c>
    </row>
    <row r="249" spans="1:18" x14ac:dyDescent="0.25">
      <c r="A249" s="56" t="s">
        <v>82</v>
      </c>
      <c r="B249" s="57" t="s">
        <v>671</v>
      </c>
      <c r="C249" s="69">
        <v>6.69</v>
      </c>
      <c r="D249" s="61">
        <v>1.52E-2</v>
      </c>
      <c r="E249" s="63">
        <v>3.95E-2</v>
      </c>
      <c r="F249" s="71">
        <v>6.74</v>
      </c>
      <c r="G249" s="72">
        <v>6.48</v>
      </c>
      <c r="H249" s="58">
        <v>18427</v>
      </c>
      <c r="I249" s="1">
        <v>0.625</v>
      </c>
      <c r="J249" s="58">
        <f t="shared" si="20"/>
        <v>877</v>
      </c>
      <c r="K249" s="69">
        <f t="shared" si="23"/>
        <v>6.69</v>
      </c>
      <c r="L249" s="63">
        <f t="shared" si="21"/>
        <v>1.52E-2</v>
      </c>
      <c r="M249" s="58">
        <f t="shared" si="22"/>
        <v>18427</v>
      </c>
      <c r="N249" s="74">
        <v>6.68</v>
      </c>
      <c r="O249" s="74">
        <v>6.69</v>
      </c>
      <c r="P249" s="74">
        <v>6.5</v>
      </c>
      <c r="Q249" s="56" t="s">
        <v>721</v>
      </c>
      <c r="R249" s="57" t="e">
        <f>VLOOKUP(A249,价值股票!A:A,1,FALSE)</f>
        <v>#N/A</v>
      </c>
    </row>
    <row r="250" spans="1:18" x14ac:dyDescent="0.25">
      <c r="A250" s="56" t="s">
        <v>124</v>
      </c>
      <c r="B250" s="57" t="s">
        <v>2109</v>
      </c>
      <c r="C250" s="69">
        <v>25.75</v>
      </c>
      <c r="D250" s="61">
        <v>1.38E-2</v>
      </c>
      <c r="E250" s="63">
        <v>1.9699999999999999E-2</v>
      </c>
      <c r="F250" s="71">
        <v>25.8</v>
      </c>
      <c r="G250" s="72">
        <v>25.3</v>
      </c>
      <c r="H250" s="58">
        <v>42677</v>
      </c>
      <c r="I250" s="1">
        <v>0.625</v>
      </c>
      <c r="J250" s="58">
        <f t="shared" si="20"/>
        <v>895</v>
      </c>
      <c r="K250" s="69">
        <f t="shared" si="23"/>
        <v>25.75</v>
      </c>
      <c r="L250" s="63">
        <f t="shared" si="21"/>
        <v>1.38E-2</v>
      </c>
      <c r="M250" s="58">
        <f t="shared" si="22"/>
        <v>42677</v>
      </c>
      <c r="N250" s="74">
        <v>25.75</v>
      </c>
      <c r="O250" s="74">
        <v>25.76</v>
      </c>
      <c r="P250" s="74">
        <v>25.3</v>
      </c>
      <c r="Q250" s="56" t="s">
        <v>722</v>
      </c>
      <c r="R250" s="57" t="e">
        <f>VLOOKUP(A250,价值股票!A:A,1,FALSE)</f>
        <v>#N/A</v>
      </c>
    </row>
    <row r="251" spans="1:18" x14ac:dyDescent="0.25">
      <c r="A251" s="56" t="s">
        <v>69</v>
      </c>
      <c r="B251" s="57" t="s">
        <v>2110</v>
      </c>
      <c r="C251" s="69">
        <v>6.78</v>
      </c>
      <c r="D251" s="61">
        <v>3.2000000000000001E-2</v>
      </c>
      <c r="E251" s="63">
        <v>3.9600000000000003E-2</v>
      </c>
      <c r="F251" s="71">
        <v>6.79</v>
      </c>
      <c r="G251" s="72">
        <v>6.53</v>
      </c>
      <c r="H251" s="58">
        <v>33756</v>
      </c>
      <c r="I251" s="1">
        <v>0.625</v>
      </c>
      <c r="J251" s="58">
        <f t="shared" si="20"/>
        <v>937</v>
      </c>
      <c r="K251" s="69">
        <f t="shared" si="23"/>
        <v>6.78</v>
      </c>
      <c r="L251" s="63">
        <f t="shared" si="21"/>
        <v>3.2000000000000001E-2</v>
      </c>
      <c r="M251" s="58">
        <f t="shared" si="22"/>
        <v>33756</v>
      </c>
      <c r="N251" s="74">
        <v>6.77</v>
      </c>
      <c r="O251" s="74">
        <v>6.78</v>
      </c>
      <c r="P251" s="74">
        <v>6.56</v>
      </c>
      <c r="Q251" s="56" t="s">
        <v>723</v>
      </c>
      <c r="R251" s="57" t="e">
        <f>VLOOKUP(A251,价值股票!A:A,1,FALSE)</f>
        <v>#N/A</v>
      </c>
    </row>
    <row r="252" spans="1:18" x14ac:dyDescent="0.25">
      <c r="A252" s="56" t="s">
        <v>70</v>
      </c>
      <c r="B252" s="57" t="s">
        <v>2111</v>
      </c>
      <c r="C252" s="69">
        <v>3.38</v>
      </c>
      <c r="D252" s="61">
        <v>2.4199999999999999E-2</v>
      </c>
      <c r="E252" s="63">
        <v>3.3300000000000003E-2</v>
      </c>
      <c r="F252" s="71">
        <v>3.4</v>
      </c>
      <c r="G252" s="72">
        <v>3.29</v>
      </c>
      <c r="H252" s="58">
        <v>17884</v>
      </c>
      <c r="I252" s="1">
        <v>0.625</v>
      </c>
      <c r="J252" s="58">
        <f t="shared" si="20"/>
        <v>959</v>
      </c>
      <c r="K252" s="69">
        <f t="shared" si="23"/>
        <v>3.38</v>
      </c>
      <c r="L252" s="63">
        <f t="shared" si="21"/>
        <v>2.4199999999999999E-2</v>
      </c>
      <c r="M252" s="58">
        <f t="shared" si="22"/>
        <v>17884</v>
      </c>
      <c r="N252" s="74">
        <v>3.38</v>
      </c>
      <c r="O252" s="74">
        <v>3.39</v>
      </c>
      <c r="P252" s="74">
        <v>3.29</v>
      </c>
      <c r="Q252" s="56" t="s">
        <v>724</v>
      </c>
      <c r="R252" s="57" t="e">
        <f>VLOOKUP(A252,价值股票!A:A,1,FALSE)</f>
        <v>#N/A</v>
      </c>
    </row>
    <row r="253" spans="1:18" x14ac:dyDescent="0.25">
      <c r="A253" s="56" t="s">
        <v>83</v>
      </c>
      <c r="B253" s="57" t="s">
        <v>2112</v>
      </c>
      <c r="C253" s="69">
        <v>15.04</v>
      </c>
      <c r="D253" s="61">
        <v>1.0800000000000001E-2</v>
      </c>
      <c r="E253" s="63">
        <v>2.9600000000000001E-2</v>
      </c>
      <c r="F253" s="71">
        <v>15.26</v>
      </c>
      <c r="G253" s="72">
        <v>14.82</v>
      </c>
      <c r="H253" s="58">
        <v>56388</v>
      </c>
      <c r="I253" s="1">
        <v>0.625</v>
      </c>
      <c r="J253" s="58">
        <f t="shared" si="20"/>
        <v>960</v>
      </c>
      <c r="K253" s="69">
        <f t="shared" si="23"/>
        <v>15.04</v>
      </c>
      <c r="L253" s="63">
        <f t="shared" si="21"/>
        <v>1.0800000000000001E-2</v>
      </c>
      <c r="M253" s="58">
        <f t="shared" si="22"/>
        <v>56388</v>
      </c>
      <c r="N253" s="74">
        <v>15.04</v>
      </c>
      <c r="O253" s="74">
        <v>15.05</v>
      </c>
      <c r="P253" s="74">
        <v>14.83</v>
      </c>
      <c r="Q253" s="56" t="s">
        <v>725</v>
      </c>
      <c r="R253" s="57" t="e">
        <f>VLOOKUP(A253,价值股票!A:A,1,FALSE)</f>
        <v>#N/A</v>
      </c>
    </row>
    <row r="254" spans="1:18" x14ac:dyDescent="0.25">
      <c r="A254" s="56" t="s">
        <v>26</v>
      </c>
      <c r="B254" s="57" t="s">
        <v>688</v>
      </c>
      <c r="C254" s="69">
        <v>37.07</v>
      </c>
      <c r="D254" s="61">
        <v>1.9E-3</v>
      </c>
      <c r="E254" s="63">
        <v>2.1600000000000001E-2</v>
      </c>
      <c r="F254" s="71">
        <v>37.5</v>
      </c>
      <c r="G254" s="72">
        <v>36.700000000000003</v>
      </c>
      <c r="H254" s="58">
        <v>34985</v>
      </c>
      <c r="I254" s="1">
        <v>0.625</v>
      </c>
      <c r="J254" s="58">
        <f t="shared" si="20"/>
        <v>963</v>
      </c>
      <c r="K254" s="69">
        <f t="shared" si="23"/>
        <v>37.07</v>
      </c>
      <c r="L254" s="63">
        <f t="shared" si="21"/>
        <v>1.9E-3</v>
      </c>
      <c r="M254" s="58">
        <f t="shared" si="22"/>
        <v>34985</v>
      </c>
      <c r="N254" s="74">
        <v>37.07</v>
      </c>
      <c r="O254" s="74">
        <v>37.08</v>
      </c>
      <c r="P254" s="74">
        <v>37</v>
      </c>
      <c r="Q254" s="56" t="s">
        <v>959</v>
      </c>
      <c r="R254" s="57" t="e">
        <f>VLOOKUP(A254,价值股票!A:A,1,FALSE)</f>
        <v>#N/A</v>
      </c>
    </row>
    <row r="255" spans="1:18" x14ac:dyDescent="0.25">
      <c r="A255" s="56" t="s">
        <v>132</v>
      </c>
      <c r="B255" s="57" t="s">
        <v>689</v>
      </c>
      <c r="C255" s="69">
        <v>27.1</v>
      </c>
      <c r="D255" s="77">
        <v>0</v>
      </c>
      <c r="E255" s="63">
        <v>1.4E-2</v>
      </c>
      <c r="F255" s="71">
        <v>27.23</v>
      </c>
      <c r="G255" s="72">
        <v>26.85</v>
      </c>
      <c r="H255" s="58">
        <v>72811</v>
      </c>
      <c r="I255" s="1">
        <v>0.625</v>
      </c>
      <c r="J255" s="58">
        <f t="shared" si="20"/>
        <v>2008</v>
      </c>
      <c r="K255" s="69">
        <f t="shared" si="23"/>
        <v>27.1</v>
      </c>
      <c r="L255" s="63">
        <f t="shared" si="21"/>
        <v>0</v>
      </c>
      <c r="M255" s="58">
        <f t="shared" si="22"/>
        <v>72811</v>
      </c>
      <c r="N255" s="74">
        <v>27.09</v>
      </c>
      <c r="O255" s="74">
        <v>27.1</v>
      </c>
      <c r="P255" s="74">
        <v>27.1</v>
      </c>
      <c r="Q255" s="56" t="s">
        <v>726</v>
      </c>
      <c r="R255" s="57" t="e">
        <f>VLOOKUP(A255,价值股票!A:A,1,FALSE)</f>
        <v>#N/A</v>
      </c>
    </row>
    <row r="256" spans="1:18" x14ac:dyDescent="0.25">
      <c r="A256" s="56" t="s">
        <v>133</v>
      </c>
      <c r="B256" s="57" t="s">
        <v>690</v>
      </c>
      <c r="C256" s="69">
        <v>11.91</v>
      </c>
      <c r="D256" s="61">
        <v>1.6999999999999999E-3</v>
      </c>
      <c r="E256" s="63">
        <v>1.5100000000000001E-2</v>
      </c>
      <c r="F256" s="71">
        <v>12.03</v>
      </c>
      <c r="G256" s="72">
        <v>11.85</v>
      </c>
      <c r="H256" s="58">
        <v>7815</v>
      </c>
      <c r="I256" s="1">
        <v>0.625</v>
      </c>
      <c r="J256" s="58">
        <f t="shared" si="20"/>
        <v>2019</v>
      </c>
      <c r="K256" s="69">
        <f t="shared" si="23"/>
        <v>11.91</v>
      </c>
      <c r="L256" s="63">
        <f t="shared" si="21"/>
        <v>1.6999999999999999E-3</v>
      </c>
      <c r="M256" s="58">
        <f t="shared" si="22"/>
        <v>7815</v>
      </c>
      <c r="N256" s="74">
        <v>11.9</v>
      </c>
      <c r="O256" s="74">
        <v>11.91</v>
      </c>
      <c r="P256" s="74">
        <v>11.87</v>
      </c>
      <c r="Q256" s="56" t="s">
        <v>1216</v>
      </c>
      <c r="R256" s="57" t="e">
        <f>VLOOKUP(A256,价值股票!A:A,1,FALSE)</f>
        <v>#N/A</v>
      </c>
    </row>
    <row r="257" spans="1:18" x14ac:dyDescent="0.25">
      <c r="A257" s="56" t="s">
        <v>60</v>
      </c>
      <c r="B257" s="57" t="s">
        <v>2113</v>
      </c>
      <c r="C257" s="69">
        <v>6.99</v>
      </c>
      <c r="D257" s="62">
        <v>-8.5000000000000006E-3</v>
      </c>
      <c r="E257" s="63">
        <v>2.5499999999999998E-2</v>
      </c>
      <c r="F257" s="71">
        <v>7.11</v>
      </c>
      <c r="G257" s="72">
        <v>6.93</v>
      </c>
      <c r="H257" s="58">
        <v>85363</v>
      </c>
      <c r="I257" s="1">
        <v>0.625</v>
      </c>
      <c r="J257" s="58">
        <f t="shared" si="20"/>
        <v>2027</v>
      </c>
      <c r="K257" s="69">
        <f t="shared" si="23"/>
        <v>6.99</v>
      </c>
      <c r="L257" s="63">
        <f t="shared" si="21"/>
        <v>-8.5000000000000006E-3</v>
      </c>
      <c r="M257" s="58">
        <f t="shared" si="22"/>
        <v>85363</v>
      </c>
      <c r="N257" s="74">
        <v>6.99</v>
      </c>
      <c r="O257" s="74">
        <v>7</v>
      </c>
      <c r="P257" s="74">
        <v>7.03</v>
      </c>
      <c r="Q257" s="56" t="s">
        <v>727</v>
      </c>
      <c r="R257" s="57" t="e">
        <f>VLOOKUP(A257,价值股票!A:A,1,FALSE)</f>
        <v>#N/A</v>
      </c>
    </row>
    <row r="258" spans="1:18" x14ac:dyDescent="0.25">
      <c r="A258" s="56" t="s">
        <v>61</v>
      </c>
      <c r="B258" s="57" t="s">
        <v>683</v>
      </c>
      <c r="C258" s="69">
        <v>53.97</v>
      </c>
      <c r="D258" s="61">
        <v>3.8999999999999998E-3</v>
      </c>
      <c r="E258" s="63">
        <v>1.1900000000000001E-2</v>
      </c>
      <c r="F258" s="71">
        <v>54.26</v>
      </c>
      <c r="G258" s="72">
        <v>53.62</v>
      </c>
      <c r="H258" s="58">
        <v>15965</v>
      </c>
      <c r="I258" s="1">
        <v>0.625</v>
      </c>
      <c r="J258" s="58">
        <f t="shared" si="20"/>
        <v>2032</v>
      </c>
      <c r="K258" s="69">
        <f t="shared" si="23"/>
        <v>53.97</v>
      </c>
      <c r="L258" s="63">
        <f t="shared" si="21"/>
        <v>3.8999999999999998E-3</v>
      </c>
      <c r="M258" s="58">
        <f t="shared" si="22"/>
        <v>15965</v>
      </c>
      <c r="N258" s="74">
        <v>53.96</v>
      </c>
      <c r="O258" s="74">
        <v>53.97</v>
      </c>
      <c r="P258" s="74">
        <v>53.64</v>
      </c>
      <c r="Q258" s="56" t="s">
        <v>1217</v>
      </c>
      <c r="R258" s="57" t="e">
        <f>VLOOKUP(A258,价值股票!A:A,1,FALSE)</f>
        <v>#N/A</v>
      </c>
    </row>
    <row r="259" spans="1:18" x14ac:dyDescent="0.25">
      <c r="A259" s="56" t="s">
        <v>134</v>
      </c>
      <c r="B259" s="57" t="s">
        <v>2114</v>
      </c>
      <c r="C259" s="69">
        <v>24.98</v>
      </c>
      <c r="D259" s="62">
        <v>-9.4999999999999998E-3</v>
      </c>
      <c r="E259" s="63">
        <v>2.8500000000000001E-2</v>
      </c>
      <c r="F259" s="72">
        <v>25.2</v>
      </c>
      <c r="G259" s="72">
        <v>24.48</v>
      </c>
      <c r="H259" s="58">
        <v>200193</v>
      </c>
      <c r="I259" s="1">
        <v>0.625</v>
      </c>
      <c r="J259" s="58">
        <f t="shared" si="20"/>
        <v>2050</v>
      </c>
      <c r="K259" s="69">
        <f t="shared" si="23"/>
        <v>24.98</v>
      </c>
      <c r="L259" s="63">
        <f t="shared" si="21"/>
        <v>-9.4999999999999998E-3</v>
      </c>
      <c r="M259" s="58">
        <f t="shared" si="22"/>
        <v>200193</v>
      </c>
      <c r="N259" s="74">
        <v>24.98</v>
      </c>
      <c r="O259" s="74">
        <v>24.99</v>
      </c>
      <c r="P259" s="74">
        <v>25.05</v>
      </c>
      <c r="Q259" s="56" t="s">
        <v>1218</v>
      </c>
      <c r="R259" s="57" t="e">
        <f>VLOOKUP(A259,价值股票!A:A,1,FALSE)</f>
        <v>#N/A</v>
      </c>
    </row>
    <row r="260" spans="1:18" x14ac:dyDescent="0.25">
      <c r="A260" s="56" t="s">
        <v>84</v>
      </c>
      <c r="B260" s="57" t="s">
        <v>691</v>
      </c>
      <c r="C260" s="69">
        <v>9.3800000000000008</v>
      </c>
      <c r="D260" s="62">
        <v>-1.1599999999999999E-2</v>
      </c>
      <c r="E260" s="63">
        <v>2.63E-2</v>
      </c>
      <c r="F260" s="167">
        <v>9.49</v>
      </c>
      <c r="G260" s="72">
        <v>9.24</v>
      </c>
      <c r="H260" s="58">
        <v>40202</v>
      </c>
      <c r="I260" s="1">
        <v>0.625</v>
      </c>
      <c r="J260" s="58">
        <f t="shared" si="20"/>
        <v>2068</v>
      </c>
      <c r="K260" s="69">
        <f t="shared" si="23"/>
        <v>9.3800000000000008</v>
      </c>
      <c r="L260" s="63">
        <f t="shared" si="21"/>
        <v>-1.1599999999999999E-2</v>
      </c>
      <c r="M260" s="58">
        <f t="shared" si="22"/>
        <v>40202</v>
      </c>
      <c r="N260" s="74">
        <v>9.3699999999999992</v>
      </c>
      <c r="O260" s="74">
        <v>9.3800000000000008</v>
      </c>
      <c r="P260" s="74">
        <v>9.3800000000000008</v>
      </c>
      <c r="Q260" s="56" t="s">
        <v>1219</v>
      </c>
      <c r="R260" s="57" t="e">
        <f>VLOOKUP(A260,价值股票!A:A,1,FALSE)</f>
        <v>#N/A</v>
      </c>
    </row>
    <row r="261" spans="1:18" x14ac:dyDescent="0.25">
      <c r="A261" s="56" t="s">
        <v>62</v>
      </c>
      <c r="B261" s="57" t="s">
        <v>2115</v>
      </c>
      <c r="C261" s="69">
        <v>14.68</v>
      </c>
      <c r="D261" s="61">
        <v>1.7299999999999999E-2</v>
      </c>
      <c r="E261" s="63">
        <v>3.3300000000000003E-2</v>
      </c>
      <c r="F261" s="71">
        <v>14.85</v>
      </c>
      <c r="G261" s="72">
        <v>14.37</v>
      </c>
      <c r="H261" s="58">
        <v>22583</v>
      </c>
      <c r="I261" s="1">
        <v>0.625</v>
      </c>
      <c r="J261" s="58">
        <f t="shared" si="20"/>
        <v>2078</v>
      </c>
      <c r="K261" s="69">
        <f t="shared" si="23"/>
        <v>14.68</v>
      </c>
      <c r="L261" s="63">
        <f t="shared" si="21"/>
        <v>1.7299999999999999E-2</v>
      </c>
      <c r="M261" s="58">
        <f t="shared" si="22"/>
        <v>22583</v>
      </c>
      <c r="N261" s="74">
        <v>14.68</v>
      </c>
      <c r="O261" s="74">
        <v>14.69</v>
      </c>
      <c r="P261" s="74">
        <v>14.43</v>
      </c>
      <c r="Q261" s="56" t="s">
        <v>1220</v>
      </c>
      <c r="R261" s="57" t="e">
        <f>VLOOKUP(A261,价值股票!A:A,1,FALSE)</f>
        <v>#N/A</v>
      </c>
    </row>
    <row r="262" spans="1:18" x14ac:dyDescent="0.25">
      <c r="A262" s="56" t="s">
        <v>1376</v>
      </c>
      <c r="B262" s="57" t="s">
        <v>2116</v>
      </c>
      <c r="C262" s="69">
        <v>11.05</v>
      </c>
      <c r="D262" s="61">
        <v>8.2000000000000007E-3</v>
      </c>
      <c r="E262" s="63">
        <v>1.9199999999999998E-2</v>
      </c>
      <c r="F262" s="71">
        <v>11.1</v>
      </c>
      <c r="G262" s="72">
        <v>10.89</v>
      </c>
      <c r="H262" s="58">
        <v>3293</v>
      </c>
      <c r="I262" s="1">
        <v>0.625</v>
      </c>
      <c r="J262" s="58">
        <f t="shared" si="20"/>
        <v>2136</v>
      </c>
      <c r="K262" s="69">
        <f t="shared" si="23"/>
        <v>11.05</v>
      </c>
      <c r="L262" s="63">
        <f t="shared" si="21"/>
        <v>8.2000000000000007E-3</v>
      </c>
      <c r="M262" s="58">
        <f t="shared" si="22"/>
        <v>3293</v>
      </c>
      <c r="N262" s="74">
        <v>11.04</v>
      </c>
      <c r="O262" s="74">
        <v>11.05</v>
      </c>
      <c r="P262" s="74">
        <v>10.95</v>
      </c>
      <c r="Q262" s="56" t="s">
        <v>792</v>
      </c>
      <c r="R262" s="57" t="e">
        <f>VLOOKUP(A262,价值股票!A:A,1,FALSE)</f>
        <v>#N/A</v>
      </c>
    </row>
    <row r="263" spans="1:18" x14ac:dyDescent="0.25">
      <c r="A263" s="56" t="s">
        <v>131</v>
      </c>
      <c r="B263" s="57" t="s">
        <v>2117</v>
      </c>
      <c r="C263" s="69">
        <v>24.6</v>
      </c>
      <c r="D263" s="62">
        <v>-2.92E-2</v>
      </c>
      <c r="E263" s="63">
        <v>3.4700000000000002E-2</v>
      </c>
      <c r="F263" s="71">
        <v>25.42</v>
      </c>
      <c r="G263" s="72">
        <v>24.54</v>
      </c>
      <c r="H263" s="58">
        <v>98775</v>
      </c>
      <c r="I263" s="1">
        <v>0.625</v>
      </c>
      <c r="J263" s="58">
        <f t="shared" si="20"/>
        <v>2142</v>
      </c>
      <c r="K263" s="69">
        <f t="shared" si="23"/>
        <v>24.6</v>
      </c>
      <c r="L263" s="63">
        <f t="shared" si="21"/>
        <v>-2.92E-2</v>
      </c>
      <c r="M263" s="58">
        <f t="shared" si="22"/>
        <v>98775</v>
      </c>
      <c r="N263" s="74">
        <v>24.6</v>
      </c>
      <c r="O263" s="74">
        <v>24.61</v>
      </c>
      <c r="P263" s="74">
        <v>25.34</v>
      </c>
      <c r="Q263" s="56" t="s">
        <v>960</v>
      </c>
      <c r="R263" s="57" t="e">
        <f>VLOOKUP(A263,价值股票!A:A,1,FALSE)</f>
        <v>#N/A</v>
      </c>
    </row>
    <row r="264" spans="1:18" x14ac:dyDescent="0.25">
      <c r="A264" s="56" t="s">
        <v>1389</v>
      </c>
      <c r="B264" s="57" t="s">
        <v>2118</v>
      </c>
      <c r="C264" s="69">
        <v>4.99</v>
      </c>
      <c r="D264" s="77">
        <v>0</v>
      </c>
      <c r="E264" s="63">
        <v>2.6100000000000002E-2</v>
      </c>
      <c r="F264" s="71">
        <v>5.0599999999999996</v>
      </c>
      <c r="G264" s="72">
        <v>4.93</v>
      </c>
      <c r="H264" s="58">
        <v>22445</v>
      </c>
      <c r="I264" s="1">
        <v>0.625</v>
      </c>
      <c r="J264" s="58">
        <f t="shared" si="20"/>
        <v>2165</v>
      </c>
      <c r="K264" s="69">
        <f t="shared" si="23"/>
        <v>4.99</v>
      </c>
      <c r="L264" s="63">
        <f t="shared" si="21"/>
        <v>0</v>
      </c>
      <c r="M264" s="58">
        <f t="shared" si="22"/>
        <v>22445</v>
      </c>
      <c r="N264" s="74">
        <v>4.9800000000000004</v>
      </c>
      <c r="O264" s="74">
        <v>4.99</v>
      </c>
      <c r="P264" s="74">
        <v>4.96</v>
      </c>
      <c r="Q264" s="56" t="s">
        <v>1222</v>
      </c>
      <c r="R264" s="57" t="e">
        <f>VLOOKUP(A264,价值股票!A:A,1,FALSE)</f>
        <v>#N/A</v>
      </c>
    </row>
    <row r="265" spans="1:18" x14ac:dyDescent="0.25">
      <c r="A265" s="56" t="s">
        <v>1377</v>
      </c>
      <c r="B265" s="57" t="s">
        <v>2598</v>
      </c>
      <c r="C265" s="69">
        <v>13.31</v>
      </c>
      <c r="D265" s="61">
        <v>6.0000000000000001E-3</v>
      </c>
      <c r="E265" s="63">
        <v>6.88E-2</v>
      </c>
      <c r="F265" s="71">
        <v>13.77</v>
      </c>
      <c r="G265" s="72">
        <v>12.86</v>
      </c>
      <c r="H265" s="58">
        <v>116695</v>
      </c>
      <c r="I265" s="1">
        <v>0.625</v>
      </c>
      <c r="J265" s="58">
        <f t="shared" si="20"/>
        <v>2182</v>
      </c>
      <c r="K265" s="69">
        <f t="shared" si="23"/>
        <v>13.31</v>
      </c>
      <c r="L265" s="63">
        <f t="shared" si="21"/>
        <v>6.0000000000000001E-3</v>
      </c>
      <c r="M265" s="58">
        <f t="shared" si="22"/>
        <v>116695</v>
      </c>
      <c r="N265" s="74">
        <v>13.3</v>
      </c>
      <c r="O265" s="74">
        <v>13.31</v>
      </c>
      <c r="P265" s="74">
        <v>13.1</v>
      </c>
      <c r="Q265" s="56" t="s">
        <v>1223</v>
      </c>
      <c r="R265" s="57" t="e">
        <f>VLOOKUP(A265,价值股票!A:A,1,FALSE)</f>
        <v>#N/A</v>
      </c>
    </row>
    <row r="266" spans="1:18" x14ac:dyDescent="0.25">
      <c r="A266" s="56" t="s">
        <v>135</v>
      </c>
      <c r="B266" s="57" t="s">
        <v>2119</v>
      </c>
      <c r="C266" s="69">
        <v>16.940000000000001</v>
      </c>
      <c r="D266" s="62">
        <v>-5.3E-3</v>
      </c>
      <c r="E266" s="63">
        <v>1.12E-2</v>
      </c>
      <c r="F266" s="71">
        <v>17.05</v>
      </c>
      <c r="G266" s="72">
        <v>16.86</v>
      </c>
      <c r="H266" s="58">
        <v>64200</v>
      </c>
      <c r="I266" s="1">
        <v>0.625</v>
      </c>
      <c r="J266" s="58">
        <f t="shared" si="20"/>
        <v>2236</v>
      </c>
      <c r="K266" s="69">
        <f t="shared" si="23"/>
        <v>16.940000000000001</v>
      </c>
      <c r="L266" s="63">
        <f t="shared" si="21"/>
        <v>-5.3E-3</v>
      </c>
      <c r="M266" s="58">
        <f t="shared" si="22"/>
        <v>64200</v>
      </c>
      <c r="N266" s="74">
        <v>16.93</v>
      </c>
      <c r="O266" s="74">
        <v>16.940000000000001</v>
      </c>
      <c r="P266" s="74">
        <v>16.98</v>
      </c>
      <c r="Q266" s="56" t="s">
        <v>1224</v>
      </c>
      <c r="R266" s="57" t="e">
        <f>VLOOKUP(A266,价值股票!A:A,1,FALSE)</f>
        <v>#N/A</v>
      </c>
    </row>
    <row r="267" spans="1:18" x14ac:dyDescent="0.25">
      <c r="A267" s="56" t="s">
        <v>1509</v>
      </c>
      <c r="B267" s="57" t="s">
        <v>2120</v>
      </c>
      <c r="C267" s="69">
        <v>27.55</v>
      </c>
      <c r="D267" s="61">
        <v>4.6300000000000001E-2</v>
      </c>
      <c r="E267" s="63">
        <v>8.8099999999999998E-2</v>
      </c>
      <c r="F267" s="71">
        <v>28.3</v>
      </c>
      <c r="G267" s="72">
        <v>25.98</v>
      </c>
      <c r="H267" s="58">
        <v>545458</v>
      </c>
      <c r="I267" s="1">
        <v>0.625</v>
      </c>
      <c r="J267" s="58">
        <f t="shared" si="20"/>
        <v>2241</v>
      </c>
      <c r="K267" s="69">
        <f t="shared" si="23"/>
        <v>27.55</v>
      </c>
      <c r="L267" s="63">
        <f t="shared" si="21"/>
        <v>4.6300000000000001E-2</v>
      </c>
      <c r="M267" s="58">
        <f t="shared" si="22"/>
        <v>545458</v>
      </c>
      <c r="N267" s="74">
        <v>27.54</v>
      </c>
      <c r="O267" s="74">
        <v>27.55</v>
      </c>
      <c r="P267" s="74">
        <v>26.21</v>
      </c>
      <c r="Q267" s="56" t="s">
        <v>961</v>
      </c>
      <c r="R267" s="57" t="e">
        <f>VLOOKUP(A267,价值股票!A:A,1,FALSE)</f>
        <v>#N/A</v>
      </c>
    </row>
    <row r="268" spans="1:18" x14ac:dyDescent="0.25">
      <c r="A268" s="56" t="s">
        <v>106</v>
      </c>
      <c r="B268" s="57" t="s">
        <v>2121</v>
      </c>
      <c r="C268" s="69">
        <v>18.45</v>
      </c>
      <c r="D268" s="77">
        <v>0</v>
      </c>
      <c r="E268" s="63">
        <v>1.5699999999999999E-2</v>
      </c>
      <c r="F268" s="71">
        <v>18.59</v>
      </c>
      <c r="G268" s="72">
        <v>18.3</v>
      </c>
      <c r="H268" s="58">
        <v>24662</v>
      </c>
      <c r="I268" s="1">
        <v>0.625</v>
      </c>
      <c r="J268" s="58">
        <f t="shared" si="20"/>
        <v>2268</v>
      </c>
      <c r="K268" s="69">
        <f t="shared" si="23"/>
        <v>18.45</v>
      </c>
      <c r="L268" s="63">
        <f t="shared" si="21"/>
        <v>0</v>
      </c>
      <c r="M268" s="58">
        <f t="shared" si="22"/>
        <v>24662</v>
      </c>
      <c r="N268" s="74">
        <v>18.45</v>
      </c>
      <c r="O268" s="74">
        <v>18.46</v>
      </c>
      <c r="P268" s="74">
        <v>18.39</v>
      </c>
      <c r="Q268" s="56" t="s">
        <v>1145</v>
      </c>
      <c r="R268" s="57" t="e">
        <f>VLOOKUP(A268,价值股票!A:A,1,FALSE)</f>
        <v>#N/A</v>
      </c>
    </row>
    <row r="269" spans="1:18" x14ac:dyDescent="0.25">
      <c r="A269" s="56" t="s">
        <v>27</v>
      </c>
      <c r="B269" s="57" t="s">
        <v>692</v>
      </c>
      <c r="C269" s="69">
        <v>14</v>
      </c>
      <c r="D269" s="61">
        <v>5.0000000000000001E-3</v>
      </c>
      <c r="E269" s="63">
        <v>2.6599999999999999E-2</v>
      </c>
      <c r="F269" s="71">
        <v>14.24</v>
      </c>
      <c r="G269" s="72">
        <v>13.87</v>
      </c>
      <c r="H269" s="58">
        <v>48435</v>
      </c>
      <c r="I269" s="1">
        <v>0.625</v>
      </c>
      <c r="J269" s="58">
        <f t="shared" si="20"/>
        <v>2271</v>
      </c>
      <c r="K269" s="69">
        <f t="shared" si="23"/>
        <v>14</v>
      </c>
      <c r="L269" s="63">
        <f t="shared" si="21"/>
        <v>5.0000000000000001E-3</v>
      </c>
      <c r="M269" s="58">
        <f t="shared" si="22"/>
        <v>48435</v>
      </c>
      <c r="N269" s="74">
        <v>13.99</v>
      </c>
      <c r="O269" s="74">
        <v>14</v>
      </c>
      <c r="P269" s="74">
        <v>13.9</v>
      </c>
      <c r="Q269" s="56" t="s">
        <v>1225</v>
      </c>
      <c r="R269" s="57" t="e">
        <f>VLOOKUP(A269,价值股票!A:A,1,FALSE)</f>
        <v>#N/A</v>
      </c>
    </row>
    <row r="270" spans="1:18" x14ac:dyDescent="0.25">
      <c r="A270" s="56" t="s">
        <v>107</v>
      </c>
      <c r="B270" s="57" t="s">
        <v>2122</v>
      </c>
      <c r="C270" s="69">
        <v>42.58</v>
      </c>
      <c r="D270" s="61">
        <v>4.7E-2</v>
      </c>
      <c r="E270" s="63">
        <v>3.8800000000000001E-2</v>
      </c>
      <c r="F270" s="71">
        <v>42.68</v>
      </c>
      <c r="G270" s="71">
        <v>41.1</v>
      </c>
      <c r="H270" s="58">
        <v>172820</v>
      </c>
      <c r="I270" s="1">
        <v>0.625</v>
      </c>
      <c r="J270" s="58">
        <f t="shared" si="20"/>
        <v>2281</v>
      </c>
      <c r="K270" s="69">
        <f t="shared" si="23"/>
        <v>42.58</v>
      </c>
      <c r="L270" s="63">
        <f t="shared" si="21"/>
        <v>4.7E-2</v>
      </c>
      <c r="M270" s="58">
        <f t="shared" si="22"/>
        <v>172820</v>
      </c>
      <c r="N270" s="74">
        <v>42.57</v>
      </c>
      <c r="O270" s="74">
        <v>42.58</v>
      </c>
      <c r="P270" s="74">
        <v>41.51</v>
      </c>
      <c r="Q270" s="56" t="s">
        <v>1226</v>
      </c>
      <c r="R270" s="57" t="e">
        <f>VLOOKUP(A270,价值股票!A:A,1,FALSE)</f>
        <v>#N/A</v>
      </c>
    </row>
    <row r="271" spans="1:18" x14ac:dyDescent="0.25">
      <c r="A271" s="56" t="s">
        <v>149</v>
      </c>
      <c r="B271" s="57" t="s">
        <v>672</v>
      </c>
      <c r="C271" s="69">
        <v>33.76</v>
      </c>
      <c r="D271" s="62">
        <v>-9.1000000000000004E-3</v>
      </c>
      <c r="E271" s="63">
        <v>2.1100000000000001E-2</v>
      </c>
      <c r="F271" s="71">
        <v>34.270000000000003</v>
      </c>
      <c r="G271" s="72">
        <v>33.549999999999997</v>
      </c>
      <c r="H271" s="58">
        <v>11334</v>
      </c>
      <c r="I271" s="1">
        <v>0.625</v>
      </c>
      <c r="J271" s="58">
        <f t="shared" si="20"/>
        <v>2294</v>
      </c>
      <c r="K271" s="69">
        <f t="shared" si="23"/>
        <v>33.76</v>
      </c>
      <c r="L271" s="63">
        <f t="shared" si="21"/>
        <v>-9.1000000000000004E-3</v>
      </c>
      <c r="M271" s="58">
        <f t="shared" si="22"/>
        <v>11334</v>
      </c>
      <c r="N271" s="74">
        <v>33.76</v>
      </c>
      <c r="O271" s="74">
        <v>33.79</v>
      </c>
      <c r="P271" s="74">
        <v>34.06</v>
      </c>
      <c r="Q271" s="56" t="s">
        <v>1227</v>
      </c>
      <c r="R271" s="57" t="e">
        <f>VLOOKUP(A271,价值股票!A:A,1,FALSE)</f>
        <v>#N/A</v>
      </c>
    </row>
    <row r="272" spans="1:18" x14ac:dyDescent="0.25">
      <c r="A272" s="56" t="s">
        <v>101</v>
      </c>
      <c r="B272" s="57" t="s">
        <v>693</v>
      </c>
      <c r="C272" s="69">
        <v>85.84</v>
      </c>
      <c r="D272" s="61">
        <v>2.3E-3</v>
      </c>
      <c r="E272" s="63">
        <v>1.7500000000000002E-2</v>
      </c>
      <c r="F272" s="71">
        <v>86.6</v>
      </c>
      <c r="G272" s="72">
        <v>85.1</v>
      </c>
      <c r="H272" s="58">
        <v>67454</v>
      </c>
      <c r="I272" s="1">
        <v>0.625</v>
      </c>
      <c r="J272" s="58">
        <f t="shared" si="20"/>
        <v>2304</v>
      </c>
      <c r="K272" s="69">
        <f t="shared" si="23"/>
        <v>85.84</v>
      </c>
      <c r="L272" s="63">
        <f t="shared" si="21"/>
        <v>2.3E-3</v>
      </c>
      <c r="M272" s="58">
        <f t="shared" si="22"/>
        <v>67454</v>
      </c>
      <c r="N272" s="74">
        <v>85.84</v>
      </c>
      <c r="O272" s="74">
        <v>85.85</v>
      </c>
      <c r="P272" s="74">
        <v>85.12</v>
      </c>
      <c r="Q272" s="56" t="s">
        <v>1228</v>
      </c>
      <c r="R272" s="57" t="e">
        <f>VLOOKUP(A272,价值股票!A:A,1,FALSE)</f>
        <v>#N/A</v>
      </c>
    </row>
    <row r="273" spans="1:18" x14ac:dyDescent="0.25">
      <c r="A273" s="56" t="s">
        <v>749</v>
      </c>
      <c r="B273" s="57" t="s">
        <v>2123</v>
      </c>
      <c r="C273" s="69">
        <v>46.98</v>
      </c>
      <c r="D273" s="62">
        <v>-1.1599999999999999E-2</v>
      </c>
      <c r="E273" s="63">
        <v>1.8499999999999999E-2</v>
      </c>
      <c r="F273" s="71">
        <v>47.82</v>
      </c>
      <c r="G273" s="72">
        <v>46.94</v>
      </c>
      <c r="H273" s="58">
        <v>25483</v>
      </c>
      <c r="I273" s="1">
        <v>0.625</v>
      </c>
      <c r="J273" s="58">
        <f t="shared" si="20"/>
        <v>2311</v>
      </c>
      <c r="K273" s="69">
        <f t="shared" si="23"/>
        <v>46.98</v>
      </c>
      <c r="L273" s="63">
        <f t="shared" si="21"/>
        <v>-1.1599999999999999E-2</v>
      </c>
      <c r="M273" s="58">
        <f t="shared" si="22"/>
        <v>25483</v>
      </c>
      <c r="N273" s="74">
        <v>46.98</v>
      </c>
      <c r="O273" s="74">
        <v>47.05</v>
      </c>
      <c r="P273" s="74">
        <v>47.47</v>
      </c>
      <c r="Q273" s="56" t="s">
        <v>1229</v>
      </c>
      <c r="R273" s="57" t="e">
        <f>VLOOKUP(A273,价值股票!A:A,1,FALSE)</f>
        <v>#N/A</v>
      </c>
    </row>
    <row r="274" spans="1:18" x14ac:dyDescent="0.25">
      <c r="A274" s="56" t="s">
        <v>750</v>
      </c>
      <c r="B274" s="57" t="s">
        <v>2124</v>
      </c>
      <c r="C274" s="69">
        <v>41.04</v>
      </c>
      <c r="D274" s="62">
        <v>-7.3000000000000001E-3</v>
      </c>
      <c r="E274" s="63">
        <v>1.6899999999999998E-2</v>
      </c>
      <c r="F274" s="71">
        <v>41.64</v>
      </c>
      <c r="G274" s="72">
        <v>40.94</v>
      </c>
      <c r="H274" s="58">
        <v>66435</v>
      </c>
      <c r="I274" s="1">
        <v>0.625</v>
      </c>
      <c r="J274" s="58">
        <f t="shared" si="20"/>
        <v>2352</v>
      </c>
      <c r="K274" s="69">
        <f t="shared" si="23"/>
        <v>41.04</v>
      </c>
      <c r="L274" s="63">
        <f t="shared" si="21"/>
        <v>-7.3000000000000001E-3</v>
      </c>
      <c r="M274" s="58">
        <f t="shared" si="22"/>
        <v>66435</v>
      </c>
      <c r="N274" s="74">
        <v>41.04</v>
      </c>
      <c r="O274" s="74">
        <v>41.05</v>
      </c>
      <c r="P274" s="74">
        <v>41.34</v>
      </c>
      <c r="Q274" s="56" t="s">
        <v>962</v>
      </c>
      <c r="R274" s="57" t="e">
        <f>VLOOKUP(A274,价值股票!A:A,1,FALSE)</f>
        <v>#N/A</v>
      </c>
    </row>
    <row r="275" spans="1:18" x14ac:dyDescent="0.25">
      <c r="A275" s="56" t="s">
        <v>1314</v>
      </c>
      <c r="B275" s="57" t="s">
        <v>2125</v>
      </c>
      <c r="C275" s="69">
        <v>5.68</v>
      </c>
      <c r="D275" s="61">
        <v>3.5000000000000001E-3</v>
      </c>
      <c r="E275" s="63">
        <v>1.77E-2</v>
      </c>
      <c r="F275" s="71">
        <v>5.72</v>
      </c>
      <c r="G275" s="72">
        <v>5.62</v>
      </c>
      <c r="H275" s="58">
        <v>3386</v>
      </c>
      <c r="I275" s="1">
        <v>0.625</v>
      </c>
      <c r="J275" s="58">
        <f t="shared" si="20"/>
        <v>2360</v>
      </c>
      <c r="K275" s="69">
        <f t="shared" si="23"/>
        <v>5.68</v>
      </c>
      <c r="L275" s="63">
        <f t="shared" si="21"/>
        <v>3.5000000000000001E-3</v>
      </c>
      <c r="M275" s="58">
        <f t="shared" si="22"/>
        <v>3386</v>
      </c>
      <c r="N275" s="74">
        <v>5.68</v>
      </c>
      <c r="O275" s="74">
        <v>5.69</v>
      </c>
      <c r="P275" s="74">
        <v>5.7</v>
      </c>
      <c r="Q275" s="56" t="s">
        <v>1230</v>
      </c>
      <c r="R275" s="57" t="e">
        <f>VLOOKUP(A275,价值股票!A:A,1,FALSE)</f>
        <v>#N/A</v>
      </c>
    </row>
    <row r="276" spans="1:18" x14ac:dyDescent="0.25">
      <c r="A276" s="56" t="s">
        <v>136</v>
      </c>
      <c r="B276" s="57" t="s">
        <v>2126</v>
      </c>
      <c r="C276" s="69">
        <v>12.87</v>
      </c>
      <c r="D276" s="61">
        <v>4.7000000000000002E-3</v>
      </c>
      <c r="E276" s="63">
        <v>2.2599999999999999E-2</v>
      </c>
      <c r="F276" s="71">
        <v>13.06</v>
      </c>
      <c r="G276" s="72">
        <v>12.77</v>
      </c>
      <c r="H276" s="58">
        <v>11908</v>
      </c>
      <c r="I276" s="1">
        <v>0.625</v>
      </c>
      <c r="J276" s="58">
        <f t="shared" si="20"/>
        <v>2372</v>
      </c>
      <c r="K276" s="69">
        <f t="shared" si="23"/>
        <v>12.87</v>
      </c>
      <c r="L276" s="63">
        <f t="shared" si="21"/>
        <v>4.7000000000000002E-3</v>
      </c>
      <c r="M276" s="58">
        <f t="shared" si="22"/>
        <v>11908</v>
      </c>
      <c r="N276" s="74">
        <v>12.87</v>
      </c>
      <c r="O276" s="74">
        <v>12.88</v>
      </c>
      <c r="P276" s="74">
        <v>12.77</v>
      </c>
      <c r="Q276" s="56" t="s">
        <v>1231</v>
      </c>
      <c r="R276" s="57" t="e">
        <f>VLOOKUP(A276,价值股票!A:A,1,FALSE)</f>
        <v>#N/A</v>
      </c>
    </row>
    <row r="277" spans="1:18" x14ac:dyDescent="0.25">
      <c r="A277" s="56" t="s">
        <v>1378</v>
      </c>
      <c r="B277" s="57" t="s">
        <v>2127</v>
      </c>
      <c r="C277" s="69">
        <v>4.91</v>
      </c>
      <c r="D277" s="61">
        <v>1.03E-2</v>
      </c>
      <c r="E277" s="63">
        <v>1.6500000000000001E-2</v>
      </c>
      <c r="F277" s="71">
        <v>4.9400000000000004</v>
      </c>
      <c r="G277" s="167">
        <v>4.8600000000000003</v>
      </c>
      <c r="H277" s="58">
        <v>9698</v>
      </c>
      <c r="I277" s="1">
        <v>0.625</v>
      </c>
      <c r="J277" s="58">
        <f t="shared" si="20"/>
        <v>2386</v>
      </c>
      <c r="K277" s="69">
        <f t="shared" si="23"/>
        <v>4.91</v>
      </c>
      <c r="L277" s="63">
        <f t="shared" si="21"/>
        <v>1.03E-2</v>
      </c>
      <c r="M277" s="58">
        <f t="shared" si="22"/>
        <v>9698</v>
      </c>
      <c r="N277" s="74">
        <v>4.9000000000000004</v>
      </c>
      <c r="O277" s="74">
        <v>4.91</v>
      </c>
      <c r="P277" s="74">
        <v>4.87</v>
      </c>
      <c r="Q277" s="56" t="s">
        <v>1232</v>
      </c>
      <c r="R277" s="57" t="e">
        <f>VLOOKUP(A277,价值股票!A:A,1,FALSE)</f>
        <v>#N/A</v>
      </c>
    </row>
    <row r="278" spans="1:18" x14ac:dyDescent="0.25">
      <c r="A278" s="56" t="s">
        <v>1379</v>
      </c>
      <c r="B278" s="57" t="s">
        <v>2128</v>
      </c>
      <c r="C278" s="69">
        <v>5.54</v>
      </c>
      <c r="D278" s="61">
        <v>5.4000000000000003E-3</v>
      </c>
      <c r="E278" s="63">
        <v>1.6299999999999999E-2</v>
      </c>
      <c r="F278" s="71">
        <v>5.57</v>
      </c>
      <c r="G278" s="72">
        <v>5.48</v>
      </c>
      <c r="H278" s="58">
        <v>10344</v>
      </c>
      <c r="I278" s="1">
        <v>0.625</v>
      </c>
      <c r="J278" s="58">
        <f t="shared" si="20"/>
        <v>2408</v>
      </c>
      <c r="K278" s="69">
        <f t="shared" si="23"/>
        <v>5.54</v>
      </c>
      <c r="L278" s="63">
        <f t="shared" si="21"/>
        <v>5.4000000000000003E-3</v>
      </c>
      <c r="M278" s="58">
        <f t="shared" si="22"/>
        <v>10344</v>
      </c>
      <c r="N278" s="74">
        <v>5.53</v>
      </c>
      <c r="O278" s="74">
        <v>5.54</v>
      </c>
      <c r="P278" s="74">
        <v>5.5</v>
      </c>
      <c r="Q278" s="56" t="s">
        <v>1233</v>
      </c>
      <c r="R278" s="57" t="e">
        <f>VLOOKUP(A278,价值股票!A:A,1,FALSE)</f>
        <v>#N/A</v>
      </c>
    </row>
    <row r="279" spans="1:18" x14ac:dyDescent="0.25">
      <c r="A279" s="56" t="s">
        <v>28</v>
      </c>
      <c r="B279" s="57" t="s">
        <v>673</v>
      </c>
      <c r="C279" s="69">
        <v>31.51</v>
      </c>
      <c r="D279" s="62">
        <v>-1.44E-2</v>
      </c>
      <c r="E279" s="63">
        <v>2.35E-2</v>
      </c>
      <c r="F279" s="71">
        <v>32.1</v>
      </c>
      <c r="G279" s="72">
        <v>31.35</v>
      </c>
      <c r="H279" s="58">
        <v>150524</v>
      </c>
      <c r="I279" s="1">
        <v>0.625</v>
      </c>
      <c r="J279" s="58">
        <f t="shared" si="20"/>
        <v>2415</v>
      </c>
      <c r="K279" s="69">
        <f t="shared" si="23"/>
        <v>31.51</v>
      </c>
      <c r="L279" s="63">
        <f t="shared" si="21"/>
        <v>-1.44E-2</v>
      </c>
      <c r="M279" s="58">
        <f t="shared" si="22"/>
        <v>150524</v>
      </c>
      <c r="N279" s="74">
        <v>31.51</v>
      </c>
      <c r="O279" s="74">
        <v>31.52</v>
      </c>
      <c r="P279" s="74">
        <v>31.97</v>
      </c>
      <c r="Q279" s="56" t="s">
        <v>1234</v>
      </c>
      <c r="R279" s="57" t="e">
        <f>VLOOKUP(A279,价值股票!A:A,1,FALSE)</f>
        <v>#N/A</v>
      </c>
    </row>
    <row r="280" spans="1:18" x14ac:dyDescent="0.25">
      <c r="A280" s="56" t="s">
        <v>1510</v>
      </c>
      <c r="B280" s="57" t="s">
        <v>2129</v>
      </c>
      <c r="C280" s="69">
        <v>38.840000000000003</v>
      </c>
      <c r="D280" s="62">
        <v>-2.8E-3</v>
      </c>
      <c r="E280" s="63">
        <v>1.46E-2</v>
      </c>
      <c r="F280" s="71">
        <v>39.17</v>
      </c>
      <c r="G280" s="72">
        <v>38.6</v>
      </c>
      <c r="H280" s="58">
        <v>77324</v>
      </c>
      <c r="I280" s="1">
        <v>0.625</v>
      </c>
      <c r="J280" s="58">
        <f t="shared" si="20"/>
        <v>2460</v>
      </c>
      <c r="K280" s="69">
        <f t="shared" si="23"/>
        <v>38.840000000000003</v>
      </c>
      <c r="L280" s="63">
        <f t="shared" si="21"/>
        <v>-2.8E-3</v>
      </c>
      <c r="M280" s="58">
        <f t="shared" si="22"/>
        <v>77324</v>
      </c>
      <c r="N280" s="74">
        <v>38.840000000000003</v>
      </c>
      <c r="O280" s="74">
        <v>38.85</v>
      </c>
      <c r="P280" s="74">
        <v>38.68</v>
      </c>
      <c r="Q280" s="56" t="s">
        <v>1236</v>
      </c>
      <c r="R280" s="57" t="e">
        <f>VLOOKUP(A280,价值股票!A:A,1,FALSE)</f>
        <v>#N/A</v>
      </c>
    </row>
    <row r="281" spans="1:18" x14ac:dyDescent="0.25">
      <c r="A281" s="56" t="s">
        <v>108</v>
      </c>
      <c r="B281" s="57" t="s">
        <v>2130</v>
      </c>
      <c r="C281" s="69">
        <v>36.79</v>
      </c>
      <c r="D281" s="61">
        <v>3.8E-3</v>
      </c>
      <c r="E281" s="63">
        <v>2.86E-2</v>
      </c>
      <c r="F281" s="71">
        <v>37.08</v>
      </c>
      <c r="G281" s="72">
        <v>36.03</v>
      </c>
      <c r="H281" s="58">
        <v>131029</v>
      </c>
      <c r="I281" s="1">
        <v>0.625</v>
      </c>
      <c r="J281" s="58">
        <f t="shared" si="20"/>
        <v>2463</v>
      </c>
      <c r="K281" s="69">
        <f t="shared" si="23"/>
        <v>36.79</v>
      </c>
      <c r="L281" s="63">
        <f t="shared" si="21"/>
        <v>3.8E-3</v>
      </c>
      <c r="M281" s="58">
        <f t="shared" si="22"/>
        <v>131029</v>
      </c>
      <c r="N281" s="74">
        <v>36.79</v>
      </c>
      <c r="O281" s="74">
        <v>36.799999999999997</v>
      </c>
      <c r="P281" s="74">
        <v>36.35</v>
      </c>
      <c r="Q281" s="56" t="s">
        <v>1237</v>
      </c>
      <c r="R281" s="57" t="e">
        <f>VLOOKUP(A281,价值股票!A:A,1,FALSE)</f>
        <v>#N/A</v>
      </c>
    </row>
    <row r="282" spans="1:18" x14ac:dyDescent="0.25">
      <c r="A282" s="56" t="s">
        <v>751</v>
      </c>
      <c r="B282" s="57" t="s">
        <v>2131</v>
      </c>
      <c r="C282" s="69">
        <v>41.25</v>
      </c>
      <c r="D282" s="61">
        <v>8.8000000000000005E-3</v>
      </c>
      <c r="E282" s="63">
        <v>4.5699999999999998E-2</v>
      </c>
      <c r="F282" s="71">
        <v>42.07</v>
      </c>
      <c r="G282" s="72">
        <v>40.200000000000003</v>
      </c>
      <c r="H282" s="58">
        <v>394809</v>
      </c>
      <c r="I282" s="1">
        <v>0.625</v>
      </c>
      <c r="J282" s="58">
        <f t="shared" si="20"/>
        <v>2475</v>
      </c>
      <c r="K282" s="69">
        <f t="shared" si="23"/>
        <v>41.25</v>
      </c>
      <c r="L282" s="63">
        <f t="shared" si="21"/>
        <v>8.8000000000000005E-3</v>
      </c>
      <c r="M282" s="58">
        <f t="shared" si="22"/>
        <v>394809</v>
      </c>
      <c r="N282" s="74">
        <v>41.24</v>
      </c>
      <c r="O282" s="74">
        <v>41.25</v>
      </c>
      <c r="P282" s="74">
        <v>40.909999999999997</v>
      </c>
      <c r="Q282" s="56" t="s">
        <v>963</v>
      </c>
      <c r="R282" s="57" t="e">
        <f>VLOOKUP(A282,价值股票!A:A,1,FALSE)</f>
        <v>#N/A</v>
      </c>
    </row>
    <row r="283" spans="1:18" x14ac:dyDescent="0.25">
      <c r="A283" s="56" t="s">
        <v>30</v>
      </c>
      <c r="B283" s="57" t="s">
        <v>2132</v>
      </c>
      <c r="C283" s="69">
        <v>23.2</v>
      </c>
      <c r="D283" s="61">
        <v>3.0000000000000001E-3</v>
      </c>
      <c r="E283" s="63">
        <v>1.95E-2</v>
      </c>
      <c r="F283" s="71">
        <v>23.45</v>
      </c>
      <c r="G283" s="72">
        <v>23</v>
      </c>
      <c r="H283" s="58">
        <v>12470</v>
      </c>
      <c r="I283" s="1">
        <v>0.625</v>
      </c>
      <c r="J283" s="58">
        <f t="shared" ref="J283:J317" si="24">IF(LEFT(A283,2)="gb",RIGHT(A283,LEN(A283)-3),RIGHT(A283,LEN(A283)-2)-0)</f>
        <v>2508</v>
      </c>
      <c r="K283" s="69">
        <f t="shared" si="23"/>
        <v>23.2</v>
      </c>
      <c r="L283" s="63">
        <f t="shared" ref="L283:L317" si="25">D283</f>
        <v>3.0000000000000001E-3</v>
      </c>
      <c r="M283" s="58">
        <f t="shared" ref="M283:M317" si="26">H283</f>
        <v>12470</v>
      </c>
      <c r="N283" s="74">
        <v>23.19</v>
      </c>
      <c r="O283" s="74">
        <v>23.2</v>
      </c>
      <c r="P283" s="74">
        <v>23.1</v>
      </c>
      <c r="Q283" s="56" t="s">
        <v>1238</v>
      </c>
      <c r="R283" s="57" t="e">
        <f>VLOOKUP(A283,价值股票!A:A,1,FALSE)</f>
        <v>#N/A</v>
      </c>
    </row>
    <row r="284" spans="1:18" x14ac:dyDescent="0.25">
      <c r="A284" s="56" t="s">
        <v>1201</v>
      </c>
      <c r="B284" s="57" t="s">
        <v>2133</v>
      </c>
      <c r="C284" s="69">
        <v>9.24</v>
      </c>
      <c r="D284" s="61">
        <v>2.2000000000000001E-3</v>
      </c>
      <c r="E284" s="63">
        <v>1.84E-2</v>
      </c>
      <c r="F284" s="71">
        <v>9.27</v>
      </c>
      <c r="G284" s="72">
        <v>9.1</v>
      </c>
      <c r="H284" s="58">
        <v>9942</v>
      </c>
      <c r="I284" s="1">
        <v>0.625</v>
      </c>
      <c r="J284" s="58">
        <f t="shared" si="24"/>
        <v>2529</v>
      </c>
      <c r="K284" s="69">
        <f t="shared" si="23"/>
        <v>9.24</v>
      </c>
      <c r="L284" s="63">
        <f t="shared" si="25"/>
        <v>2.2000000000000001E-3</v>
      </c>
      <c r="M284" s="58">
        <f t="shared" si="26"/>
        <v>9942</v>
      </c>
      <c r="N284" s="74">
        <v>9.23</v>
      </c>
      <c r="O284" s="74">
        <v>9.24</v>
      </c>
      <c r="P284" s="74">
        <v>9.15</v>
      </c>
      <c r="Q284" s="56" t="s">
        <v>1239</v>
      </c>
      <c r="R284" s="57" t="e">
        <f>VLOOKUP(A284,价值股票!A:A,1,FALSE)</f>
        <v>#N/A</v>
      </c>
    </row>
    <row r="285" spans="1:18" x14ac:dyDescent="0.25">
      <c r="A285" s="56" t="s">
        <v>31</v>
      </c>
      <c r="B285" s="57" t="s">
        <v>2134</v>
      </c>
      <c r="C285" s="69">
        <v>4.92</v>
      </c>
      <c r="D285" s="62">
        <v>-1.7999999999999999E-2</v>
      </c>
      <c r="E285" s="63">
        <v>5.79E-2</v>
      </c>
      <c r="F285" s="71">
        <v>5.15</v>
      </c>
      <c r="G285" s="72">
        <v>4.8600000000000003</v>
      </c>
      <c r="H285" s="58">
        <v>40751</v>
      </c>
      <c r="I285" s="1">
        <v>0.625</v>
      </c>
      <c r="J285" s="58">
        <f t="shared" si="24"/>
        <v>2562</v>
      </c>
      <c r="K285" s="69">
        <f t="shared" si="23"/>
        <v>4.92</v>
      </c>
      <c r="L285" s="63">
        <f t="shared" si="25"/>
        <v>-1.7999999999999999E-2</v>
      </c>
      <c r="M285" s="58">
        <f t="shared" si="26"/>
        <v>40751</v>
      </c>
      <c r="N285" s="74">
        <v>4.92</v>
      </c>
      <c r="O285" s="74">
        <v>4.93</v>
      </c>
      <c r="P285" s="74">
        <v>5.01</v>
      </c>
      <c r="Q285" s="56" t="s">
        <v>1240</v>
      </c>
      <c r="R285" s="57" t="e">
        <f>VLOOKUP(A285,价值股票!A:A,1,FALSE)</f>
        <v>#N/A</v>
      </c>
    </row>
    <row r="286" spans="1:18" x14ac:dyDescent="0.25">
      <c r="A286" s="56" t="s">
        <v>1202</v>
      </c>
      <c r="B286" s="57" t="s">
        <v>2135</v>
      </c>
      <c r="C286" s="69">
        <v>18.440000000000001</v>
      </c>
      <c r="D286" s="61">
        <v>1.9300000000000001E-2</v>
      </c>
      <c r="E286" s="63">
        <v>4.6399999999999997E-2</v>
      </c>
      <c r="F286" s="71">
        <v>18.91</v>
      </c>
      <c r="G286" s="72">
        <v>18.07</v>
      </c>
      <c r="H286" s="58">
        <v>18926</v>
      </c>
      <c r="I286" s="1">
        <v>0.625</v>
      </c>
      <c r="J286" s="58">
        <f t="shared" si="24"/>
        <v>2572</v>
      </c>
      <c r="K286" s="69">
        <f t="shared" si="23"/>
        <v>18.440000000000001</v>
      </c>
      <c r="L286" s="63">
        <f t="shared" si="25"/>
        <v>1.9300000000000001E-2</v>
      </c>
      <c r="M286" s="58">
        <f t="shared" si="26"/>
        <v>18926</v>
      </c>
      <c r="N286" s="74">
        <v>18.440000000000001</v>
      </c>
      <c r="O286" s="74">
        <v>18.45</v>
      </c>
      <c r="P286" s="74">
        <v>18.09</v>
      </c>
      <c r="Q286" s="56" t="s">
        <v>1241</v>
      </c>
      <c r="R286" s="57" t="e">
        <f>VLOOKUP(A286,价值股票!A:A,1,FALSE)</f>
        <v>#N/A</v>
      </c>
    </row>
    <row r="287" spans="1:18" x14ac:dyDescent="0.25">
      <c r="A287" s="56" t="s">
        <v>1203</v>
      </c>
      <c r="B287" s="57" t="s">
        <v>694</v>
      </c>
      <c r="C287" s="69">
        <v>16.98</v>
      </c>
      <c r="D287" s="61">
        <v>2.8500000000000001E-2</v>
      </c>
      <c r="E287" s="63">
        <v>4.36E-2</v>
      </c>
      <c r="F287" s="71">
        <v>17.04</v>
      </c>
      <c r="G287" s="72">
        <v>16.32</v>
      </c>
      <c r="H287" s="58">
        <v>279127</v>
      </c>
      <c r="I287" s="1">
        <v>0.625</v>
      </c>
      <c r="J287" s="58">
        <f t="shared" si="24"/>
        <v>2583</v>
      </c>
      <c r="K287" s="69">
        <f t="shared" ref="K287:K320" si="27">C287+0</f>
        <v>16.98</v>
      </c>
      <c r="L287" s="63">
        <f t="shared" si="25"/>
        <v>2.8500000000000001E-2</v>
      </c>
      <c r="M287" s="58">
        <f t="shared" si="26"/>
        <v>279127</v>
      </c>
      <c r="N287" s="74">
        <v>16.98</v>
      </c>
      <c r="O287" s="74">
        <v>16.989999999999998</v>
      </c>
      <c r="P287" s="74">
        <v>16.39</v>
      </c>
      <c r="Q287" s="56" t="s">
        <v>1242</v>
      </c>
      <c r="R287" s="57" t="e">
        <f>VLOOKUP(A287,价值股票!A:A,1,FALSE)</f>
        <v>#N/A</v>
      </c>
    </row>
    <row r="288" spans="1:18" x14ac:dyDescent="0.25">
      <c r="A288" s="56" t="s">
        <v>1421</v>
      </c>
      <c r="B288" s="57" t="s">
        <v>2136</v>
      </c>
      <c r="C288" s="69">
        <v>280.77</v>
      </c>
      <c r="D288" s="62">
        <v>-6.3E-3</v>
      </c>
      <c r="E288" s="63">
        <v>1.5800000000000002E-2</v>
      </c>
      <c r="F288" s="71">
        <v>283.87</v>
      </c>
      <c r="G288" s="72">
        <v>279.39999999999998</v>
      </c>
      <c r="H288" s="58">
        <v>262399</v>
      </c>
      <c r="I288" s="1">
        <v>0.625</v>
      </c>
      <c r="J288" s="58">
        <f t="shared" si="24"/>
        <v>2594</v>
      </c>
      <c r="K288" s="69">
        <f t="shared" si="27"/>
        <v>280.77</v>
      </c>
      <c r="L288" s="63">
        <f t="shared" si="25"/>
        <v>-6.3E-3</v>
      </c>
      <c r="M288" s="58">
        <f t="shared" si="26"/>
        <v>262399</v>
      </c>
      <c r="N288" s="74">
        <v>280.76</v>
      </c>
      <c r="O288" s="74">
        <v>280.77</v>
      </c>
      <c r="P288" s="74">
        <v>282.02999999999997</v>
      </c>
      <c r="Q288" s="56" t="s">
        <v>1243</v>
      </c>
      <c r="R288" s="57" t="e">
        <f>VLOOKUP(A288,价值股票!A:A,1,FALSE)</f>
        <v>#N/A</v>
      </c>
    </row>
    <row r="289" spans="1:18" x14ac:dyDescent="0.25">
      <c r="A289" s="56" t="s">
        <v>129</v>
      </c>
      <c r="B289" s="57" t="s">
        <v>679</v>
      </c>
      <c r="C289" s="69">
        <v>23.68</v>
      </c>
      <c r="D289" s="61">
        <v>7.7000000000000002E-3</v>
      </c>
      <c r="E289" s="63">
        <v>2.6800000000000001E-2</v>
      </c>
      <c r="F289" s="71">
        <v>24.04</v>
      </c>
      <c r="G289" s="72">
        <v>23.41</v>
      </c>
      <c r="H289" s="58">
        <v>12606</v>
      </c>
      <c r="I289" s="1">
        <v>0.625</v>
      </c>
      <c r="J289" s="58">
        <f t="shared" si="24"/>
        <v>2597</v>
      </c>
      <c r="K289" s="69">
        <f t="shared" si="27"/>
        <v>23.68</v>
      </c>
      <c r="L289" s="63">
        <f t="shared" si="25"/>
        <v>7.7000000000000002E-3</v>
      </c>
      <c r="M289" s="58">
        <f t="shared" si="26"/>
        <v>12606</v>
      </c>
      <c r="N289" s="74">
        <v>23.68</v>
      </c>
      <c r="O289" s="74">
        <v>23.69</v>
      </c>
      <c r="P289" s="74">
        <v>23.42</v>
      </c>
      <c r="Q289" s="56" t="s">
        <v>1244</v>
      </c>
      <c r="R289" s="57" t="e">
        <f>VLOOKUP(A289,价值股票!A:A,1,FALSE)</f>
        <v>#N/A</v>
      </c>
    </row>
    <row r="290" spans="1:18" x14ac:dyDescent="0.25">
      <c r="A290" s="56" t="s">
        <v>32</v>
      </c>
      <c r="B290" s="57" t="s">
        <v>2137</v>
      </c>
      <c r="C290" s="69">
        <v>18.27</v>
      </c>
      <c r="D290" s="61">
        <v>0.01</v>
      </c>
      <c r="E290" s="63">
        <v>1.9900000000000001E-2</v>
      </c>
      <c r="F290" s="71">
        <v>18.37</v>
      </c>
      <c r="G290" s="72">
        <v>18.010000000000002</v>
      </c>
      <c r="H290" s="58">
        <v>31994</v>
      </c>
      <c r="I290" s="1">
        <v>0.625</v>
      </c>
      <c r="J290" s="58">
        <f t="shared" si="24"/>
        <v>2601</v>
      </c>
      <c r="K290" s="69">
        <f t="shared" si="27"/>
        <v>18.27</v>
      </c>
      <c r="L290" s="63">
        <f t="shared" si="25"/>
        <v>0.01</v>
      </c>
      <c r="M290" s="58">
        <f t="shared" si="26"/>
        <v>31994</v>
      </c>
      <c r="N290" s="74">
        <v>18.260000000000002</v>
      </c>
      <c r="O290" s="74">
        <v>18.27</v>
      </c>
      <c r="P290" s="74">
        <v>18.079999999999998</v>
      </c>
      <c r="Q290" s="56" t="s">
        <v>1245</v>
      </c>
      <c r="R290" s="57" t="e">
        <f>VLOOKUP(A290,价值股票!A:A,1,FALSE)</f>
        <v>#N/A</v>
      </c>
    </row>
    <row r="291" spans="1:18" x14ac:dyDescent="0.25">
      <c r="A291" s="56" t="s">
        <v>752</v>
      </c>
      <c r="B291" s="57" t="s">
        <v>2138</v>
      </c>
      <c r="C291" s="69">
        <v>3.85</v>
      </c>
      <c r="D291" s="62">
        <v>-2.53E-2</v>
      </c>
      <c r="E291" s="63">
        <v>7.0900000000000005E-2</v>
      </c>
      <c r="F291" s="72">
        <v>3.94</v>
      </c>
      <c r="G291" s="72">
        <v>3.66</v>
      </c>
      <c r="H291" s="58">
        <v>337705</v>
      </c>
      <c r="I291" s="1">
        <v>0.625</v>
      </c>
      <c r="J291" s="58">
        <f t="shared" si="24"/>
        <v>2607</v>
      </c>
      <c r="K291" s="69">
        <f t="shared" si="27"/>
        <v>3.85</v>
      </c>
      <c r="L291" s="63">
        <f t="shared" si="25"/>
        <v>-2.53E-2</v>
      </c>
      <c r="M291" s="58">
        <f t="shared" si="26"/>
        <v>337705</v>
      </c>
      <c r="N291" s="74">
        <v>3.84</v>
      </c>
      <c r="O291" s="74">
        <v>3.85</v>
      </c>
      <c r="P291" s="74">
        <v>3.73</v>
      </c>
      <c r="Q291" s="56" t="s">
        <v>1246</v>
      </c>
      <c r="R291" s="57" t="e">
        <f>VLOOKUP(A291,价值股票!A:A,1,FALSE)</f>
        <v>#N/A</v>
      </c>
    </row>
    <row r="292" spans="1:18" x14ac:dyDescent="0.25">
      <c r="A292" s="56" t="s">
        <v>1508</v>
      </c>
      <c r="B292" s="57" t="s">
        <v>2139</v>
      </c>
      <c r="C292" s="69">
        <v>22.15</v>
      </c>
      <c r="D292" s="62">
        <v>-1.03E-2</v>
      </c>
      <c r="E292" s="63">
        <v>3.1300000000000001E-2</v>
      </c>
      <c r="F292" s="71">
        <v>22.72</v>
      </c>
      <c r="G292" s="72">
        <v>22.02</v>
      </c>
      <c r="H292" s="58">
        <v>61775</v>
      </c>
      <c r="I292" s="1">
        <v>0.625</v>
      </c>
      <c r="J292" s="58">
        <f t="shared" si="24"/>
        <v>2709</v>
      </c>
      <c r="K292" s="69">
        <f t="shared" si="27"/>
        <v>22.15</v>
      </c>
      <c r="L292" s="63">
        <f t="shared" si="25"/>
        <v>-1.03E-2</v>
      </c>
      <c r="M292" s="58">
        <f t="shared" si="26"/>
        <v>61775</v>
      </c>
      <c r="N292" s="74">
        <v>22.15</v>
      </c>
      <c r="O292" s="74">
        <v>22.16</v>
      </c>
      <c r="P292" s="74">
        <v>22.2</v>
      </c>
      <c r="Q292" s="56" t="s">
        <v>1247</v>
      </c>
      <c r="R292" s="57" t="e">
        <f>VLOOKUP(A292,价值股票!A:A,1,FALSE)</f>
        <v>#N/A</v>
      </c>
    </row>
    <row r="293" spans="1:18" x14ac:dyDescent="0.25">
      <c r="A293" s="56" t="s">
        <v>1204</v>
      </c>
      <c r="B293" s="57" t="s">
        <v>2140</v>
      </c>
      <c r="C293" s="69">
        <v>40.57</v>
      </c>
      <c r="D293" s="61">
        <v>2.06E-2</v>
      </c>
      <c r="E293" s="63">
        <v>2.5899999999999999E-2</v>
      </c>
      <c r="F293" s="71">
        <v>40.75</v>
      </c>
      <c r="G293" s="72">
        <v>39.72</v>
      </c>
      <c r="H293" s="58">
        <v>133162</v>
      </c>
      <c r="I293" s="1">
        <v>0.625</v>
      </c>
      <c r="J293" s="58">
        <f t="shared" si="24"/>
        <v>2714</v>
      </c>
      <c r="K293" s="69">
        <f t="shared" si="27"/>
        <v>40.57</v>
      </c>
      <c r="L293" s="63">
        <f t="shared" si="25"/>
        <v>2.06E-2</v>
      </c>
      <c r="M293" s="58">
        <f t="shared" si="26"/>
        <v>133162</v>
      </c>
      <c r="N293" s="74">
        <v>40.56</v>
      </c>
      <c r="O293" s="74">
        <v>40.57</v>
      </c>
      <c r="P293" s="74">
        <v>39.770000000000003</v>
      </c>
      <c r="Q293" s="56" t="s">
        <v>1248</v>
      </c>
      <c r="R293" s="57" t="e">
        <f>VLOOKUP(A293,价值股票!A:A,1,FALSE)</f>
        <v>#N/A</v>
      </c>
    </row>
    <row r="294" spans="1:18" x14ac:dyDescent="0.25">
      <c r="A294" s="56" t="s">
        <v>1315</v>
      </c>
      <c r="B294" s="57" t="s">
        <v>2141</v>
      </c>
      <c r="C294" s="69">
        <v>13.99</v>
      </c>
      <c r="D294" s="61">
        <v>2.8999999999999998E-3</v>
      </c>
      <c r="E294" s="63">
        <v>1.8599999999999998E-2</v>
      </c>
      <c r="F294" s="71">
        <v>14.12</v>
      </c>
      <c r="G294" s="72">
        <v>13.86</v>
      </c>
      <c r="H294" s="58">
        <v>10212</v>
      </c>
      <c r="I294" s="1">
        <v>0.625</v>
      </c>
      <c r="J294" s="58">
        <f t="shared" si="24"/>
        <v>2806</v>
      </c>
      <c r="K294" s="69">
        <f t="shared" si="27"/>
        <v>13.99</v>
      </c>
      <c r="L294" s="63">
        <f t="shared" si="25"/>
        <v>2.8999999999999998E-3</v>
      </c>
      <c r="M294" s="58">
        <f t="shared" si="26"/>
        <v>10212</v>
      </c>
      <c r="N294" s="74">
        <v>13.99</v>
      </c>
      <c r="O294" s="74">
        <v>14</v>
      </c>
      <c r="P294" s="74">
        <v>13.95</v>
      </c>
      <c r="Q294" s="56" t="s">
        <v>1249</v>
      </c>
      <c r="R294" s="57" t="e">
        <f>VLOOKUP(A294,价值股票!A:A,1,FALSE)</f>
        <v>#N/A</v>
      </c>
    </row>
    <row r="295" spans="1:18" x14ac:dyDescent="0.25">
      <c r="A295" s="56" t="s">
        <v>1502</v>
      </c>
      <c r="B295" s="57" t="s">
        <v>2142</v>
      </c>
      <c r="C295" s="69">
        <v>36.770000000000003</v>
      </c>
      <c r="D295" s="61">
        <v>2.9999999999999997E-4</v>
      </c>
      <c r="E295" s="63">
        <v>1.3899999999999999E-2</v>
      </c>
      <c r="F295" s="71">
        <v>37.1</v>
      </c>
      <c r="G295" s="72">
        <v>36.590000000000003</v>
      </c>
      <c r="H295" s="58">
        <v>29617</v>
      </c>
      <c r="I295" s="1">
        <v>0.625</v>
      </c>
      <c r="J295" s="58">
        <f t="shared" si="24"/>
        <v>2812</v>
      </c>
      <c r="K295" s="69">
        <f t="shared" si="27"/>
        <v>36.770000000000003</v>
      </c>
      <c r="L295" s="63">
        <f t="shared" si="25"/>
        <v>2.9999999999999997E-4</v>
      </c>
      <c r="M295" s="58">
        <f t="shared" si="26"/>
        <v>29617</v>
      </c>
      <c r="N295" s="74">
        <v>36.770000000000003</v>
      </c>
      <c r="O295" s="74">
        <v>36.78</v>
      </c>
      <c r="P295" s="74">
        <v>36.68</v>
      </c>
      <c r="Q295" s="56" t="s">
        <v>1250</v>
      </c>
      <c r="R295" s="57" t="e">
        <f>VLOOKUP(A295,价值股票!A:A,1,FALSE)</f>
        <v>#N/A</v>
      </c>
    </row>
    <row r="296" spans="1:18" x14ac:dyDescent="0.25">
      <c r="A296" s="56" t="s">
        <v>1316</v>
      </c>
      <c r="B296" s="57" t="s">
        <v>2143</v>
      </c>
      <c r="C296" s="69">
        <v>10.15</v>
      </c>
      <c r="D296" s="62">
        <v>-1.0699999999999999E-2</v>
      </c>
      <c r="E296" s="63">
        <v>3.2199999999999999E-2</v>
      </c>
      <c r="F296" s="71">
        <v>10.4</v>
      </c>
      <c r="G296" s="72">
        <v>10.07</v>
      </c>
      <c r="H296" s="58">
        <v>7955</v>
      </c>
      <c r="I296" s="1">
        <v>0.625</v>
      </c>
      <c r="J296" s="58">
        <f t="shared" si="24"/>
        <v>2860</v>
      </c>
      <c r="K296" s="69">
        <f t="shared" si="27"/>
        <v>10.15</v>
      </c>
      <c r="L296" s="63">
        <f t="shared" si="25"/>
        <v>-1.0699999999999999E-2</v>
      </c>
      <c r="M296" s="58">
        <f t="shared" si="26"/>
        <v>7955</v>
      </c>
      <c r="N296" s="74">
        <v>10.14</v>
      </c>
      <c r="O296" s="74">
        <v>10.15</v>
      </c>
      <c r="P296" s="74">
        <v>10.26</v>
      </c>
      <c r="Q296" s="56" t="s">
        <v>1251</v>
      </c>
      <c r="R296" s="57" t="e">
        <f>VLOOKUP(A296,价值股票!A:A,1,FALSE)</f>
        <v>#N/A</v>
      </c>
    </row>
    <row r="297" spans="1:18" x14ac:dyDescent="0.25">
      <c r="A297" s="56" t="s">
        <v>1317</v>
      </c>
      <c r="B297" s="57" t="s">
        <v>2144</v>
      </c>
      <c r="C297" s="69">
        <v>60.53</v>
      </c>
      <c r="D297" s="62">
        <v>-2.0999999999999999E-3</v>
      </c>
      <c r="E297" s="63">
        <v>2.1600000000000001E-2</v>
      </c>
      <c r="F297" s="71">
        <v>61.21</v>
      </c>
      <c r="G297" s="72">
        <v>59.9</v>
      </c>
      <c r="H297" s="58">
        <v>40026</v>
      </c>
      <c r="I297" s="1">
        <v>0.625</v>
      </c>
      <c r="J297" s="58">
        <f t="shared" si="24"/>
        <v>2865</v>
      </c>
      <c r="K297" s="69">
        <f t="shared" si="27"/>
        <v>60.53</v>
      </c>
      <c r="L297" s="63">
        <f t="shared" si="25"/>
        <v>-2.0999999999999999E-3</v>
      </c>
      <c r="M297" s="58">
        <f t="shared" si="26"/>
        <v>40026</v>
      </c>
      <c r="N297" s="74">
        <v>60.53</v>
      </c>
      <c r="O297" s="74">
        <v>60.54</v>
      </c>
      <c r="P297" s="74">
        <v>60.7</v>
      </c>
      <c r="Q297" s="56" t="s">
        <v>1252</v>
      </c>
      <c r="R297" s="57" t="e">
        <f>VLOOKUP(A297,价值股票!A:A,1,FALSE)</f>
        <v>#N/A</v>
      </c>
    </row>
    <row r="298" spans="1:18" x14ac:dyDescent="0.25">
      <c r="A298" s="56" t="s">
        <v>1205</v>
      </c>
      <c r="B298" s="57" t="s">
        <v>173</v>
      </c>
      <c r="C298" s="69">
        <v>99.509</v>
      </c>
      <c r="D298" s="61">
        <v>1.6999999999999999E-3</v>
      </c>
      <c r="E298" s="63">
        <v>3.0999999999999999E-3</v>
      </c>
      <c r="F298" s="71">
        <v>99.51</v>
      </c>
      <c r="G298" s="72">
        <v>99.2</v>
      </c>
      <c r="H298" s="58">
        <v>21989</v>
      </c>
      <c r="I298" s="1">
        <v>0.33333333333333331</v>
      </c>
      <c r="J298" s="58">
        <f t="shared" si="24"/>
        <v>112188</v>
      </c>
      <c r="K298" s="69">
        <f t="shared" si="27"/>
        <v>99.509</v>
      </c>
      <c r="L298" s="63">
        <f t="shared" si="25"/>
        <v>1.6999999999999999E-3</v>
      </c>
      <c r="M298" s="58">
        <f t="shared" si="26"/>
        <v>21989</v>
      </c>
      <c r="N298" s="74">
        <v>99.501999999999995</v>
      </c>
      <c r="O298" s="74">
        <v>99.51</v>
      </c>
      <c r="P298" s="74">
        <v>99.2</v>
      </c>
      <c r="Q298" s="56" t="s">
        <v>1253</v>
      </c>
      <c r="R298" s="57" t="e">
        <f>VLOOKUP(A298,价值股票!A:A,1,FALSE)</f>
        <v>#N/A</v>
      </c>
    </row>
    <row r="299" spans="1:18" x14ac:dyDescent="0.25">
      <c r="A299" s="56" t="s">
        <v>1206</v>
      </c>
      <c r="B299" s="57" t="s">
        <v>184</v>
      </c>
      <c r="C299" s="69">
        <v>98.599000000000004</v>
      </c>
      <c r="D299" s="62">
        <v>-2.0000000000000001E-4</v>
      </c>
      <c r="E299" s="63">
        <v>9.0300000000000005E-2</v>
      </c>
      <c r="F299" s="71">
        <v>98.647999999999996</v>
      </c>
      <c r="G299" s="72">
        <v>89.74</v>
      </c>
      <c r="H299" s="58">
        <v>613</v>
      </c>
      <c r="I299" s="1">
        <v>0.33333333333333331</v>
      </c>
      <c r="J299" s="58">
        <f t="shared" si="24"/>
        <v>112279</v>
      </c>
      <c r="K299" s="69">
        <f t="shared" si="27"/>
        <v>98.599000000000004</v>
      </c>
      <c r="L299" s="63">
        <f t="shared" si="25"/>
        <v>-2.0000000000000001E-4</v>
      </c>
      <c r="M299" s="58">
        <f t="shared" si="26"/>
        <v>613</v>
      </c>
      <c r="N299" s="74">
        <v>98.599000000000004</v>
      </c>
      <c r="O299" s="74">
        <v>98.6</v>
      </c>
      <c r="P299" s="74">
        <v>98.5</v>
      </c>
      <c r="Q299" s="56" t="s">
        <v>1254</v>
      </c>
      <c r="R299" s="57" t="e">
        <f>VLOOKUP(A299,价值股票!A:A,1,FALSE)</f>
        <v>#N/A</v>
      </c>
    </row>
    <row r="300" spans="1:18" x14ac:dyDescent="0.25">
      <c r="A300" s="56" t="s">
        <v>1207</v>
      </c>
      <c r="B300" s="57" t="s">
        <v>908</v>
      </c>
      <c r="C300" s="69">
        <v>99.97</v>
      </c>
      <c r="D300" s="61">
        <v>2.3E-3</v>
      </c>
      <c r="E300" s="63">
        <v>1.9E-3</v>
      </c>
      <c r="F300" s="71">
        <v>99.97</v>
      </c>
      <c r="G300" s="71">
        <v>99.78</v>
      </c>
      <c r="H300" s="58">
        <v>8531</v>
      </c>
      <c r="I300" s="1">
        <v>0.33333333333333331</v>
      </c>
      <c r="J300" s="58">
        <f t="shared" si="24"/>
        <v>112292</v>
      </c>
      <c r="K300" s="69">
        <f t="shared" si="27"/>
        <v>99.97</v>
      </c>
      <c r="L300" s="63">
        <f t="shared" si="25"/>
        <v>2.3E-3</v>
      </c>
      <c r="M300" s="58">
        <f t="shared" si="26"/>
        <v>8531</v>
      </c>
      <c r="N300" s="74">
        <v>99.960999999999999</v>
      </c>
      <c r="O300" s="74">
        <v>99.97</v>
      </c>
      <c r="P300" s="74">
        <v>99.8</v>
      </c>
      <c r="Q300" s="56" t="s">
        <v>1255</v>
      </c>
      <c r="R300" s="57" t="e">
        <f>VLOOKUP(A300,价值股票!A:A,1,FALSE)</f>
        <v>#N/A</v>
      </c>
    </row>
    <row r="301" spans="1:18" x14ac:dyDescent="0.25">
      <c r="A301" s="56" t="s">
        <v>1209</v>
      </c>
      <c r="B301" s="57" t="s">
        <v>909</v>
      </c>
      <c r="C301" s="69">
        <v>99.39</v>
      </c>
      <c r="D301" s="62">
        <v>-5.5999999999999999E-3</v>
      </c>
      <c r="E301" s="63">
        <v>1.4E-3</v>
      </c>
      <c r="F301" s="72">
        <v>99.39</v>
      </c>
      <c r="G301" s="72">
        <v>99.25</v>
      </c>
      <c r="H301" s="58">
        <v>1766</v>
      </c>
      <c r="I301" s="1">
        <v>0.33333333333333331</v>
      </c>
      <c r="J301" s="58">
        <f t="shared" si="24"/>
        <v>112733</v>
      </c>
      <c r="K301" s="69">
        <f t="shared" si="27"/>
        <v>99.39</v>
      </c>
      <c r="L301" s="63">
        <f t="shared" si="25"/>
        <v>-5.5999999999999999E-3</v>
      </c>
      <c r="M301" s="58">
        <f t="shared" si="26"/>
        <v>1766</v>
      </c>
      <c r="N301" s="74">
        <v>99.28</v>
      </c>
      <c r="O301" s="74">
        <v>99.39</v>
      </c>
      <c r="P301" s="74">
        <v>99.3</v>
      </c>
      <c r="Q301" s="56" t="s">
        <v>1257</v>
      </c>
      <c r="R301" s="57" t="e">
        <f>VLOOKUP(A301,价值股票!A:A,1,FALSE)</f>
        <v>#N/A</v>
      </c>
    </row>
    <row r="302" spans="1:18" x14ac:dyDescent="0.25">
      <c r="A302" s="56" t="s">
        <v>523</v>
      </c>
      <c r="B302" s="57" t="s">
        <v>2543</v>
      </c>
      <c r="C302" s="69">
        <v>26.93</v>
      </c>
      <c r="D302" s="61">
        <v>5.91E-2</v>
      </c>
      <c r="E302" s="63">
        <v>0.1022</v>
      </c>
      <c r="F302" s="71">
        <v>27.800999999999998</v>
      </c>
      <c r="G302" s="72">
        <v>25.202000000000002</v>
      </c>
      <c r="H302" s="58">
        <v>1310</v>
      </c>
      <c r="I302" s="1">
        <v>0.62503472222222223</v>
      </c>
      <c r="J302" s="58">
        <f t="shared" si="24"/>
        <v>123015</v>
      </c>
      <c r="K302" s="69">
        <f t="shared" si="27"/>
        <v>26.93</v>
      </c>
      <c r="L302" s="63">
        <f t="shared" si="25"/>
        <v>5.91E-2</v>
      </c>
      <c r="M302" s="58">
        <f t="shared" si="26"/>
        <v>1310</v>
      </c>
      <c r="N302" s="74">
        <v>26.93</v>
      </c>
      <c r="O302" s="74">
        <v>26.95</v>
      </c>
      <c r="P302" s="74">
        <v>25.51</v>
      </c>
      <c r="Q302" s="56" t="s">
        <v>655</v>
      </c>
      <c r="R302" s="57" t="e">
        <f>VLOOKUP(A302,价值股票!A:A,1,FALSE)</f>
        <v>#N/A</v>
      </c>
    </row>
    <row r="303" spans="1:18" x14ac:dyDescent="0.25">
      <c r="A303" s="56" t="s">
        <v>1487</v>
      </c>
      <c r="B303" s="57" t="s">
        <v>2145</v>
      </c>
      <c r="C303" s="69">
        <v>135.62</v>
      </c>
      <c r="D303" s="62">
        <v>-6.4699999999999994E-2</v>
      </c>
      <c r="E303" s="63">
        <v>9.0700000000000003E-2</v>
      </c>
      <c r="F303" s="71">
        <v>148.768</v>
      </c>
      <c r="G303" s="72">
        <v>135.62</v>
      </c>
      <c r="H303" s="58">
        <v>33294</v>
      </c>
      <c r="I303" s="1">
        <v>0.625</v>
      </c>
      <c r="J303" s="58">
        <f t="shared" si="24"/>
        <v>123018</v>
      </c>
      <c r="K303" s="69">
        <f t="shared" si="27"/>
        <v>135.62</v>
      </c>
      <c r="L303" s="63">
        <f t="shared" si="25"/>
        <v>-6.4699999999999994E-2</v>
      </c>
      <c r="M303" s="58">
        <f t="shared" si="26"/>
        <v>33294</v>
      </c>
      <c r="N303" s="74">
        <v>135.60400000000001</v>
      </c>
      <c r="O303" s="74">
        <v>135.62</v>
      </c>
      <c r="P303" s="74">
        <v>144.999</v>
      </c>
      <c r="Q303" s="56" t="s">
        <v>524</v>
      </c>
      <c r="R303" s="57" t="e">
        <f>VLOOKUP(A303,价值股票!A:A,1,FALSE)</f>
        <v>#N/A</v>
      </c>
    </row>
    <row r="304" spans="1:18" x14ac:dyDescent="0.25">
      <c r="A304" s="56" t="s">
        <v>958</v>
      </c>
      <c r="B304" s="57" t="s">
        <v>974</v>
      </c>
      <c r="C304" s="69">
        <v>130.27000000000001</v>
      </c>
      <c r="D304" s="61">
        <v>1.24E-2</v>
      </c>
      <c r="E304" s="63">
        <v>2.2100000000000002E-2</v>
      </c>
      <c r="F304" s="71">
        <v>131.01</v>
      </c>
      <c r="G304" s="72">
        <v>128.16900000000001</v>
      </c>
      <c r="H304" s="58">
        <v>4383</v>
      </c>
      <c r="I304" s="1">
        <v>0.625</v>
      </c>
      <c r="J304" s="58">
        <f t="shared" si="24"/>
        <v>123022</v>
      </c>
      <c r="K304" s="69">
        <f t="shared" si="27"/>
        <v>130.27000000000001</v>
      </c>
      <c r="L304" s="63">
        <f t="shared" si="25"/>
        <v>1.24E-2</v>
      </c>
      <c r="M304" s="58">
        <f t="shared" si="26"/>
        <v>4383</v>
      </c>
      <c r="N304" s="74">
        <v>130.19999999999999</v>
      </c>
      <c r="O304" s="74">
        <v>130.27000000000001</v>
      </c>
      <c r="P304" s="74">
        <v>128.67699999999999</v>
      </c>
      <c r="Q304" s="56" t="s">
        <v>525</v>
      </c>
      <c r="R304" s="57" t="e">
        <f>VLOOKUP(A304,价值股票!A:A,1,FALSE)</f>
        <v>#N/A</v>
      </c>
    </row>
    <row r="305" spans="1:18" x14ac:dyDescent="0.25">
      <c r="A305" s="56" t="s">
        <v>1163</v>
      </c>
      <c r="B305" s="57" t="s">
        <v>2146</v>
      </c>
      <c r="C305" s="69">
        <v>153.15</v>
      </c>
      <c r="D305" s="62">
        <v>-2.9999999999999997E-4</v>
      </c>
      <c r="E305" s="63">
        <v>2.18E-2</v>
      </c>
      <c r="F305" s="71">
        <v>154.38800000000001</v>
      </c>
      <c r="G305" s="72">
        <v>151.042</v>
      </c>
      <c r="H305" s="58">
        <v>9014</v>
      </c>
      <c r="I305" s="1">
        <v>0.625</v>
      </c>
      <c r="J305" s="58">
        <f t="shared" si="24"/>
        <v>123025</v>
      </c>
      <c r="K305" s="69">
        <f t="shared" si="27"/>
        <v>153.15</v>
      </c>
      <c r="L305" s="63">
        <f t="shared" si="25"/>
        <v>-2.9999999999999997E-4</v>
      </c>
      <c r="M305" s="58">
        <f t="shared" si="26"/>
        <v>9014</v>
      </c>
      <c r="N305" s="74">
        <v>153.101</v>
      </c>
      <c r="O305" s="74">
        <v>153.15</v>
      </c>
      <c r="P305" s="74">
        <v>152.94800000000001</v>
      </c>
      <c r="Q305" s="56" t="s">
        <v>1262</v>
      </c>
      <c r="R305" s="57" t="e">
        <f>VLOOKUP(A305,价值股票!A:A,1,FALSE)</f>
        <v>#N/A</v>
      </c>
    </row>
    <row r="306" spans="1:18" x14ac:dyDescent="0.25">
      <c r="A306" s="56" t="s">
        <v>1152</v>
      </c>
      <c r="B306" s="57" t="s">
        <v>2147</v>
      </c>
      <c r="C306" s="69">
        <v>338</v>
      </c>
      <c r="D306" s="61">
        <v>1.1999999999999999E-3</v>
      </c>
      <c r="E306" s="63">
        <v>2.1700000000000001E-2</v>
      </c>
      <c r="F306" s="71">
        <v>342.87</v>
      </c>
      <c r="G306" s="72">
        <v>335.55</v>
      </c>
      <c r="H306" s="58">
        <v>9144</v>
      </c>
      <c r="I306" s="1">
        <v>0.625</v>
      </c>
      <c r="J306" s="58">
        <f t="shared" si="24"/>
        <v>123031</v>
      </c>
      <c r="K306" s="69">
        <f t="shared" si="27"/>
        <v>338</v>
      </c>
      <c r="L306" s="63">
        <f t="shared" si="25"/>
        <v>1.1999999999999999E-3</v>
      </c>
      <c r="M306" s="58">
        <f t="shared" si="26"/>
        <v>9144</v>
      </c>
      <c r="N306" s="74">
        <v>337.6</v>
      </c>
      <c r="O306" s="74">
        <v>338</v>
      </c>
      <c r="P306" s="74">
        <v>337.68</v>
      </c>
      <c r="Q306" s="56" t="s">
        <v>1263</v>
      </c>
      <c r="R306" s="57" t="e">
        <f>VLOOKUP(A306,价值股票!A:A,1,FALSE)</f>
        <v>#N/A</v>
      </c>
    </row>
    <row r="307" spans="1:18" x14ac:dyDescent="0.25">
      <c r="A307" s="56" t="s">
        <v>444</v>
      </c>
      <c r="B307" s="57" t="s">
        <v>2148</v>
      </c>
      <c r="C307" s="69">
        <v>254.792</v>
      </c>
      <c r="D307" s="62">
        <v>-8.0000000000000004E-4</v>
      </c>
      <c r="E307" s="63">
        <v>5.7999999999999996E-3</v>
      </c>
      <c r="F307" s="71">
        <v>255.2</v>
      </c>
      <c r="G307" s="72">
        <v>253.72300000000001</v>
      </c>
      <c r="H307" s="58">
        <v>3397</v>
      </c>
      <c r="I307" s="1">
        <v>0.625</v>
      </c>
      <c r="J307" s="58">
        <f t="shared" si="24"/>
        <v>123034</v>
      </c>
      <c r="K307" s="69">
        <f t="shared" si="27"/>
        <v>254.792</v>
      </c>
      <c r="L307" s="63">
        <f t="shared" si="25"/>
        <v>-8.0000000000000004E-4</v>
      </c>
      <c r="M307" s="58">
        <f t="shared" si="26"/>
        <v>3397</v>
      </c>
      <c r="N307" s="74">
        <v>254.649</v>
      </c>
      <c r="O307" s="74">
        <v>254.792</v>
      </c>
      <c r="P307" s="74">
        <v>254.54300000000001</v>
      </c>
      <c r="Q307" s="56" t="s">
        <v>1265</v>
      </c>
      <c r="R307" s="57" t="e">
        <f>VLOOKUP(A307,价值股票!A:A,1,FALSE)</f>
        <v>#N/A</v>
      </c>
    </row>
    <row r="308" spans="1:18" x14ac:dyDescent="0.25">
      <c r="A308" s="56" t="s">
        <v>663</v>
      </c>
      <c r="B308" s="57" t="s">
        <v>2149</v>
      </c>
      <c r="C308" s="69">
        <v>166.5</v>
      </c>
      <c r="D308" s="61">
        <v>9.8199999999999996E-2</v>
      </c>
      <c r="E308" s="63">
        <v>0.12989999999999999</v>
      </c>
      <c r="F308" s="71">
        <v>169.202</v>
      </c>
      <c r="G308" s="72">
        <v>149.5</v>
      </c>
      <c r="H308" s="58">
        <v>338936</v>
      </c>
      <c r="I308" s="1">
        <v>0.625</v>
      </c>
      <c r="J308" s="58">
        <f t="shared" si="24"/>
        <v>123035</v>
      </c>
      <c r="K308" s="69">
        <f t="shared" si="27"/>
        <v>166.5</v>
      </c>
      <c r="L308" s="63">
        <f t="shared" si="25"/>
        <v>9.8199999999999996E-2</v>
      </c>
      <c r="M308" s="58">
        <f t="shared" si="26"/>
        <v>338936</v>
      </c>
      <c r="N308" s="74">
        <v>166.3</v>
      </c>
      <c r="O308" s="74">
        <v>166.5</v>
      </c>
      <c r="P308" s="74">
        <v>152.346</v>
      </c>
      <c r="Q308" s="56" t="s">
        <v>1002</v>
      </c>
      <c r="R308" s="57" t="e">
        <f>VLOOKUP(A308,价值股票!A:A,1,FALSE)</f>
        <v>#N/A</v>
      </c>
    </row>
    <row r="309" spans="1:18" x14ac:dyDescent="0.25">
      <c r="A309" s="56" t="s">
        <v>1215</v>
      </c>
      <c r="B309" s="57" t="s">
        <v>2150</v>
      </c>
      <c r="C309" s="69">
        <v>167.19800000000001</v>
      </c>
      <c r="D309" s="61">
        <v>4.3E-3</v>
      </c>
      <c r="E309" s="63">
        <v>9.4000000000000004E-3</v>
      </c>
      <c r="F309" s="71">
        <v>167.5</v>
      </c>
      <c r="G309" s="72">
        <v>165.94</v>
      </c>
      <c r="H309" s="58">
        <v>1662</v>
      </c>
      <c r="I309" s="1">
        <v>0.625</v>
      </c>
      <c r="J309" s="58">
        <f t="shared" si="24"/>
        <v>123038</v>
      </c>
      <c r="K309" s="69">
        <f t="shared" si="27"/>
        <v>167.19800000000001</v>
      </c>
      <c r="L309" s="63">
        <f t="shared" si="25"/>
        <v>4.3E-3</v>
      </c>
      <c r="M309" s="58">
        <f t="shared" si="26"/>
        <v>1662</v>
      </c>
      <c r="N309" s="74">
        <v>167.16399999999999</v>
      </c>
      <c r="O309" s="74">
        <v>167.19800000000001</v>
      </c>
      <c r="P309" s="74">
        <v>166.482</v>
      </c>
      <c r="Q309" s="56" t="s">
        <v>1266</v>
      </c>
      <c r="R309" s="57" t="e">
        <f>VLOOKUP(A309,价值股票!A:A,1,FALSE)</f>
        <v>#N/A</v>
      </c>
    </row>
    <row r="310" spans="1:18" x14ac:dyDescent="0.25">
      <c r="A310" s="56" t="s">
        <v>721</v>
      </c>
      <c r="B310" s="57" t="s">
        <v>2151</v>
      </c>
      <c r="C310" s="69">
        <v>119.29900000000001</v>
      </c>
      <c r="D310" s="61">
        <v>4.1999999999999997E-3</v>
      </c>
      <c r="E310" s="63">
        <v>8.6E-3</v>
      </c>
      <c r="F310" s="71">
        <v>119.818</v>
      </c>
      <c r="G310" s="167">
        <v>118.8</v>
      </c>
      <c r="H310" s="58">
        <v>1981</v>
      </c>
      <c r="I310" s="1">
        <v>0.625</v>
      </c>
      <c r="J310" s="58">
        <f t="shared" si="24"/>
        <v>123039</v>
      </c>
      <c r="K310" s="69">
        <f t="shared" si="27"/>
        <v>119.29900000000001</v>
      </c>
      <c r="L310" s="63">
        <f t="shared" si="25"/>
        <v>4.1999999999999997E-3</v>
      </c>
      <c r="M310" s="58">
        <f t="shared" si="26"/>
        <v>1981</v>
      </c>
      <c r="N310" s="74">
        <v>119.286</v>
      </c>
      <c r="O310" s="74">
        <v>119.29900000000001</v>
      </c>
      <c r="P310" s="74">
        <v>119</v>
      </c>
      <c r="Q310" s="56" t="s">
        <v>1267</v>
      </c>
      <c r="R310" s="57" t="e">
        <f>VLOOKUP(A310,价值股票!A:A,1,FALSE)</f>
        <v>#N/A</v>
      </c>
    </row>
    <row r="311" spans="1:18" x14ac:dyDescent="0.25">
      <c r="A311" s="56" t="s">
        <v>724</v>
      </c>
      <c r="B311" s="57" t="s">
        <v>5572</v>
      </c>
      <c r="C311" s="69">
        <v>185.21</v>
      </c>
      <c r="D311" s="62" t="s">
        <v>5575</v>
      </c>
      <c r="E311" s="63">
        <v>0</v>
      </c>
      <c r="F311" s="72">
        <v>0</v>
      </c>
      <c r="G311" s="72">
        <v>0</v>
      </c>
      <c r="H311" s="58">
        <v>0</v>
      </c>
      <c r="I311" s="1">
        <v>0.625</v>
      </c>
      <c r="J311" s="58">
        <f t="shared" si="24"/>
        <v>123044</v>
      </c>
      <c r="K311" s="69">
        <f t="shared" si="27"/>
        <v>185.21</v>
      </c>
      <c r="L311" s="63" t="str">
        <f t="shared" si="25"/>
        <v>停牌</v>
      </c>
      <c r="M311" s="58">
        <f t="shared" si="26"/>
        <v>0</v>
      </c>
      <c r="N311" s="74">
        <v>0</v>
      </c>
      <c r="O311" s="74">
        <v>0</v>
      </c>
      <c r="P311" s="74">
        <v>0</v>
      </c>
      <c r="Q311" s="56" t="s">
        <v>1269</v>
      </c>
      <c r="R311" s="57" t="e">
        <f>VLOOKUP(A311,价值股票!A:A,1,FALSE)</f>
        <v>#N/A</v>
      </c>
    </row>
    <row r="312" spans="1:18" x14ac:dyDescent="0.25">
      <c r="A312" s="56" t="s">
        <v>726</v>
      </c>
      <c r="B312" s="57" t="s">
        <v>2152</v>
      </c>
      <c r="C312" s="69">
        <v>137.9</v>
      </c>
      <c r="D312" s="61">
        <v>7.9000000000000008E-3</v>
      </c>
      <c r="E312" s="63">
        <v>1.77E-2</v>
      </c>
      <c r="F312" s="71">
        <v>138.268</v>
      </c>
      <c r="G312" s="72">
        <v>135.85300000000001</v>
      </c>
      <c r="H312" s="58">
        <v>3657</v>
      </c>
      <c r="I312" s="1">
        <v>0.625</v>
      </c>
      <c r="J312" s="58">
        <f t="shared" si="24"/>
        <v>123048</v>
      </c>
      <c r="K312" s="69">
        <f t="shared" si="27"/>
        <v>137.9</v>
      </c>
      <c r="L312" s="63">
        <f t="shared" si="25"/>
        <v>7.9000000000000008E-3</v>
      </c>
      <c r="M312" s="58">
        <f t="shared" si="26"/>
        <v>3657</v>
      </c>
      <c r="N312" s="74">
        <v>137.9</v>
      </c>
      <c r="O312" s="74">
        <v>137.91</v>
      </c>
      <c r="P312" s="74">
        <v>136.66800000000001</v>
      </c>
      <c r="Q312" s="56" t="s">
        <v>1273</v>
      </c>
      <c r="R312" s="57" t="e">
        <f>VLOOKUP(A312,价值股票!A:A,1,FALSE)</f>
        <v>#N/A</v>
      </c>
    </row>
    <row r="313" spans="1:18" x14ac:dyDescent="0.25">
      <c r="A313" s="56" t="s">
        <v>1216</v>
      </c>
      <c r="B313" s="57" t="s">
        <v>2153</v>
      </c>
      <c r="C313" s="69">
        <v>108.28100000000001</v>
      </c>
      <c r="D313" s="61">
        <v>1.32E-2</v>
      </c>
      <c r="E313" s="63">
        <v>1.77E-2</v>
      </c>
      <c r="F313" s="71">
        <v>108.34099999999999</v>
      </c>
      <c r="G313" s="72">
        <v>106.449</v>
      </c>
      <c r="H313" s="58">
        <v>3134</v>
      </c>
      <c r="I313" s="1">
        <v>0.625</v>
      </c>
      <c r="J313" s="58">
        <f t="shared" si="24"/>
        <v>123049</v>
      </c>
      <c r="K313" s="69">
        <f t="shared" si="27"/>
        <v>108.28100000000001</v>
      </c>
      <c r="L313" s="63">
        <f t="shared" si="25"/>
        <v>1.32E-2</v>
      </c>
      <c r="M313" s="58">
        <f t="shared" si="26"/>
        <v>3134</v>
      </c>
      <c r="N313" s="74">
        <v>108.28</v>
      </c>
      <c r="O313" s="74">
        <v>108.28100000000001</v>
      </c>
      <c r="P313" s="74">
        <v>106.86799999999999</v>
      </c>
      <c r="Q313" s="56" t="s">
        <v>1274</v>
      </c>
      <c r="R313" s="57" t="e">
        <f>VLOOKUP(A313,价值股票!A:A,1,FALSE)</f>
        <v>#N/A</v>
      </c>
    </row>
    <row r="314" spans="1:18" x14ac:dyDescent="0.25">
      <c r="A314" s="56" t="s">
        <v>1218</v>
      </c>
      <c r="B314" s="57" t="s">
        <v>2154</v>
      </c>
      <c r="C314" s="69">
        <v>136.32499999999999</v>
      </c>
      <c r="D314" s="61">
        <v>8.3000000000000001E-3</v>
      </c>
      <c r="E314" s="63">
        <v>9.7999999999999997E-3</v>
      </c>
      <c r="F314" s="71">
        <v>136.4</v>
      </c>
      <c r="G314" s="72">
        <v>135.07599999999999</v>
      </c>
      <c r="H314" s="58">
        <v>1531</v>
      </c>
      <c r="I314" s="1">
        <v>0.625</v>
      </c>
      <c r="J314" s="58">
        <f t="shared" si="24"/>
        <v>123052</v>
      </c>
      <c r="K314" s="69">
        <f t="shared" si="27"/>
        <v>136.32499999999999</v>
      </c>
      <c r="L314" s="63">
        <f t="shared" si="25"/>
        <v>8.3000000000000001E-3</v>
      </c>
      <c r="M314" s="58">
        <f t="shared" si="26"/>
        <v>1531</v>
      </c>
      <c r="N314" s="74">
        <v>136.32499999999999</v>
      </c>
      <c r="O314" s="74">
        <v>136.328</v>
      </c>
      <c r="P314" s="74">
        <v>135.19999999999999</v>
      </c>
      <c r="Q314" s="56" t="s">
        <v>178</v>
      </c>
      <c r="R314" s="57" t="e">
        <f>VLOOKUP(A314,价值股票!A:A,1,FALSE)</f>
        <v>#N/A</v>
      </c>
    </row>
    <row r="315" spans="1:18" x14ac:dyDescent="0.25">
      <c r="A315" s="56" t="s">
        <v>1220</v>
      </c>
      <c r="B315" s="57" t="s">
        <v>2155</v>
      </c>
      <c r="C315" s="69">
        <v>150.18799999999999</v>
      </c>
      <c r="D315" s="61">
        <v>5.1000000000000004E-3</v>
      </c>
      <c r="E315" s="63">
        <v>2.5499999999999998E-2</v>
      </c>
      <c r="F315" s="71">
        <v>151.012</v>
      </c>
      <c r="G315" s="72">
        <v>147.19999999999999</v>
      </c>
      <c r="H315" s="58">
        <v>20901</v>
      </c>
      <c r="I315" s="1">
        <v>0.625</v>
      </c>
      <c r="J315" s="58">
        <f t="shared" si="24"/>
        <v>123054</v>
      </c>
      <c r="K315" s="69">
        <f t="shared" si="27"/>
        <v>150.18799999999999</v>
      </c>
      <c r="L315" s="63">
        <f t="shared" si="25"/>
        <v>5.1000000000000004E-3</v>
      </c>
      <c r="M315" s="58">
        <f t="shared" si="26"/>
        <v>20901</v>
      </c>
      <c r="N315" s="74">
        <v>150.18799999999999</v>
      </c>
      <c r="O315" s="74">
        <v>150.19999999999999</v>
      </c>
      <c r="P315" s="74">
        <v>148.25700000000001</v>
      </c>
      <c r="Q315" s="56" t="s">
        <v>179</v>
      </c>
      <c r="R315" s="57" t="e">
        <f>VLOOKUP(A315,价值股票!A:A,1,FALSE)</f>
        <v>#N/A</v>
      </c>
    </row>
    <row r="316" spans="1:18" x14ac:dyDescent="0.25">
      <c r="A316" s="56" t="s">
        <v>1221</v>
      </c>
      <c r="B316" s="57" t="s">
        <v>2156</v>
      </c>
      <c r="C316" s="69">
        <v>114.754</v>
      </c>
      <c r="D316" s="61">
        <v>1.55E-2</v>
      </c>
      <c r="E316" s="63">
        <v>1.8499999999999999E-2</v>
      </c>
      <c r="F316" s="71">
        <v>114.99</v>
      </c>
      <c r="G316" s="72">
        <v>112.905</v>
      </c>
      <c r="H316" s="58">
        <v>6950</v>
      </c>
      <c r="I316" s="1">
        <v>0.625</v>
      </c>
      <c r="J316" s="58">
        <f t="shared" si="24"/>
        <v>123056</v>
      </c>
      <c r="K316" s="69">
        <f t="shared" si="27"/>
        <v>114.754</v>
      </c>
      <c r="L316" s="63">
        <f t="shared" si="25"/>
        <v>1.55E-2</v>
      </c>
      <c r="M316" s="58">
        <f t="shared" si="26"/>
        <v>6950</v>
      </c>
      <c r="N316" s="74">
        <v>114.754</v>
      </c>
      <c r="O316" s="74">
        <v>114.755</v>
      </c>
      <c r="P316" s="74">
        <v>113.285</v>
      </c>
      <c r="Q316" s="56" t="s">
        <v>965</v>
      </c>
      <c r="R316" s="57" t="e">
        <f>VLOOKUP(A316,价值股票!A:A,1,FALSE)</f>
        <v>#N/A</v>
      </c>
    </row>
    <row r="317" spans="1:18" x14ac:dyDescent="0.25">
      <c r="A317" s="56" t="s">
        <v>1222</v>
      </c>
      <c r="B317" s="57" t="s">
        <v>2157</v>
      </c>
      <c r="C317" s="69">
        <v>158.91999999999999</v>
      </c>
      <c r="D317" s="61">
        <v>5.0000000000000001E-4</v>
      </c>
      <c r="E317" s="63">
        <v>3.1099999999999999E-2</v>
      </c>
      <c r="F317" s="71">
        <v>161.12</v>
      </c>
      <c r="G317" s="72">
        <v>156.18799999999999</v>
      </c>
      <c r="H317" s="58">
        <v>19530</v>
      </c>
      <c r="I317" s="1">
        <v>0.625</v>
      </c>
      <c r="J317" s="58">
        <f t="shared" si="24"/>
        <v>123059</v>
      </c>
      <c r="K317" s="69">
        <f t="shared" si="27"/>
        <v>158.91999999999999</v>
      </c>
      <c r="L317" s="63">
        <f t="shared" si="25"/>
        <v>5.0000000000000001E-4</v>
      </c>
      <c r="M317" s="58">
        <f t="shared" si="26"/>
        <v>19530</v>
      </c>
      <c r="N317" s="74">
        <v>158.904</v>
      </c>
      <c r="O317" s="74">
        <v>158.91999999999999</v>
      </c>
      <c r="P317" s="74">
        <v>158</v>
      </c>
      <c r="Q317" s="56" t="s">
        <v>445</v>
      </c>
      <c r="R317" s="57" t="e">
        <f>VLOOKUP(A317,价值股票!A:A,1,FALSE)</f>
        <v>#N/A</v>
      </c>
    </row>
    <row r="318" spans="1:18" x14ac:dyDescent="0.25">
      <c r="A318" s="56" t="s">
        <v>1224</v>
      </c>
      <c r="B318" s="57" t="s">
        <v>978</v>
      </c>
      <c r="C318" s="69">
        <v>138.80000000000001</v>
      </c>
      <c r="D318" s="62">
        <v>-1.4E-3</v>
      </c>
      <c r="E318" s="63">
        <v>1.12E-2</v>
      </c>
      <c r="F318" s="71">
        <v>139.44300000000001</v>
      </c>
      <c r="G318" s="72">
        <v>137.881</v>
      </c>
      <c r="H318" s="58">
        <v>3334</v>
      </c>
      <c r="I318" s="1">
        <v>0.625</v>
      </c>
      <c r="J318" s="58">
        <f t="shared" ref="J318:J348" si="28">IF(LEFT(A318,2)="gb",RIGHT(A318,LEN(A318)-3),RIGHT(A318,LEN(A318)-2)-0)</f>
        <v>123061</v>
      </c>
      <c r="K318" s="69">
        <f t="shared" si="27"/>
        <v>138.80000000000001</v>
      </c>
      <c r="L318" s="63">
        <f t="shared" ref="L318:L348" si="29">D318</f>
        <v>-1.4E-3</v>
      </c>
      <c r="M318" s="58">
        <f t="shared" ref="M318:M348" si="30">H318</f>
        <v>3334</v>
      </c>
      <c r="N318" s="74">
        <v>138.80000000000001</v>
      </c>
      <c r="O318" s="74">
        <v>138.89400000000001</v>
      </c>
      <c r="P318" s="74">
        <v>138.30000000000001</v>
      </c>
      <c r="Q318" s="56" t="s">
        <v>706</v>
      </c>
      <c r="R318" s="57" t="e">
        <f>VLOOKUP(A318,价值股票!A:A,1,FALSE)</f>
        <v>#N/A</v>
      </c>
    </row>
    <row r="319" spans="1:18" x14ac:dyDescent="0.25">
      <c r="A319" s="56" t="s">
        <v>1145</v>
      </c>
      <c r="B319" s="57" t="s">
        <v>2158</v>
      </c>
      <c r="C319" s="69">
        <v>128.83099999999999</v>
      </c>
      <c r="D319" s="61">
        <v>2.7400000000000001E-2</v>
      </c>
      <c r="E319" s="63">
        <v>3.1899999999999998E-2</v>
      </c>
      <c r="F319" s="71">
        <v>129</v>
      </c>
      <c r="G319" s="72">
        <v>125</v>
      </c>
      <c r="H319" s="58">
        <v>11904</v>
      </c>
      <c r="I319" s="1">
        <v>0.625</v>
      </c>
      <c r="J319" s="58">
        <f t="shared" si="28"/>
        <v>123063</v>
      </c>
      <c r="K319" s="69">
        <f t="shared" si="27"/>
        <v>128.83099999999999</v>
      </c>
      <c r="L319" s="63">
        <f t="shared" si="29"/>
        <v>2.7400000000000001E-2</v>
      </c>
      <c r="M319" s="58">
        <f t="shared" si="30"/>
        <v>11904</v>
      </c>
      <c r="N319" s="74">
        <v>128.83099999999999</v>
      </c>
      <c r="O319" s="74">
        <v>128.869</v>
      </c>
      <c r="P319" s="74">
        <v>125</v>
      </c>
      <c r="Q319" s="56" t="s">
        <v>966</v>
      </c>
      <c r="R319" s="57" t="e">
        <f>VLOOKUP(A319,价值股票!A:A,1,FALSE)</f>
        <v>#N/A</v>
      </c>
    </row>
    <row r="320" spans="1:18" x14ac:dyDescent="0.25">
      <c r="A320" s="56" t="s">
        <v>1225</v>
      </c>
      <c r="B320" s="57" t="s">
        <v>2159</v>
      </c>
      <c r="C320" s="69">
        <v>117.998</v>
      </c>
      <c r="D320" s="61">
        <v>1E-3</v>
      </c>
      <c r="E320" s="63">
        <v>9.1999999999999998E-3</v>
      </c>
      <c r="F320" s="71">
        <v>118.7</v>
      </c>
      <c r="G320" s="72">
        <v>117.621</v>
      </c>
      <c r="H320" s="58">
        <v>3076</v>
      </c>
      <c r="I320" s="1">
        <v>0.625</v>
      </c>
      <c r="J320" s="58">
        <f t="shared" si="28"/>
        <v>123064</v>
      </c>
      <c r="K320" s="69">
        <f t="shared" si="27"/>
        <v>117.998</v>
      </c>
      <c r="L320" s="63">
        <f t="shared" si="29"/>
        <v>1E-3</v>
      </c>
      <c r="M320" s="58">
        <f t="shared" si="30"/>
        <v>3076</v>
      </c>
      <c r="N320" s="74">
        <v>117.998</v>
      </c>
      <c r="O320" s="74">
        <v>117.999</v>
      </c>
      <c r="P320" s="74">
        <v>117.884</v>
      </c>
      <c r="Q320" s="56" t="s">
        <v>967</v>
      </c>
      <c r="R320" s="57" t="e">
        <f>VLOOKUP(A320,价值股票!A:A,1,FALSE)</f>
        <v>#N/A</v>
      </c>
    </row>
    <row r="321" spans="1:18" x14ac:dyDescent="0.25">
      <c r="A321" s="56" t="s">
        <v>1226</v>
      </c>
      <c r="B321" s="57" t="s">
        <v>2160</v>
      </c>
      <c r="C321" s="69">
        <v>117.1</v>
      </c>
      <c r="D321" s="61">
        <v>4.7000000000000002E-3</v>
      </c>
      <c r="E321" s="63">
        <v>0.01</v>
      </c>
      <c r="F321" s="71">
        <v>117.387</v>
      </c>
      <c r="G321" s="72">
        <v>116.223</v>
      </c>
      <c r="H321" s="58">
        <v>482</v>
      </c>
      <c r="I321" s="1">
        <v>0.625</v>
      </c>
      <c r="J321" s="58">
        <f t="shared" si="28"/>
        <v>123065</v>
      </c>
      <c r="K321" s="69">
        <f t="shared" ref="K321:K352" si="31">C321+0</f>
        <v>117.1</v>
      </c>
      <c r="L321" s="63">
        <f t="shared" si="29"/>
        <v>4.7000000000000002E-3</v>
      </c>
      <c r="M321" s="58">
        <f t="shared" si="30"/>
        <v>482</v>
      </c>
      <c r="N321" s="74">
        <v>117.1</v>
      </c>
      <c r="O321" s="74">
        <v>117.16</v>
      </c>
      <c r="P321" s="74">
        <v>116.499</v>
      </c>
      <c r="Q321" s="56" t="s">
        <v>180</v>
      </c>
      <c r="R321" s="57" t="e">
        <f>VLOOKUP(A321,价值股票!A:A,1,FALSE)</f>
        <v>#N/A</v>
      </c>
    </row>
    <row r="322" spans="1:18" x14ac:dyDescent="0.25">
      <c r="A322" s="56" t="s">
        <v>1227</v>
      </c>
      <c r="B322" s="57" t="s">
        <v>2161</v>
      </c>
      <c r="C322" s="69">
        <v>136.50700000000001</v>
      </c>
      <c r="D322" s="62">
        <v>-3.5999999999999999E-3</v>
      </c>
      <c r="E322" s="63">
        <v>2.63E-2</v>
      </c>
      <c r="F322" s="71">
        <v>139.4</v>
      </c>
      <c r="G322" s="72">
        <v>135.80000000000001</v>
      </c>
      <c r="H322" s="58">
        <v>18135</v>
      </c>
      <c r="I322" s="1">
        <v>0.625</v>
      </c>
      <c r="J322" s="58">
        <f t="shared" si="28"/>
        <v>123067</v>
      </c>
      <c r="K322" s="69">
        <f t="shared" si="31"/>
        <v>136.50700000000001</v>
      </c>
      <c r="L322" s="63">
        <f t="shared" si="29"/>
        <v>-3.5999999999999999E-3</v>
      </c>
      <c r="M322" s="58">
        <f t="shared" si="30"/>
        <v>18135</v>
      </c>
      <c r="N322" s="74">
        <v>136.506</v>
      </c>
      <c r="O322" s="74">
        <v>136.53700000000001</v>
      </c>
      <c r="P322" s="74">
        <v>136.99799999999999</v>
      </c>
      <c r="Q322" s="56" t="s">
        <v>1277</v>
      </c>
      <c r="R322" s="57" t="e">
        <f>VLOOKUP(A322,价值股票!A:A,1,FALSE)</f>
        <v>#N/A</v>
      </c>
    </row>
    <row r="323" spans="1:18" x14ac:dyDescent="0.25">
      <c r="A323" s="56" t="s">
        <v>1230</v>
      </c>
      <c r="B323" s="57" t="s">
        <v>2162</v>
      </c>
      <c r="C323" s="69">
        <v>113.91500000000001</v>
      </c>
      <c r="D323" s="61">
        <v>9.9000000000000008E-3</v>
      </c>
      <c r="E323" s="63">
        <v>1.3299999999999999E-2</v>
      </c>
      <c r="F323" s="71">
        <v>114.30500000000001</v>
      </c>
      <c r="G323" s="71">
        <v>112.80500000000001</v>
      </c>
      <c r="H323" s="58">
        <v>2265</v>
      </c>
      <c r="I323" s="1">
        <v>0.625</v>
      </c>
      <c r="J323" s="58">
        <f t="shared" si="28"/>
        <v>123071</v>
      </c>
      <c r="K323" s="69">
        <f t="shared" si="31"/>
        <v>113.91500000000001</v>
      </c>
      <c r="L323" s="63">
        <f t="shared" si="29"/>
        <v>9.9000000000000008E-3</v>
      </c>
      <c r="M323" s="58">
        <f t="shared" si="30"/>
        <v>2265</v>
      </c>
      <c r="N323" s="74">
        <v>113.81699999999999</v>
      </c>
      <c r="O323" s="74">
        <v>113.91500000000001</v>
      </c>
      <c r="P323" s="74">
        <v>112.883</v>
      </c>
      <c r="Q323" s="56" t="s">
        <v>1278</v>
      </c>
      <c r="R323" s="57" t="e">
        <f>VLOOKUP(A323,价值股票!A:A,1,FALSE)</f>
        <v>#N/A</v>
      </c>
    </row>
    <row r="324" spans="1:18" x14ac:dyDescent="0.25">
      <c r="A324" s="56" t="s">
        <v>1231</v>
      </c>
      <c r="B324" s="57" t="s">
        <v>2163</v>
      </c>
      <c r="C324" s="69">
        <v>125.765</v>
      </c>
      <c r="D324" s="61">
        <v>2.7000000000000001E-3</v>
      </c>
      <c r="E324" s="63">
        <v>6.8999999999999999E-3</v>
      </c>
      <c r="F324" s="71">
        <v>126.2</v>
      </c>
      <c r="G324" s="72">
        <v>125.337</v>
      </c>
      <c r="H324" s="58">
        <v>710</v>
      </c>
      <c r="I324" s="1">
        <v>0.625</v>
      </c>
      <c r="J324" s="58">
        <f t="shared" si="28"/>
        <v>123072</v>
      </c>
      <c r="K324" s="69">
        <f t="shared" si="31"/>
        <v>125.765</v>
      </c>
      <c r="L324" s="63">
        <f t="shared" si="29"/>
        <v>2.7000000000000001E-3</v>
      </c>
      <c r="M324" s="58">
        <f t="shared" si="30"/>
        <v>710</v>
      </c>
      <c r="N324" s="74">
        <v>125.765</v>
      </c>
      <c r="O324" s="74">
        <v>125.88800000000001</v>
      </c>
      <c r="P324" s="74">
        <v>125.422</v>
      </c>
      <c r="Q324" s="56" t="s">
        <v>968</v>
      </c>
      <c r="R324" s="57" t="e">
        <f>VLOOKUP(A324,价值股票!A:A,1,FALSE)</f>
        <v>#N/A</v>
      </c>
    </row>
    <row r="325" spans="1:18" x14ac:dyDescent="0.25">
      <c r="A325" s="56" t="s">
        <v>1235</v>
      </c>
      <c r="B325" s="57" t="s">
        <v>2164</v>
      </c>
      <c r="C325" s="69">
        <v>129.76</v>
      </c>
      <c r="D325" s="61">
        <v>6.3E-3</v>
      </c>
      <c r="E325" s="63">
        <v>1.2699999999999999E-2</v>
      </c>
      <c r="F325" s="71">
        <v>130.13800000000001</v>
      </c>
      <c r="G325" s="72">
        <v>128.494</v>
      </c>
      <c r="H325" s="58">
        <v>2546</v>
      </c>
      <c r="I325" s="1">
        <v>0.625</v>
      </c>
      <c r="J325" s="58">
        <f t="shared" si="28"/>
        <v>123076</v>
      </c>
      <c r="K325" s="69">
        <f t="shared" si="31"/>
        <v>129.76</v>
      </c>
      <c r="L325" s="63">
        <f t="shared" si="29"/>
        <v>6.3E-3</v>
      </c>
      <c r="M325" s="58">
        <f t="shared" si="30"/>
        <v>2546</v>
      </c>
      <c r="N325" s="74">
        <v>129.69</v>
      </c>
      <c r="O325" s="74">
        <v>129.76</v>
      </c>
      <c r="P325" s="74">
        <v>128.494</v>
      </c>
      <c r="Q325" s="56" t="s">
        <v>1279</v>
      </c>
      <c r="R325" s="57" t="e">
        <f>VLOOKUP(A325,价值股票!A:A,1,FALSE)</f>
        <v>#N/A</v>
      </c>
    </row>
    <row r="326" spans="1:18" x14ac:dyDescent="0.25">
      <c r="A326" s="56" t="s">
        <v>1237</v>
      </c>
      <c r="B326" s="57" t="s">
        <v>2165</v>
      </c>
      <c r="C326" s="69">
        <v>128.4</v>
      </c>
      <c r="D326" s="61">
        <v>1.6000000000000001E-3</v>
      </c>
      <c r="E326" s="63">
        <v>2.01E-2</v>
      </c>
      <c r="F326" s="71">
        <v>130.471</v>
      </c>
      <c r="G326" s="72">
        <v>127.9</v>
      </c>
      <c r="H326" s="58">
        <v>5279</v>
      </c>
      <c r="I326" s="1">
        <v>0.625</v>
      </c>
      <c r="J326" s="58">
        <f t="shared" si="28"/>
        <v>123078</v>
      </c>
      <c r="K326" s="69">
        <f t="shared" si="31"/>
        <v>128.4</v>
      </c>
      <c r="L326" s="63">
        <f t="shared" si="29"/>
        <v>1.6000000000000001E-3</v>
      </c>
      <c r="M326" s="58">
        <f t="shared" si="30"/>
        <v>5279</v>
      </c>
      <c r="N326" s="74">
        <v>128.4</v>
      </c>
      <c r="O326" s="74">
        <v>128.44</v>
      </c>
      <c r="P326" s="74">
        <v>128.78800000000001</v>
      </c>
      <c r="Q326" s="56" t="s">
        <v>527</v>
      </c>
      <c r="R326" s="57" t="e">
        <f>VLOOKUP(A326,价值股票!A:A,1,FALSE)</f>
        <v>#N/A</v>
      </c>
    </row>
    <row r="327" spans="1:18" x14ac:dyDescent="0.25">
      <c r="A327" s="56" t="s">
        <v>1238</v>
      </c>
      <c r="B327" s="57" t="s">
        <v>2166</v>
      </c>
      <c r="C327" s="69">
        <v>133.94999999999999</v>
      </c>
      <c r="D327" s="61">
        <v>4.7999999999999996E-3</v>
      </c>
      <c r="E327" s="63">
        <v>8.3000000000000001E-3</v>
      </c>
      <c r="F327" s="71">
        <v>134.108</v>
      </c>
      <c r="G327" s="72">
        <v>133</v>
      </c>
      <c r="H327" s="58">
        <v>1251</v>
      </c>
      <c r="I327" s="1">
        <v>0.625</v>
      </c>
      <c r="J327" s="58">
        <f t="shared" si="28"/>
        <v>123080</v>
      </c>
      <c r="K327" s="69">
        <f t="shared" si="31"/>
        <v>133.94999999999999</v>
      </c>
      <c r="L327" s="63">
        <f t="shared" si="29"/>
        <v>4.7999999999999996E-3</v>
      </c>
      <c r="M327" s="58">
        <f t="shared" si="30"/>
        <v>1251</v>
      </c>
      <c r="N327" s="74">
        <v>133.9</v>
      </c>
      <c r="O327" s="74">
        <v>133.94999999999999</v>
      </c>
      <c r="P327" s="74">
        <v>133.30799999999999</v>
      </c>
      <c r="Q327" s="56" t="s">
        <v>446</v>
      </c>
      <c r="R327" s="57" t="e">
        <f>VLOOKUP(A327,价值股票!A:A,1,FALSE)</f>
        <v>#N/A</v>
      </c>
    </row>
    <row r="328" spans="1:18" x14ac:dyDescent="0.25">
      <c r="A328" s="56" t="s">
        <v>1240</v>
      </c>
      <c r="B328" s="57" t="s">
        <v>2167</v>
      </c>
      <c r="C328" s="69">
        <v>118</v>
      </c>
      <c r="D328" s="61">
        <v>5.1999999999999998E-3</v>
      </c>
      <c r="E328" s="63">
        <v>7.4999999999999997E-3</v>
      </c>
      <c r="F328" s="71">
        <v>118.232</v>
      </c>
      <c r="G328" s="72">
        <v>117.35299999999999</v>
      </c>
      <c r="H328" s="58">
        <v>1047</v>
      </c>
      <c r="I328" s="1">
        <v>0.625</v>
      </c>
      <c r="J328" s="58">
        <f t="shared" si="28"/>
        <v>123082</v>
      </c>
      <c r="K328" s="69">
        <f t="shared" si="31"/>
        <v>118</v>
      </c>
      <c r="L328" s="63">
        <f t="shared" si="29"/>
        <v>5.1999999999999998E-3</v>
      </c>
      <c r="M328" s="58">
        <f t="shared" si="30"/>
        <v>1047</v>
      </c>
      <c r="N328" s="74">
        <v>118</v>
      </c>
      <c r="O328" s="74">
        <v>118.087</v>
      </c>
      <c r="P328" s="74">
        <v>117.4</v>
      </c>
      <c r="Q328" s="56" t="s">
        <v>652</v>
      </c>
      <c r="R328" s="57" t="e">
        <f>VLOOKUP(A328,价值股票!A:A,1,FALSE)</f>
        <v>#N/A</v>
      </c>
    </row>
    <row r="329" spans="1:18" x14ac:dyDescent="0.25">
      <c r="A329" s="56" t="s">
        <v>1243</v>
      </c>
      <c r="B329" s="57" t="s">
        <v>2168</v>
      </c>
      <c r="C329" s="69">
        <v>116.54</v>
      </c>
      <c r="D329" s="61">
        <v>9.9000000000000008E-3</v>
      </c>
      <c r="E329" s="63">
        <v>1.67E-2</v>
      </c>
      <c r="F329" s="71">
        <v>117.036</v>
      </c>
      <c r="G329" s="72">
        <v>115.108</v>
      </c>
      <c r="H329" s="58">
        <v>2015</v>
      </c>
      <c r="I329" s="1">
        <v>0.625</v>
      </c>
      <c r="J329" s="58">
        <f t="shared" si="28"/>
        <v>123085</v>
      </c>
      <c r="K329" s="69">
        <f t="shared" si="31"/>
        <v>116.54</v>
      </c>
      <c r="L329" s="63">
        <f t="shared" si="29"/>
        <v>9.9000000000000008E-3</v>
      </c>
      <c r="M329" s="58">
        <f t="shared" si="30"/>
        <v>2015</v>
      </c>
      <c r="N329" s="74">
        <v>116.54</v>
      </c>
      <c r="O329" s="74">
        <v>116.62</v>
      </c>
      <c r="P329" s="74">
        <v>115.67</v>
      </c>
      <c r="Q329" s="56" t="s">
        <v>511</v>
      </c>
      <c r="R329" s="57" t="e">
        <f>VLOOKUP(A329,价值股票!A:A,1,FALSE)</f>
        <v>#N/A</v>
      </c>
    </row>
    <row r="330" spans="1:18" x14ac:dyDescent="0.25">
      <c r="A330" s="56" t="s">
        <v>1245</v>
      </c>
      <c r="B330" s="57" t="s">
        <v>980</v>
      </c>
      <c r="C330" s="69">
        <v>130.66399999999999</v>
      </c>
      <c r="D330" s="61">
        <v>1.01E-2</v>
      </c>
      <c r="E330" s="63">
        <v>1.83E-2</v>
      </c>
      <c r="F330" s="71">
        <v>131.131</v>
      </c>
      <c r="G330" s="72">
        <v>128.768</v>
      </c>
      <c r="H330" s="58">
        <v>4710</v>
      </c>
      <c r="I330" s="1">
        <v>0.625</v>
      </c>
      <c r="J330" s="58">
        <f t="shared" si="28"/>
        <v>123087</v>
      </c>
      <c r="K330" s="69">
        <f t="shared" si="31"/>
        <v>130.66399999999999</v>
      </c>
      <c r="L330" s="63">
        <f t="shared" si="29"/>
        <v>1.01E-2</v>
      </c>
      <c r="M330" s="58">
        <f t="shared" si="30"/>
        <v>4710</v>
      </c>
      <c r="N330" s="74">
        <v>130.51599999999999</v>
      </c>
      <c r="O330" s="74">
        <v>130.66399999999999</v>
      </c>
      <c r="P330" s="74">
        <v>128.90899999999999</v>
      </c>
      <c r="Q330" s="56" t="s">
        <v>708</v>
      </c>
      <c r="R330" s="57" t="e">
        <f>VLOOKUP(A330,价值股票!A:A,1,FALSE)</f>
        <v>#N/A</v>
      </c>
    </row>
    <row r="331" spans="1:18" x14ac:dyDescent="0.25">
      <c r="A331" s="56" t="s">
        <v>1246</v>
      </c>
      <c r="B331" s="57" t="s">
        <v>2169</v>
      </c>
      <c r="C331" s="69">
        <v>128.04300000000001</v>
      </c>
      <c r="D331" s="61">
        <v>5.1999999999999998E-3</v>
      </c>
      <c r="E331" s="63">
        <v>2.01E-2</v>
      </c>
      <c r="F331" s="71">
        <v>129.11099999999999</v>
      </c>
      <c r="G331" s="72">
        <v>126.557</v>
      </c>
      <c r="H331" s="58">
        <v>4814</v>
      </c>
      <c r="I331" s="1">
        <v>0.625</v>
      </c>
      <c r="J331" s="58">
        <f t="shared" si="28"/>
        <v>123088</v>
      </c>
      <c r="K331" s="69">
        <f t="shared" si="31"/>
        <v>128.04300000000001</v>
      </c>
      <c r="L331" s="63">
        <f t="shared" si="29"/>
        <v>5.1999999999999998E-3</v>
      </c>
      <c r="M331" s="58">
        <f t="shared" si="30"/>
        <v>4814</v>
      </c>
      <c r="N331" s="74">
        <v>128.042</v>
      </c>
      <c r="O331" s="74">
        <v>128.04300000000001</v>
      </c>
      <c r="P331" s="74">
        <v>127.379</v>
      </c>
      <c r="Q331" s="56" t="s">
        <v>709</v>
      </c>
      <c r="R331" s="57" t="e">
        <f>VLOOKUP(A331,价值股票!A:A,1,FALSE)</f>
        <v>#N/A</v>
      </c>
    </row>
    <row r="332" spans="1:18" x14ac:dyDescent="0.25">
      <c r="A332" s="56" t="s">
        <v>1247</v>
      </c>
      <c r="B332" s="57" t="s">
        <v>2170</v>
      </c>
      <c r="C332" s="69">
        <v>130.87799999999999</v>
      </c>
      <c r="D332" s="61">
        <v>7.4000000000000003E-3</v>
      </c>
      <c r="E332" s="63">
        <v>1.09E-2</v>
      </c>
      <c r="F332" s="71">
        <v>130.96100000000001</v>
      </c>
      <c r="G332" s="72">
        <v>129.54599999999999</v>
      </c>
      <c r="H332" s="58">
        <v>2985</v>
      </c>
      <c r="I332" s="1">
        <v>0.625</v>
      </c>
      <c r="J332" s="58">
        <f t="shared" si="28"/>
        <v>123089</v>
      </c>
      <c r="K332" s="69">
        <f t="shared" si="31"/>
        <v>130.87799999999999</v>
      </c>
      <c r="L332" s="63">
        <f t="shared" si="29"/>
        <v>7.4000000000000003E-3</v>
      </c>
      <c r="M332" s="58">
        <f t="shared" si="30"/>
        <v>2985</v>
      </c>
      <c r="N332" s="74">
        <v>130.87799999999999</v>
      </c>
      <c r="O332" s="74">
        <v>130.881</v>
      </c>
      <c r="P332" s="74">
        <v>129.77699999999999</v>
      </c>
      <c r="Q332" s="56" t="s">
        <v>512</v>
      </c>
      <c r="R332" s="57" t="e">
        <f>VLOOKUP(A332,价值股票!A:A,1,FALSE)</f>
        <v>#N/A</v>
      </c>
    </row>
    <row r="333" spans="1:18" x14ac:dyDescent="0.25">
      <c r="A333" s="56" t="s">
        <v>1248</v>
      </c>
      <c r="B333" s="57" t="s">
        <v>2171</v>
      </c>
      <c r="C333" s="70">
        <v>117.265</v>
      </c>
      <c r="D333" s="153">
        <v>6.1999999999999998E-3</v>
      </c>
      <c r="E333" s="101">
        <v>1.4200000000000001E-2</v>
      </c>
      <c r="F333" s="91">
        <v>117.962</v>
      </c>
      <c r="G333" s="92">
        <v>116.31100000000001</v>
      </c>
      <c r="H333" s="59">
        <v>1204</v>
      </c>
      <c r="I333" s="35">
        <v>0.625</v>
      </c>
      <c r="J333" s="59">
        <f t="shared" si="28"/>
        <v>123090</v>
      </c>
      <c r="K333" s="69">
        <f t="shared" si="31"/>
        <v>117.265</v>
      </c>
      <c r="L333" s="63">
        <f t="shared" si="29"/>
        <v>6.1999999999999998E-3</v>
      </c>
      <c r="M333" s="58">
        <f t="shared" si="30"/>
        <v>1204</v>
      </c>
      <c r="N333" s="75">
        <v>117.142</v>
      </c>
      <c r="O333" s="75">
        <v>117.265</v>
      </c>
      <c r="P333" s="75">
        <v>116.4</v>
      </c>
      <c r="Q333" s="56" t="s">
        <v>710</v>
      </c>
      <c r="R333" s="57" t="e">
        <f>VLOOKUP(A333,价值股票!A:A,1,FALSE)</f>
        <v>#N/A</v>
      </c>
    </row>
    <row r="334" spans="1:18" x14ac:dyDescent="0.25">
      <c r="A334" s="56" t="s">
        <v>1249</v>
      </c>
      <c r="B334" s="57" t="s">
        <v>992</v>
      </c>
      <c r="C334" s="70">
        <v>133.35</v>
      </c>
      <c r="D334" s="153">
        <v>4.4000000000000003E-3</v>
      </c>
      <c r="E334" s="101">
        <v>1.0800000000000001E-2</v>
      </c>
      <c r="F334" s="91">
        <v>133.75</v>
      </c>
      <c r="G334" s="92">
        <v>132.31700000000001</v>
      </c>
      <c r="H334" s="59">
        <v>1452</v>
      </c>
      <c r="I334" s="35">
        <v>0.625</v>
      </c>
      <c r="J334" s="59">
        <f t="shared" si="28"/>
        <v>123092</v>
      </c>
      <c r="K334" s="69">
        <f t="shared" si="31"/>
        <v>133.35</v>
      </c>
      <c r="L334" s="63">
        <f t="shared" si="29"/>
        <v>4.4000000000000003E-3</v>
      </c>
      <c r="M334" s="58">
        <f t="shared" si="30"/>
        <v>1452</v>
      </c>
      <c r="N334" s="75">
        <v>133.33699999999999</v>
      </c>
      <c r="O334" s="75">
        <v>133.39500000000001</v>
      </c>
      <c r="P334" s="75">
        <v>132.31700000000001</v>
      </c>
      <c r="Q334" s="56" t="s">
        <v>711</v>
      </c>
      <c r="R334" s="57" t="e">
        <f>VLOOKUP(A334,价值股票!A:A,1,FALSE)</f>
        <v>#N/A</v>
      </c>
    </row>
    <row r="335" spans="1:18" x14ac:dyDescent="0.25">
      <c r="A335" s="56" t="s">
        <v>1250</v>
      </c>
      <c r="B335" s="57" t="s">
        <v>2172</v>
      </c>
      <c r="C335" s="70">
        <v>124.218</v>
      </c>
      <c r="D335" s="153">
        <v>8.5000000000000006E-3</v>
      </c>
      <c r="E335" s="101">
        <v>1.43E-2</v>
      </c>
      <c r="F335" s="91">
        <v>124.499</v>
      </c>
      <c r="G335" s="92">
        <v>122.742</v>
      </c>
      <c r="H335" s="59">
        <v>1336</v>
      </c>
      <c r="I335" s="35">
        <v>0.625</v>
      </c>
      <c r="J335" s="59">
        <f t="shared" si="28"/>
        <v>123093</v>
      </c>
      <c r="K335" s="69">
        <f t="shared" si="31"/>
        <v>124.218</v>
      </c>
      <c r="L335" s="63">
        <f t="shared" si="29"/>
        <v>8.5000000000000006E-3</v>
      </c>
      <c r="M335" s="58">
        <f t="shared" si="30"/>
        <v>1336</v>
      </c>
      <c r="N335" s="75">
        <v>124.21</v>
      </c>
      <c r="O335" s="75">
        <v>124.218</v>
      </c>
      <c r="P335" s="75">
        <v>123.167</v>
      </c>
      <c r="Q335" s="56" t="s">
        <v>1280</v>
      </c>
      <c r="R335" s="57" t="e">
        <f>VLOOKUP(A335,价值股票!A:A,1,FALSE)</f>
        <v>#N/A</v>
      </c>
    </row>
    <row r="336" spans="1:18" x14ac:dyDescent="0.25">
      <c r="A336" s="56" t="s">
        <v>1255</v>
      </c>
      <c r="B336" s="57" t="s">
        <v>2173</v>
      </c>
      <c r="C336" s="70">
        <v>125.467</v>
      </c>
      <c r="D336" s="153">
        <v>9.4000000000000004E-3</v>
      </c>
      <c r="E336" s="101">
        <v>1.6899999999999998E-2</v>
      </c>
      <c r="F336" s="91">
        <v>126</v>
      </c>
      <c r="G336" s="92">
        <v>123.902</v>
      </c>
      <c r="H336" s="59">
        <v>4263</v>
      </c>
      <c r="I336" s="35">
        <v>0.625</v>
      </c>
      <c r="J336" s="59">
        <f t="shared" si="28"/>
        <v>123100</v>
      </c>
      <c r="K336" s="69">
        <f t="shared" si="31"/>
        <v>125.467</v>
      </c>
      <c r="L336" s="63">
        <f t="shared" si="29"/>
        <v>9.4000000000000004E-3</v>
      </c>
      <c r="M336" s="58">
        <f t="shared" si="30"/>
        <v>4263</v>
      </c>
      <c r="N336" s="75">
        <v>125.467</v>
      </c>
      <c r="O336" s="75">
        <v>125.47</v>
      </c>
      <c r="P336" s="75">
        <v>124.15</v>
      </c>
      <c r="Q336" s="56" t="s">
        <v>513</v>
      </c>
      <c r="R336" s="57" t="e">
        <f>VLOOKUP(A336,价值股票!A:A,1,FALSE)</f>
        <v>#N/A</v>
      </c>
    </row>
    <row r="337" spans="1:18" x14ac:dyDescent="0.25">
      <c r="A337" s="56" t="s">
        <v>1256</v>
      </c>
      <c r="B337" s="57" t="s">
        <v>5867</v>
      </c>
      <c r="C337" s="70">
        <v>255.001</v>
      </c>
      <c r="D337" s="136">
        <v>-0.1037</v>
      </c>
      <c r="E337" s="101">
        <v>0.10050000000000001</v>
      </c>
      <c r="F337" s="92">
        <v>282.63600000000002</v>
      </c>
      <c r="G337" s="92">
        <v>254.036</v>
      </c>
      <c r="H337" s="59">
        <v>542427</v>
      </c>
      <c r="I337" s="35">
        <v>0.625</v>
      </c>
      <c r="J337" s="59">
        <f t="shared" si="28"/>
        <v>123101</v>
      </c>
      <c r="K337" s="69">
        <f t="shared" si="31"/>
        <v>255.001</v>
      </c>
      <c r="L337" s="63">
        <f t="shared" si="29"/>
        <v>-0.1037</v>
      </c>
      <c r="M337" s="58">
        <f t="shared" si="30"/>
        <v>542427</v>
      </c>
      <c r="N337" s="75">
        <v>255</v>
      </c>
      <c r="O337" s="75">
        <v>255.001</v>
      </c>
      <c r="P337" s="75">
        <v>278.58100000000002</v>
      </c>
      <c r="Q337" s="56" t="s">
        <v>654</v>
      </c>
      <c r="R337" s="57" t="e">
        <f>VLOOKUP(A337,价值股票!A:A,1,FALSE)</f>
        <v>#N/A</v>
      </c>
    </row>
    <row r="338" spans="1:18" x14ac:dyDescent="0.25">
      <c r="A338" s="56" t="s">
        <v>1258</v>
      </c>
      <c r="B338" s="57" t="s">
        <v>2174</v>
      </c>
      <c r="C338" s="70">
        <v>172.01</v>
      </c>
      <c r="D338" s="153">
        <v>1.9300000000000001E-2</v>
      </c>
      <c r="E338" s="101">
        <v>0.21729999999999999</v>
      </c>
      <c r="F338" s="91">
        <v>202.5</v>
      </c>
      <c r="G338" s="92">
        <v>165.82499999999999</v>
      </c>
      <c r="H338" s="59">
        <v>293669</v>
      </c>
      <c r="I338" s="35">
        <v>0.625</v>
      </c>
      <c r="J338" s="59">
        <f t="shared" si="28"/>
        <v>123103</v>
      </c>
      <c r="K338" s="69">
        <f t="shared" si="31"/>
        <v>172.01</v>
      </c>
      <c r="L338" s="63">
        <f t="shared" si="29"/>
        <v>1.9300000000000001E-2</v>
      </c>
      <c r="M338" s="58">
        <f t="shared" si="30"/>
        <v>293669</v>
      </c>
      <c r="N338" s="75">
        <v>172</v>
      </c>
      <c r="O338" s="75">
        <v>172.01</v>
      </c>
      <c r="P338" s="75">
        <v>165.82499999999999</v>
      </c>
      <c r="Q338" s="56" t="s">
        <v>514</v>
      </c>
      <c r="R338" s="57" t="e">
        <f>VLOOKUP(A338,价值股票!A:A,1,FALSE)</f>
        <v>#N/A</v>
      </c>
    </row>
    <row r="339" spans="1:18" x14ac:dyDescent="0.25">
      <c r="A339" s="56" t="s">
        <v>1259</v>
      </c>
      <c r="B339" s="57" t="s">
        <v>2175</v>
      </c>
      <c r="C339" s="70">
        <v>118.127</v>
      </c>
      <c r="D339" s="153">
        <v>7.1000000000000004E-3</v>
      </c>
      <c r="E339" s="101">
        <v>8.3000000000000001E-3</v>
      </c>
      <c r="F339" s="91">
        <v>118.229</v>
      </c>
      <c r="G339" s="92">
        <v>117.261</v>
      </c>
      <c r="H339" s="59">
        <v>1258</v>
      </c>
      <c r="I339" s="35">
        <v>0.625</v>
      </c>
      <c r="J339" s="59">
        <f t="shared" si="28"/>
        <v>123104</v>
      </c>
      <c r="K339" s="69">
        <f t="shared" si="31"/>
        <v>118.127</v>
      </c>
      <c r="L339" s="63">
        <f t="shared" si="29"/>
        <v>7.1000000000000004E-3</v>
      </c>
      <c r="M339" s="58">
        <f t="shared" si="30"/>
        <v>1258</v>
      </c>
      <c r="N339" s="75">
        <v>118.03</v>
      </c>
      <c r="O339" s="75">
        <v>118.127</v>
      </c>
      <c r="P339" s="75">
        <v>117.289</v>
      </c>
      <c r="Q339" s="56" t="s">
        <v>1282</v>
      </c>
      <c r="R339" s="57" t="e">
        <f>VLOOKUP(A339,价值股票!A:A,1,FALSE)</f>
        <v>#N/A</v>
      </c>
    </row>
    <row r="340" spans="1:18" x14ac:dyDescent="0.25">
      <c r="A340" s="56" t="s">
        <v>1260</v>
      </c>
      <c r="B340" s="57" t="s">
        <v>2176</v>
      </c>
      <c r="C340" s="70">
        <v>116.61</v>
      </c>
      <c r="D340" s="153">
        <v>4.4000000000000003E-3</v>
      </c>
      <c r="E340" s="101">
        <v>1.4999999999999999E-2</v>
      </c>
      <c r="F340" s="91">
        <v>117.682</v>
      </c>
      <c r="G340" s="92">
        <v>115.938</v>
      </c>
      <c r="H340" s="59">
        <v>1256</v>
      </c>
      <c r="I340" s="35">
        <v>0.625</v>
      </c>
      <c r="J340" s="59">
        <f t="shared" si="28"/>
        <v>123109</v>
      </c>
      <c r="K340" s="69">
        <f t="shared" si="31"/>
        <v>116.61</v>
      </c>
      <c r="L340" s="63">
        <f t="shared" si="29"/>
        <v>4.4000000000000003E-3</v>
      </c>
      <c r="M340" s="58">
        <f t="shared" si="30"/>
        <v>1256</v>
      </c>
      <c r="N340" s="75">
        <v>116.61</v>
      </c>
      <c r="O340" s="75">
        <v>116.74299999999999</v>
      </c>
      <c r="P340" s="75">
        <v>116.05</v>
      </c>
      <c r="Q340" s="56" t="s">
        <v>651</v>
      </c>
      <c r="R340" s="57" t="e">
        <f>VLOOKUP(A340,价值股票!A:A,1,FALSE)</f>
        <v>#N/A</v>
      </c>
    </row>
    <row r="341" spans="1:18" x14ac:dyDescent="0.25">
      <c r="A341" s="56" t="s">
        <v>1261</v>
      </c>
      <c r="B341" s="57" t="s">
        <v>2177</v>
      </c>
      <c r="C341" s="70">
        <v>137.15799999999999</v>
      </c>
      <c r="D341" s="153">
        <v>1.61E-2</v>
      </c>
      <c r="E341" s="101">
        <v>5.4199999999999998E-2</v>
      </c>
      <c r="F341" s="91">
        <v>139.71600000000001</v>
      </c>
      <c r="G341" s="92">
        <v>132.4</v>
      </c>
      <c r="H341" s="59">
        <v>31537</v>
      </c>
      <c r="I341" s="35">
        <v>0.625</v>
      </c>
      <c r="J341" s="59">
        <f t="shared" si="28"/>
        <v>123112</v>
      </c>
      <c r="K341" s="69">
        <f t="shared" si="31"/>
        <v>137.15799999999999</v>
      </c>
      <c r="L341" s="63">
        <f t="shared" si="29"/>
        <v>1.61E-2</v>
      </c>
      <c r="M341" s="58">
        <f t="shared" si="30"/>
        <v>31537</v>
      </c>
      <c r="N341" s="75">
        <v>137.15</v>
      </c>
      <c r="O341" s="75">
        <v>137.15799999999999</v>
      </c>
      <c r="P341" s="75">
        <v>135</v>
      </c>
      <c r="Q341" s="56" t="s">
        <v>1283</v>
      </c>
      <c r="R341" s="57" t="e">
        <f>VLOOKUP(A341,价值股票!A:A,1,FALSE)</f>
        <v>#N/A</v>
      </c>
    </row>
    <row r="342" spans="1:18" x14ac:dyDescent="0.25">
      <c r="A342" s="56" t="s">
        <v>1512</v>
      </c>
      <c r="B342" s="57" t="s">
        <v>2178</v>
      </c>
      <c r="C342" s="70">
        <v>862</v>
      </c>
      <c r="D342" s="153">
        <v>3.6900000000000002E-2</v>
      </c>
      <c r="E342" s="101">
        <v>6.6400000000000001E-2</v>
      </c>
      <c r="F342" s="91">
        <v>876.79</v>
      </c>
      <c r="G342" s="92">
        <v>821.56</v>
      </c>
      <c r="H342" s="59">
        <v>73844</v>
      </c>
      <c r="I342" s="35">
        <v>0.625</v>
      </c>
      <c r="J342" s="59">
        <f t="shared" si="28"/>
        <v>123118</v>
      </c>
      <c r="K342" s="69">
        <f t="shared" si="31"/>
        <v>862</v>
      </c>
      <c r="L342" s="63">
        <f t="shared" si="29"/>
        <v>3.6900000000000002E-2</v>
      </c>
      <c r="M342" s="58">
        <f t="shared" si="30"/>
        <v>73844</v>
      </c>
      <c r="N342" s="75">
        <v>862</v>
      </c>
      <c r="O342" s="75">
        <v>862.05799999999999</v>
      </c>
      <c r="P342" s="75">
        <v>831.42200000000003</v>
      </c>
      <c r="Q342" s="56" t="s">
        <v>728</v>
      </c>
      <c r="R342" s="57" t="e">
        <f>VLOOKUP(A342,价值股票!A:A,1,FALSE)</f>
        <v>#N/A</v>
      </c>
    </row>
    <row r="343" spans="1:18" x14ac:dyDescent="0.25">
      <c r="A343" s="56" t="s">
        <v>1511</v>
      </c>
      <c r="B343" s="57" t="s">
        <v>2179</v>
      </c>
      <c r="C343" s="70">
        <v>173.79900000000001</v>
      </c>
      <c r="D343" s="136">
        <v>-2.3999999999999998E-3</v>
      </c>
      <c r="E343" s="101">
        <v>1.4800000000000001E-2</v>
      </c>
      <c r="F343" s="91">
        <v>174.4</v>
      </c>
      <c r="G343" s="92">
        <v>171.822</v>
      </c>
      <c r="H343" s="59">
        <v>3953</v>
      </c>
      <c r="I343" s="35">
        <v>0.625</v>
      </c>
      <c r="J343" s="59">
        <f t="shared" si="28"/>
        <v>123127</v>
      </c>
      <c r="K343" s="69">
        <f t="shared" si="31"/>
        <v>173.79900000000001</v>
      </c>
      <c r="L343" s="63">
        <f t="shared" si="29"/>
        <v>-2.3999999999999998E-3</v>
      </c>
      <c r="M343" s="58">
        <f t="shared" si="30"/>
        <v>3953</v>
      </c>
      <c r="N343" s="75">
        <v>173.79900000000001</v>
      </c>
      <c r="O343" s="75">
        <v>173.8</v>
      </c>
      <c r="P343" s="75">
        <v>174.4</v>
      </c>
      <c r="Q343" s="56" t="s">
        <v>653</v>
      </c>
      <c r="R343" s="57" t="e">
        <f>VLOOKUP(A343,价值股票!A:A,1,FALSE)</f>
        <v>#N/A</v>
      </c>
    </row>
    <row r="344" spans="1:18" x14ac:dyDescent="0.25">
      <c r="A344" s="56" t="s">
        <v>1514</v>
      </c>
      <c r="B344" s="57" t="s">
        <v>2180</v>
      </c>
      <c r="C344" s="70">
        <v>120.29300000000001</v>
      </c>
      <c r="D344" s="153">
        <v>5.4000000000000003E-3</v>
      </c>
      <c r="E344" s="101">
        <v>1.17E-2</v>
      </c>
      <c r="F344" s="91">
        <v>120.5</v>
      </c>
      <c r="G344" s="92">
        <v>119.1</v>
      </c>
      <c r="H344" s="59">
        <v>814</v>
      </c>
      <c r="I344" s="35">
        <v>0.625</v>
      </c>
      <c r="J344" s="59">
        <f t="shared" si="28"/>
        <v>123129</v>
      </c>
      <c r="K344" s="69">
        <f t="shared" si="31"/>
        <v>120.29300000000001</v>
      </c>
      <c r="L344" s="63">
        <f t="shared" si="29"/>
        <v>5.4000000000000003E-3</v>
      </c>
      <c r="M344" s="58">
        <f t="shared" si="30"/>
        <v>814</v>
      </c>
      <c r="N344" s="75">
        <v>120.19799999999999</v>
      </c>
      <c r="O344" s="75">
        <v>120.29300000000001</v>
      </c>
      <c r="P344" s="75">
        <v>119.65</v>
      </c>
      <c r="Q344" s="56" t="s">
        <v>609</v>
      </c>
      <c r="R344" s="57" t="e">
        <f>VLOOKUP(A344,价值股票!A:A,1,FALSE)</f>
        <v>#N/A</v>
      </c>
    </row>
    <row r="345" spans="1:18" x14ac:dyDescent="0.25">
      <c r="A345" s="56" t="s">
        <v>1517</v>
      </c>
      <c r="B345" s="57" t="s">
        <v>2181</v>
      </c>
      <c r="C345" s="70">
        <v>121.83199999999999</v>
      </c>
      <c r="D345" s="153">
        <v>7.1999999999999998E-3</v>
      </c>
      <c r="E345" s="101">
        <v>1.7100000000000001E-2</v>
      </c>
      <c r="F345" s="91">
        <v>122.52200000000001</v>
      </c>
      <c r="G345" s="92">
        <v>120.453</v>
      </c>
      <c r="H345" s="59">
        <v>2949</v>
      </c>
      <c r="I345" s="35">
        <v>0.625</v>
      </c>
      <c r="J345" s="59">
        <f t="shared" si="28"/>
        <v>123130</v>
      </c>
      <c r="K345" s="69">
        <f t="shared" si="31"/>
        <v>121.83199999999999</v>
      </c>
      <c r="L345" s="63">
        <f t="shared" si="29"/>
        <v>7.1999999999999998E-3</v>
      </c>
      <c r="M345" s="58">
        <f t="shared" si="30"/>
        <v>2949</v>
      </c>
      <c r="N345" s="75">
        <v>121.831</v>
      </c>
      <c r="O345" s="75">
        <v>121.869</v>
      </c>
      <c r="P345" s="75">
        <v>120.804</v>
      </c>
      <c r="Q345" s="56" t="s">
        <v>970</v>
      </c>
      <c r="R345" s="57" t="e">
        <f>VLOOKUP(A345,价值股票!A:A,1,FALSE)</f>
        <v>#N/A</v>
      </c>
    </row>
    <row r="346" spans="1:18" x14ac:dyDescent="0.25">
      <c r="A346" s="56" t="s">
        <v>526</v>
      </c>
      <c r="B346" s="57" t="s">
        <v>2182</v>
      </c>
      <c r="C346" s="70">
        <v>148.114</v>
      </c>
      <c r="D346" s="153">
        <v>2.9999999999999997E-4</v>
      </c>
      <c r="E346" s="101">
        <v>1.6899999999999998E-2</v>
      </c>
      <c r="F346" s="91">
        <v>150</v>
      </c>
      <c r="G346" s="92">
        <v>147.5</v>
      </c>
      <c r="H346" s="59">
        <v>4460</v>
      </c>
      <c r="I346" s="35">
        <v>0.625</v>
      </c>
      <c r="J346" s="59">
        <f t="shared" si="28"/>
        <v>127014</v>
      </c>
      <c r="K346" s="69">
        <f t="shared" si="31"/>
        <v>148.114</v>
      </c>
      <c r="L346" s="63">
        <f t="shared" si="29"/>
        <v>2.9999999999999997E-4</v>
      </c>
      <c r="M346" s="58">
        <f t="shared" si="30"/>
        <v>4460</v>
      </c>
      <c r="N346" s="75">
        <v>148.11199999999999</v>
      </c>
      <c r="O346" s="75">
        <v>148.114</v>
      </c>
      <c r="P346" s="75">
        <v>148</v>
      </c>
      <c r="Q346" s="56" t="s">
        <v>1284</v>
      </c>
      <c r="R346" s="57" t="e">
        <f>VLOOKUP(A346,价值股票!A:A,1,FALSE)</f>
        <v>#N/A</v>
      </c>
    </row>
    <row r="347" spans="1:18" x14ac:dyDescent="0.25">
      <c r="A347" s="56" t="s">
        <v>964</v>
      </c>
      <c r="B347" s="57" t="s">
        <v>975</v>
      </c>
      <c r="C347" s="70">
        <v>109.81399999999999</v>
      </c>
      <c r="D347" s="153">
        <v>8.5000000000000006E-3</v>
      </c>
      <c r="E347" s="101">
        <v>1.52E-2</v>
      </c>
      <c r="F347" s="91">
        <v>110.19</v>
      </c>
      <c r="G347" s="92">
        <v>108.53</v>
      </c>
      <c r="H347" s="59">
        <v>2634</v>
      </c>
      <c r="I347" s="35">
        <v>0.625</v>
      </c>
      <c r="J347" s="59">
        <f t="shared" si="28"/>
        <v>127015</v>
      </c>
      <c r="K347" s="69">
        <f t="shared" si="31"/>
        <v>109.81399999999999</v>
      </c>
      <c r="L347" s="63">
        <f t="shared" si="29"/>
        <v>8.5000000000000006E-3</v>
      </c>
      <c r="M347" s="58">
        <f t="shared" si="30"/>
        <v>2634</v>
      </c>
      <c r="N347" s="75">
        <v>109.70099999999999</v>
      </c>
      <c r="O347" s="75">
        <v>109.81399999999999</v>
      </c>
      <c r="P347" s="75">
        <v>108.88800000000001</v>
      </c>
      <c r="Q347" s="56" t="s">
        <v>972</v>
      </c>
      <c r="R347" s="57" t="e">
        <f>VLOOKUP(A347,价值股票!A:A,1,FALSE)</f>
        <v>#N/A</v>
      </c>
    </row>
    <row r="348" spans="1:18" x14ac:dyDescent="0.25">
      <c r="A348" s="56" t="s">
        <v>610</v>
      </c>
      <c r="B348" s="57" t="s">
        <v>2183</v>
      </c>
      <c r="C348" s="70">
        <v>112.49</v>
      </c>
      <c r="D348" s="153">
        <v>6.1999999999999998E-3</v>
      </c>
      <c r="E348" s="101">
        <v>1.12E-2</v>
      </c>
      <c r="F348" s="91">
        <v>112.85</v>
      </c>
      <c r="G348" s="92">
        <v>111.60299999999999</v>
      </c>
      <c r="H348" s="59">
        <v>2325</v>
      </c>
      <c r="I348" s="35">
        <v>0.625</v>
      </c>
      <c r="J348" s="59">
        <f t="shared" si="28"/>
        <v>127016</v>
      </c>
      <c r="K348" s="69">
        <f t="shared" si="31"/>
        <v>112.49</v>
      </c>
      <c r="L348" s="63">
        <f t="shared" si="29"/>
        <v>6.1999999999999998E-3</v>
      </c>
      <c r="M348" s="58">
        <f t="shared" si="30"/>
        <v>2325</v>
      </c>
      <c r="N348" s="75">
        <v>112.46299999999999</v>
      </c>
      <c r="O348" s="75">
        <v>112.49</v>
      </c>
      <c r="P348" s="75">
        <v>111.732</v>
      </c>
      <c r="Q348" s="56" t="s">
        <v>1285</v>
      </c>
      <c r="R348" s="57" t="e">
        <f>VLOOKUP(A348,价值股票!A:A,1,FALSE)</f>
        <v>#N/A</v>
      </c>
    </row>
    <row r="349" spans="1:18" x14ac:dyDescent="0.25">
      <c r="A349" s="56" t="s">
        <v>1263</v>
      </c>
      <c r="B349" s="57" t="s">
        <v>2184</v>
      </c>
      <c r="C349" s="70">
        <v>113.25</v>
      </c>
      <c r="D349" s="153">
        <v>5.0000000000000001E-4</v>
      </c>
      <c r="E349" s="101">
        <v>1.6E-2</v>
      </c>
      <c r="F349" s="91">
        <v>114.607</v>
      </c>
      <c r="G349" s="92">
        <v>112.79600000000001</v>
      </c>
      <c r="H349" s="59">
        <v>2624</v>
      </c>
      <c r="I349" s="35">
        <v>0.625</v>
      </c>
      <c r="J349" s="59">
        <f t="shared" ref="J349:J374" si="32">IF(LEFT(A349,2)="gb",RIGHT(A349,LEN(A349)-3),RIGHT(A349,LEN(A349)-2)-0)</f>
        <v>127017</v>
      </c>
      <c r="K349" s="69">
        <f t="shared" si="31"/>
        <v>113.25</v>
      </c>
      <c r="L349" s="63">
        <f t="shared" ref="L349:L374" si="33">D349</f>
        <v>5.0000000000000001E-4</v>
      </c>
      <c r="M349" s="58">
        <f t="shared" ref="M349:M374" si="34">H349</f>
        <v>2624</v>
      </c>
      <c r="N349" s="75">
        <v>113.19</v>
      </c>
      <c r="O349" s="75">
        <v>113.25</v>
      </c>
      <c r="P349" s="75">
        <v>113.13800000000001</v>
      </c>
      <c r="Q349" s="56" t="s">
        <v>1286</v>
      </c>
      <c r="R349" s="57" t="e">
        <f>VLOOKUP(A349,价值股票!A:A,1,FALSE)</f>
        <v>#N/A</v>
      </c>
    </row>
    <row r="350" spans="1:18" x14ac:dyDescent="0.25">
      <c r="A350" s="56" t="s">
        <v>1264</v>
      </c>
      <c r="B350" s="57" t="s">
        <v>2185</v>
      </c>
      <c r="C350" s="70">
        <v>120.92100000000001</v>
      </c>
      <c r="D350" s="153">
        <v>7.1000000000000004E-3</v>
      </c>
      <c r="E350" s="101">
        <v>1.29E-2</v>
      </c>
      <c r="F350" s="91">
        <v>121.398</v>
      </c>
      <c r="G350" s="92">
        <v>119.851</v>
      </c>
      <c r="H350" s="59">
        <v>11664</v>
      </c>
      <c r="I350" s="35">
        <v>0.625</v>
      </c>
      <c r="J350" s="59">
        <f t="shared" si="32"/>
        <v>127018</v>
      </c>
      <c r="K350" s="69">
        <f t="shared" si="31"/>
        <v>120.92100000000001</v>
      </c>
      <c r="L350" s="63">
        <f t="shared" si="33"/>
        <v>7.1000000000000004E-3</v>
      </c>
      <c r="M350" s="58">
        <f t="shared" si="34"/>
        <v>11664</v>
      </c>
      <c r="N350" s="75">
        <v>120.9</v>
      </c>
      <c r="O350" s="75">
        <v>120.92100000000001</v>
      </c>
      <c r="P350" s="75">
        <v>120.098</v>
      </c>
      <c r="Q350" s="56" t="s">
        <v>1287</v>
      </c>
      <c r="R350" s="57" t="e">
        <f>VLOOKUP(A350,价值股票!A:A,1,FALSE)</f>
        <v>#N/A</v>
      </c>
    </row>
    <row r="351" spans="1:18" x14ac:dyDescent="0.25">
      <c r="A351" s="56" t="s">
        <v>1265</v>
      </c>
      <c r="B351" s="57" t="s">
        <v>2186</v>
      </c>
      <c r="C351" s="70">
        <v>125.414</v>
      </c>
      <c r="D351" s="153">
        <v>4.3400000000000001E-2</v>
      </c>
      <c r="E351" s="101">
        <v>5.2400000000000002E-2</v>
      </c>
      <c r="F351" s="91">
        <v>125.7</v>
      </c>
      <c r="G351" s="92">
        <v>119.401</v>
      </c>
      <c r="H351" s="59">
        <v>18274</v>
      </c>
      <c r="I351" s="35">
        <v>0.625</v>
      </c>
      <c r="J351" s="59">
        <f t="shared" si="32"/>
        <v>127019</v>
      </c>
      <c r="K351" s="69">
        <f t="shared" si="31"/>
        <v>125.414</v>
      </c>
      <c r="L351" s="63">
        <f t="shared" si="33"/>
        <v>4.3400000000000001E-2</v>
      </c>
      <c r="M351" s="58">
        <f t="shared" si="34"/>
        <v>18274</v>
      </c>
      <c r="N351" s="75">
        <v>125.414</v>
      </c>
      <c r="O351" s="75">
        <v>125.42</v>
      </c>
      <c r="P351" s="75">
        <v>119.95699999999999</v>
      </c>
      <c r="Q351" s="56" t="s">
        <v>1288</v>
      </c>
      <c r="R351" s="57" t="e">
        <f>VLOOKUP(A351,价值股票!A:A,1,FALSE)</f>
        <v>#N/A</v>
      </c>
    </row>
    <row r="352" spans="1:18" x14ac:dyDescent="0.25">
      <c r="A352" s="56" t="s">
        <v>1002</v>
      </c>
      <c r="B352" s="57" t="s">
        <v>2187</v>
      </c>
      <c r="C352" s="70">
        <v>125.68899999999999</v>
      </c>
      <c r="D352" s="153">
        <v>2.35E-2</v>
      </c>
      <c r="E352" s="101">
        <v>2.63E-2</v>
      </c>
      <c r="F352" s="91">
        <v>125.953</v>
      </c>
      <c r="G352" s="92">
        <v>122.723</v>
      </c>
      <c r="H352" s="59">
        <v>11488</v>
      </c>
      <c r="I352" s="35">
        <v>0.625</v>
      </c>
      <c r="J352" s="59">
        <f t="shared" si="32"/>
        <v>127020</v>
      </c>
      <c r="K352" s="69">
        <f t="shared" si="31"/>
        <v>125.68899999999999</v>
      </c>
      <c r="L352" s="63">
        <f t="shared" si="33"/>
        <v>2.35E-2</v>
      </c>
      <c r="M352" s="58">
        <f t="shared" si="34"/>
        <v>11488</v>
      </c>
      <c r="N352" s="75">
        <v>125.68899999999999</v>
      </c>
      <c r="O352" s="75">
        <v>125.69</v>
      </c>
      <c r="P352" s="75">
        <v>122.999</v>
      </c>
      <c r="Q352" s="56" t="s">
        <v>1289</v>
      </c>
      <c r="R352" s="57" t="e">
        <f>VLOOKUP(A352,价值股票!A:A,1,FALSE)</f>
        <v>#N/A</v>
      </c>
    </row>
    <row r="353" spans="1:18" x14ac:dyDescent="0.25">
      <c r="A353" s="56" t="s">
        <v>1267</v>
      </c>
      <c r="B353" s="57" t="s">
        <v>2188</v>
      </c>
      <c r="C353" s="70">
        <v>102.514</v>
      </c>
      <c r="D353" s="153">
        <v>6.0000000000000001E-3</v>
      </c>
      <c r="E353" s="101">
        <v>9.7999999999999997E-3</v>
      </c>
      <c r="F353" s="91">
        <v>102.803</v>
      </c>
      <c r="G353" s="92">
        <v>101.801</v>
      </c>
      <c r="H353" s="59">
        <v>4822</v>
      </c>
      <c r="I353" s="35">
        <v>0.625</v>
      </c>
      <c r="J353" s="59">
        <f t="shared" si="32"/>
        <v>127022</v>
      </c>
      <c r="K353" s="69">
        <f t="shared" ref="K353:K377" si="35">C353+0</f>
        <v>102.514</v>
      </c>
      <c r="L353" s="63">
        <f t="shared" si="33"/>
        <v>6.0000000000000001E-3</v>
      </c>
      <c r="M353" s="58">
        <f t="shared" si="34"/>
        <v>4822</v>
      </c>
      <c r="N353" s="75">
        <v>102.508</v>
      </c>
      <c r="O353" s="75">
        <v>102.514</v>
      </c>
      <c r="P353" s="75">
        <v>101.9</v>
      </c>
      <c r="Q353" s="56" t="s">
        <v>847</v>
      </c>
      <c r="R353" s="57" t="e">
        <f>VLOOKUP(A353,价值股票!A:A,1,FALSE)</f>
        <v>#N/A</v>
      </c>
    </row>
    <row r="354" spans="1:18" x14ac:dyDescent="0.25">
      <c r="A354" s="56" t="s">
        <v>1268</v>
      </c>
      <c r="B354" s="57" t="s">
        <v>2189</v>
      </c>
      <c r="C354" s="70">
        <v>110.25</v>
      </c>
      <c r="D354" s="153">
        <v>6.6E-3</v>
      </c>
      <c r="E354" s="101">
        <v>1.4E-2</v>
      </c>
      <c r="F354" s="91">
        <v>110.642</v>
      </c>
      <c r="G354" s="92">
        <v>109.111</v>
      </c>
      <c r="H354" s="59">
        <v>1993</v>
      </c>
      <c r="I354" s="35">
        <v>0.625</v>
      </c>
      <c r="J354" s="59">
        <f t="shared" si="32"/>
        <v>127024</v>
      </c>
      <c r="K354" s="69">
        <f t="shared" si="35"/>
        <v>110.25</v>
      </c>
      <c r="L354" s="63">
        <f t="shared" si="33"/>
        <v>6.6E-3</v>
      </c>
      <c r="M354" s="58">
        <f t="shared" si="34"/>
        <v>1993</v>
      </c>
      <c r="N354" s="75">
        <v>110.157</v>
      </c>
      <c r="O354" s="75">
        <v>110.25</v>
      </c>
      <c r="P354" s="75">
        <v>109.501</v>
      </c>
      <c r="Q354" s="56" t="s">
        <v>1292</v>
      </c>
      <c r="R354" s="57" t="e">
        <f>VLOOKUP(A354,价值股票!A:A,1,FALSE)</f>
        <v>#N/A</v>
      </c>
    </row>
    <row r="355" spans="1:18" x14ac:dyDescent="0.25">
      <c r="A355" s="56" t="s">
        <v>1269</v>
      </c>
      <c r="B355" s="57" t="s">
        <v>2190</v>
      </c>
      <c r="C355" s="70">
        <v>104.899</v>
      </c>
      <c r="D355" s="153">
        <v>3.2000000000000002E-3</v>
      </c>
      <c r="E355" s="101">
        <v>5.1000000000000004E-3</v>
      </c>
      <c r="F355" s="91">
        <v>105</v>
      </c>
      <c r="G355" s="92">
        <v>104.46899999999999</v>
      </c>
      <c r="H355" s="59">
        <v>4252</v>
      </c>
      <c r="I355" s="35">
        <v>0.625</v>
      </c>
      <c r="J355" s="59">
        <f t="shared" si="32"/>
        <v>127025</v>
      </c>
      <c r="K355" s="69">
        <f t="shared" si="35"/>
        <v>104.899</v>
      </c>
      <c r="L355" s="63">
        <f t="shared" si="33"/>
        <v>3.2000000000000002E-3</v>
      </c>
      <c r="M355" s="58">
        <f t="shared" si="34"/>
        <v>4252</v>
      </c>
      <c r="N355" s="75">
        <v>104.899</v>
      </c>
      <c r="O355" s="75">
        <v>104.90900000000001</v>
      </c>
      <c r="P355" s="75">
        <v>104.565</v>
      </c>
      <c r="Q355" s="56" t="s">
        <v>1293</v>
      </c>
      <c r="R355" s="57" t="e">
        <f>VLOOKUP(A355,价值股票!A:A,1,FALSE)</f>
        <v>#N/A</v>
      </c>
    </row>
    <row r="356" spans="1:18" x14ac:dyDescent="0.25">
      <c r="A356" s="56" t="s">
        <v>1270</v>
      </c>
      <c r="B356" s="57" t="s">
        <v>990</v>
      </c>
      <c r="C356" s="70">
        <v>112.53700000000001</v>
      </c>
      <c r="D356" s="153">
        <v>8.9999999999999993E-3</v>
      </c>
      <c r="E356" s="101">
        <v>1.77E-2</v>
      </c>
      <c r="F356" s="91">
        <v>113.471</v>
      </c>
      <c r="G356" s="92">
        <v>111.5</v>
      </c>
      <c r="H356" s="59">
        <v>2439</v>
      </c>
      <c r="I356" s="35">
        <v>0.625</v>
      </c>
      <c r="J356" s="59">
        <f t="shared" si="32"/>
        <v>127026</v>
      </c>
      <c r="K356" s="69">
        <f t="shared" si="35"/>
        <v>112.53700000000001</v>
      </c>
      <c r="L356" s="63">
        <f t="shared" si="33"/>
        <v>8.9999999999999993E-3</v>
      </c>
      <c r="M356" s="58">
        <f t="shared" si="34"/>
        <v>2439</v>
      </c>
      <c r="N356" s="75">
        <v>112.414</v>
      </c>
      <c r="O356" s="75">
        <v>112.53700000000001</v>
      </c>
      <c r="P356" s="75">
        <v>111.5</v>
      </c>
      <c r="Q356" s="56" t="s">
        <v>1294</v>
      </c>
      <c r="R356" s="57" t="e">
        <f>VLOOKUP(A356,价值股票!A:A,1,FALSE)</f>
        <v>#N/A</v>
      </c>
    </row>
    <row r="357" spans="1:18" x14ac:dyDescent="0.25">
      <c r="A357" s="56" t="s">
        <v>1271</v>
      </c>
      <c r="B357" s="57" t="s">
        <v>2439</v>
      </c>
      <c r="C357" s="70">
        <v>120.80200000000001</v>
      </c>
      <c r="D357" s="153">
        <v>1.43E-2</v>
      </c>
      <c r="E357" s="101">
        <v>2.9399999999999999E-2</v>
      </c>
      <c r="F357" s="91">
        <v>122.196</v>
      </c>
      <c r="G357" s="92">
        <v>118.69199999999999</v>
      </c>
      <c r="H357" s="59">
        <v>8354</v>
      </c>
      <c r="I357" s="35">
        <v>0.625</v>
      </c>
      <c r="J357" s="59">
        <f t="shared" si="32"/>
        <v>127027</v>
      </c>
      <c r="K357" s="69">
        <f t="shared" si="35"/>
        <v>120.80200000000001</v>
      </c>
      <c r="L357" s="63">
        <f t="shared" si="33"/>
        <v>1.43E-2</v>
      </c>
      <c r="M357" s="58">
        <f t="shared" si="34"/>
        <v>8354</v>
      </c>
      <c r="N357" s="75">
        <v>120.65</v>
      </c>
      <c r="O357" s="75">
        <v>120.80200000000001</v>
      </c>
      <c r="P357" s="75">
        <v>119.199</v>
      </c>
      <c r="Q357" s="56" t="s">
        <v>1295</v>
      </c>
      <c r="R357" s="57" t="e">
        <f>VLOOKUP(A357,价值股票!A:A,1,FALSE)</f>
        <v>#N/A</v>
      </c>
    </row>
    <row r="358" spans="1:18" x14ac:dyDescent="0.25">
      <c r="A358" s="56" t="s">
        <v>1272</v>
      </c>
      <c r="B358" s="57" t="s">
        <v>2191</v>
      </c>
      <c r="C358" s="70">
        <v>129.05000000000001</v>
      </c>
      <c r="D358" s="153">
        <v>5.7999999999999996E-3</v>
      </c>
      <c r="E358" s="101">
        <v>1.3100000000000001E-2</v>
      </c>
      <c r="F358" s="91">
        <v>129.30000000000001</v>
      </c>
      <c r="G358" s="92">
        <v>127.623</v>
      </c>
      <c r="H358" s="59">
        <v>2227</v>
      </c>
      <c r="I358" s="35">
        <v>0.625</v>
      </c>
      <c r="J358" s="59">
        <f t="shared" si="32"/>
        <v>127028</v>
      </c>
      <c r="K358" s="69">
        <f t="shared" si="35"/>
        <v>129.05000000000001</v>
      </c>
      <c r="L358" s="63">
        <f t="shared" si="33"/>
        <v>5.7999999999999996E-3</v>
      </c>
      <c r="M358" s="58">
        <f t="shared" si="34"/>
        <v>2227</v>
      </c>
      <c r="N358" s="75">
        <v>129</v>
      </c>
      <c r="O358" s="75">
        <v>129.22200000000001</v>
      </c>
      <c r="P358" s="75">
        <v>128.434</v>
      </c>
      <c r="Q358" s="56" t="s">
        <v>1296</v>
      </c>
      <c r="R358" s="57" t="e">
        <f>VLOOKUP(A358,价值股票!A:A,1,FALSE)</f>
        <v>#N/A</v>
      </c>
    </row>
    <row r="359" spans="1:18" x14ac:dyDescent="0.25">
      <c r="A359" s="56" t="s">
        <v>1275</v>
      </c>
      <c r="B359" s="57" t="s">
        <v>2192</v>
      </c>
      <c r="C359" s="70">
        <v>109.3</v>
      </c>
      <c r="D359" s="153">
        <v>7.4000000000000003E-3</v>
      </c>
      <c r="E359" s="101">
        <v>1.7399999999999999E-2</v>
      </c>
      <c r="F359" s="91">
        <v>109.99</v>
      </c>
      <c r="G359" s="92">
        <v>108.10299999999999</v>
      </c>
      <c r="H359" s="59">
        <v>2263</v>
      </c>
      <c r="I359" s="35">
        <v>0.625</v>
      </c>
      <c r="J359" s="59">
        <f t="shared" si="32"/>
        <v>127034</v>
      </c>
      <c r="K359" s="69">
        <f t="shared" si="35"/>
        <v>109.3</v>
      </c>
      <c r="L359" s="63">
        <f t="shared" si="33"/>
        <v>7.4000000000000003E-3</v>
      </c>
      <c r="M359" s="58">
        <f t="shared" si="34"/>
        <v>2263</v>
      </c>
      <c r="N359" s="75">
        <v>109.25</v>
      </c>
      <c r="O359" s="75">
        <v>109.3</v>
      </c>
      <c r="P359" s="75">
        <v>108.10299999999999</v>
      </c>
      <c r="Q359" s="56" t="s">
        <v>1298</v>
      </c>
      <c r="R359" s="57" t="e">
        <f>VLOOKUP(A359,价值股票!A:A,1,FALSE)</f>
        <v>#N/A</v>
      </c>
    </row>
    <row r="360" spans="1:18" x14ac:dyDescent="0.25">
      <c r="A360" s="56" t="s">
        <v>1276</v>
      </c>
      <c r="B360" s="57" t="s">
        <v>2193</v>
      </c>
      <c r="C360" s="70">
        <v>127.72</v>
      </c>
      <c r="D360" s="95">
        <v>-7.7000000000000002E-3</v>
      </c>
      <c r="E360" s="64">
        <v>2.7E-2</v>
      </c>
      <c r="F360" s="91">
        <v>130.328</v>
      </c>
      <c r="G360" s="92">
        <v>126.858</v>
      </c>
      <c r="H360" s="59">
        <v>9434</v>
      </c>
      <c r="I360" s="35">
        <v>0.625</v>
      </c>
      <c r="J360" s="59">
        <f t="shared" si="32"/>
        <v>127035</v>
      </c>
      <c r="K360" s="69">
        <f t="shared" si="35"/>
        <v>127.72</v>
      </c>
      <c r="L360" s="63">
        <f t="shared" si="33"/>
        <v>-7.7000000000000002E-3</v>
      </c>
      <c r="M360" s="58">
        <f t="shared" si="34"/>
        <v>9434</v>
      </c>
      <c r="N360" s="75">
        <v>127.72</v>
      </c>
      <c r="O360" s="75">
        <v>127.801</v>
      </c>
      <c r="P360" s="75">
        <v>127.768</v>
      </c>
      <c r="Q360" s="56" t="s">
        <v>1298</v>
      </c>
      <c r="R360" s="57" t="e">
        <f>VLOOKUP(A360,价值股票!A:A,1,FALSE)</f>
        <v>#N/A</v>
      </c>
    </row>
    <row r="361" spans="1:18" x14ac:dyDescent="0.25">
      <c r="A361" s="56" t="s">
        <v>1525</v>
      </c>
      <c r="B361" s="57" t="s">
        <v>2194</v>
      </c>
      <c r="C361" s="70">
        <v>117.506</v>
      </c>
      <c r="D361" s="93">
        <v>1.34E-2</v>
      </c>
      <c r="E361" s="64">
        <v>2.0199999999999999E-2</v>
      </c>
      <c r="F361" s="91">
        <v>118</v>
      </c>
      <c r="G361" s="92">
        <v>115.658</v>
      </c>
      <c r="H361" s="59">
        <v>3424</v>
      </c>
      <c r="I361" s="35">
        <v>0.625</v>
      </c>
      <c r="J361" s="59">
        <f t="shared" si="32"/>
        <v>127038</v>
      </c>
      <c r="K361" s="69">
        <f t="shared" si="35"/>
        <v>117.506</v>
      </c>
      <c r="L361" s="63">
        <f t="shared" si="33"/>
        <v>1.34E-2</v>
      </c>
      <c r="M361" s="58">
        <f t="shared" si="34"/>
        <v>3424</v>
      </c>
      <c r="N361" s="75">
        <v>117.505</v>
      </c>
      <c r="O361" s="75">
        <v>117.506</v>
      </c>
      <c r="P361" s="75">
        <v>116</v>
      </c>
      <c r="Q361" s="56" t="s">
        <v>1299</v>
      </c>
      <c r="R361" s="57" t="e">
        <f>VLOOKUP(A361,价值股票!A:A,1,FALSE)</f>
        <v>#N/A</v>
      </c>
    </row>
    <row r="362" spans="1:18" x14ac:dyDescent="0.25">
      <c r="A362" s="56" t="s">
        <v>1488</v>
      </c>
      <c r="B362" s="57" t="s">
        <v>2195</v>
      </c>
      <c r="C362" s="70">
        <v>109.99</v>
      </c>
      <c r="D362" s="93">
        <v>1.43E-2</v>
      </c>
      <c r="E362" s="64">
        <v>1.5800000000000002E-2</v>
      </c>
      <c r="F362" s="91">
        <v>109.995</v>
      </c>
      <c r="G362" s="92">
        <v>108.28400000000001</v>
      </c>
      <c r="H362" s="59">
        <v>1776</v>
      </c>
      <c r="I362" s="35">
        <v>0.625</v>
      </c>
      <c r="J362" s="59">
        <f t="shared" si="32"/>
        <v>127042</v>
      </c>
      <c r="K362" s="69">
        <f t="shared" si="35"/>
        <v>109.99</v>
      </c>
      <c r="L362" s="63">
        <f t="shared" si="33"/>
        <v>1.43E-2</v>
      </c>
      <c r="M362" s="58">
        <f t="shared" si="34"/>
        <v>1776</v>
      </c>
      <c r="N362" s="75">
        <v>109.812</v>
      </c>
      <c r="O362" s="75">
        <v>109.99</v>
      </c>
      <c r="P362" s="75">
        <v>108.435</v>
      </c>
      <c r="Q362" s="56" t="s">
        <v>1300</v>
      </c>
      <c r="R362" s="57" t="e">
        <f>VLOOKUP(A362,价值股票!A:A,1,FALSE)</f>
        <v>#N/A</v>
      </c>
    </row>
    <row r="363" spans="1:18" x14ac:dyDescent="0.25">
      <c r="A363" s="56" t="s">
        <v>446</v>
      </c>
      <c r="B363" s="57" t="s">
        <v>2196</v>
      </c>
      <c r="C363" s="70">
        <v>112.8</v>
      </c>
      <c r="D363" s="93">
        <v>7.1000000000000004E-3</v>
      </c>
      <c r="E363" s="64">
        <v>8.8999999999999999E-3</v>
      </c>
      <c r="F363" s="91">
        <v>112.9</v>
      </c>
      <c r="G363" s="92">
        <v>111.902</v>
      </c>
      <c r="H363" s="59">
        <v>3487</v>
      </c>
      <c r="I363" s="35">
        <v>0.625</v>
      </c>
      <c r="J363" s="59">
        <f t="shared" si="32"/>
        <v>128053</v>
      </c>
      <c r="K363" s="69">
        <f t="shared" si="35"/>
        <v>112.8</v>
      </c>
      <c r="L363" s="63">
        <f t="shared" si="33"/>
        <v>7.1000000000000004E-3</v>
      </c>
      <c r="M363" s="58">
        <f t="shared" si="34"/>
        <v>3487</v>
      </c>
      <c r="N363" s="75">
        <v>112.8</v>
      </c>
      <c r="O363" s="75">
        <v>112.81</v>
      </c>
      <c r="P363" s="75">
        <v>112</v>
      </c>
      <c r="Q363" s="56" t="s">
        <v>900</v>
      </c>
      <c r="R363" s="57" t="e">
        <f>VLOOKUP(A363,价值股票!A:A,1,FALSE)</f>
        <v>#N/A</v>
      </c>
    </row>
    <row r="364" spans="1:18" x14ac:dyDescent="0.25">
      <c r="A364" s="56" t="s">
        <v>447</v>
      </c>
      <c r="B364" s="57" t="s">
        <v>695</v>
      </c>
      <c r="C364" s="70">
        <v>122.319</v>
      </c>
      <c r="D364" s="93">
        <v>2.7000000000000001E-3</v>
      </c>
      <c r="E364" s="64">
        <v>9.4999999999999998E-3</v>
      </c>
      <c r="F364" s="91">
        <v>122.664</v>
      </c>
      <c r="G364" s="92">
        <v>121.51</v>
      </c>
      <c r="H364" s="59">
        <v>1482</v>
      </c>
      <c r="I364" s="35">
        <v>0.625</v>
      </c>
      <c r="J364" s="59">
        <f t="shared" si="32"/>
        <v>128056</v>
      </c>
      <c r="K364" s="69">
        <f t="shared" si="35"/>
        <v>122.319</v>
      </c>
      <c r="L364" s="63">
        <f t="shared" si="33"/>
        <v>2.7000000000000001E-3</v>
      </c>
      <c r="M364" s="58">
        <f t="shared" si="34"/>
        <v>1482</v>
      </c>
      <c r="N364" s="75">
        <v>122.319</v>
      </c>
      <c r="O364" s="75">
        <v>122.32</v>
      </c>
      <c r="P364" s="75">
        <v>122.15</v>
      </c>
      <c r="Q364" s="56" t="s">
        <v>1094</v>
      </c>
      <c r="R364" s="57" t="e">
        <f>VLOOKUP(A364,价值股票!A:A,1,FALSE)</f>
        <v>#N/A</v>
      </c>
    </row>
    <row r="365" spans="1:18" x14ac:dyDescent="0.25">
      <c r="A365" s="56" t="s">
        <v>181</v>
      </c>
      <c r="B365" s="57" t="s">
        <v>2197</v>
      </c>
      <c r="C365" s="70">
        <v>132.30099999999999</v>
      </c>
      <c r="D365" s="153">
        <v>2.5600000000000001E-2</v>
      </c>
      <c r="E365" s="101">
        <v>4.1799999999999997E-2</v>
      </c>
      <c r="F365" s="91">
        <v>134.208</v>
      </c>
      <c r="G365" s="92">
        <v>128.821</v>
      </c>
      <c r="H365" s="59">
        <v>25098</v>
      </c>
      <c r="I365" s="35">
        <v>0.625</v>
      </c>
      <c r="J365" s="59">
        <f t="shared" si="32"/>
        <v>128062</v>
      </c>
      <c r="K365" s="69">
        <f t="shared" si="35"/>
        <v>132.30099999999999</v>
      </c>
      <c r="L365" s="63">
        <f t="shared" si="33"/>
        <v>2.5600000000000001E-2</v>
      </c>
      <c r="M365" s="58">
        <f t="shared" si="34"/>
        <v>25098</v>
      </c>
      <c r="N365" s="75">
        <v>132.30099999999999</v>
      </c>
      <c r="O365" s="75">
        <v>132.31200000000001</v>
      </c>
      <c r="P365" s="75">
        <v>128.821</v>
      </c>
      <c r="Q365" s="56" t="s">
        <v>471</v>
      </c>
      <c r="R365" s="57" t="e">
        <f>VLOOKUP(A365,价值股票!A:A,1,FALSE)</f>
        <v>#N/A</v>
      </c>
    </row>
    <row r="366" spans="1:18" x14ac:dyDescent="0.25">
      <c r="A366" s="56" t="s">
        <v>707</v>
      </c>
      <c r="B366" s="57" t="s">
        <v>2198</v>
      </c>
      <c r="C366" s="70">
        <v>163.98</v>
      </c>
      <c r="D366" s="153">
        <v>5.96E-2</v>
      </c>
      <c r="E366" s="101">
        <v>8.4000000000000005E-2</v>
      </c>
      <c r="F366" s="91">
        <v>167.999</v>
      </c>
      <c r="G366" s="91">
        <v>155</v>
      </c>
      <c r="H366" s="59">
        <v>178694</v>
      </c>
      <c r="I366" s="35">
        <v>0.625</v>
      </c>
      <c r="J366" s="59">
        <f t="shared" si="32"/>
        <v>128063</v>
      </c>
      <c r="K366" s="69">
        <f t="shared" si="35"/>
        <v>163.98</v>
      </c>
      <c r="L366" s="63">
        <f t="shared" si="33"/>
        <v>5.96E-2</v>
      </c>
      <c r="M366" s="58">
        <f t="shared" si="34"/>
        <v>178694</v>
      </c>
      <c r="N366" s="75">
        <v>163.9</v>
      </c>
      <c r="O366" s="75">
        <v>163.98</v>
      </c>
      <c r="P366" s="75">
        <v>155.80000000000001</v>
      </c>
      <c r="Q366" s="56" t="s">
        <v>472</v>
      </c>
      <c r="R366" s="57" t="e">
        <f>VLOOKUP(A366,价值股票!A:A,1,FALSE)</f>
        <v>#N/A</v>
      </c>
    </row>
    <row r="367" spans="1:18" x14ac:dyDescent="0.25">
      <c r="A367" s="56" t="s">
        <v>448</v>
      </c>
      <c r="B367" s="57" t="s">
        <v>2199</v>
      </c>
      <c r="C367" s="70">
        <v>119.149</v>
      </c>
      <c r="D367" s="153">
        <v>3.7000000000000002E-3</v>
      </c>
      <c r="E367" s="101">
        <v>9.4999999999999998E-3</v>
      </c>
      <c r="F367" s="91">
        <v>119.631</v>
      </c>
      <c r="G367" s="92">
        <v>118.50700000000001</v>
      </c>
      <c r="H367" s="59">
        <v>1934</v>
      </c>
      <c r="I367" s="35">
        <v>0.625</v>
      </c>
      <c r="J367" s="59">
        <f t="shared" si="32"/>
        <v>128066</v>
      </c>
      <c r="K367" s="69">
        <f t="shared" si="35"/>
        <v>119.149</v>
      </c>
      <c r="L367" s="63">
        <f t="shared" si="33"/>
        <v>3.7000000000000002E-3</v>
      </c>
      <c r="M367" s="58">
        <f t="shared" si="34"/>
        <v>1934</v>
      </c>
      <c r="N367" s="75">
        <v>119.02200000000001</v>
      </c>
      <c r="O367" s="75">
        <v>119.149</v>
      </c>
      <c r="P367" s="75">
        <v>119</v>
      </c>
      <c r="Q367" s="56" t="s">
        <v>473</v>
      </c>
      <c r="R367" s="57" t="e">
        <f>VLOOKUP(A367,价值股票!A:A,1,FALSE)</f>
        <v>#N/A</v>
      </c>
    </row>
    <row r="368" spans="1:18" x14ac:dyDescent="0.25">
      <c r="A368" s="56" t="s">
        <v>709</v>
      </c>
      <c r="B368" s="57" t="s">
        <v>2200</v>
      </c>
      <c r="C368" s="70">
        <v>134.321</v>
      </c>
      <c r="D368" s="153">
        <v>1.03E-2</v>
      </c>
      <c r="E368" s="101">
        <v>2.9399999999999999E-2</v>
      </c>
      <c r="F368" s="91">
        <v>135.91200000000001</v>
      </c>
      <c r="G368" s="92">
        <v>132</v>
      </c>
      <c r="H368" s="59">
        <v>23424</v>
      </c>
      <c r="I368" s="35">
        <v>0.625</v>
      </c>
      <c r="J368" s="59">
        <f t="shared" si="32"/>
        <v>128070</v>
      </c>
      <c r="K368" s="69">
        <f t="shared" si="35"/>
        <v>134.321</v>
      </c>
      <c r="L368" s="63">
        <f t="shared" si="33"/>
        <v>1.03E-2</v>
      </c>
      <c r="M368" s="58">
        <f t="shared" si="34"/>
        <v>23424</v>
      </c>
      <c r="N368" s="75">
        <v>134.30000000000001</v>
      </c>
      <c r="O368" s="75">
        <v>134.321</v>
      </c>
      <c r="P368" s="75">
        <v>132.34</v>
      </c>
      <c r="Q368" s="56" t="s">
        <v>475</v>
      </c>
      <c r="R368" s="57" t="e">
        <f>VLOOKUP(A368,价值股票!A:A,1,FALSE)</f>
        <v>#N/A</v>
      </c>
    </row>
    <row r="369" spans="1:18" x14ac:dyDescent="0.25">
      <c r="A369" s="56" t="s">
        <v>512</v>
      </c>
      <c r="B369" s="57" t="s">
        <v>2201</v>
      </c>
      <c r="C369" s="70">
        <v>118.37</v>
      </c>
      <c r="D369" s="93">
        <v>1.89E-2</v>
      </c>
      <c r="E369" s="64">
        <v>2.1999999999999999E-2</v>
      </c>
      <c r="F369" s="91">
        <v>118.37</v>
      </c>
      <c r="G369" s="92">
        <v>115.81</v>
      </c>
      <c r="H369" s="59">
        <v>2561</v>
      </c>
      <c r="I369" s="35">
        <v>0.625</v>
      </c>
      <c r="J369" s="59">
        <f t="shared" si="32"/>
        <v>128071</v>
      </c>
      <c r="K369" s="69">
        <f t="shared" si="35"/>
        <v>118.37</v>
      </c>
      <c r="L369" s="63">
        <f t="shared" si="33"/>
        <v>1.89E-2</v>
      </c>
      <c r="M369" s="58">
        <f t="shared" si="34"/>
        <v>2561</v>
      </c>
      <c r="N369" s="75">
        <v>118.04</v>
      </c>
      <c r="O369" s="75">
        <v>118.37</v>
      </c>
      <c r="P369" s="75">
        <v>116.286</v>
      </c>
      <c r="Q369" s="56" t="s">
        <v>1308</v>
      </c>
      <c r="R369" s="57" t="e">
        <f>VLOOKUP(A369,价值股票!A:A,1,FALSE)</f>
        <v>#N/A</v>
      </c>
    </row>
    <row r="370" spans="1:18" x14ac:dyDescent="0.25">
      <c r="A370" s="56" t="s">
        <v>710</v>
      </c>
      <c r="B370" s="57" t="s">
        <v>2202</v>
      </c>
      <c r="C370" s="70">
        <v>129.79900000000001</v>
      </c>
      <c r="D370" s="153">
        <v>1.9E-3</v>
      </c>
      <c r="E370" s="101">
        <v>1.06E-2</v>
      </c>
      <c r="F370" s="91">
        <v>130.37799999999999</v>
      </c>
      <c r="G370" s="92">
        <v>129</v>
      </c>
      <c r="H370" s="59">
        <v>2476</v>
      </c>
      <c r="I370" s="35">
        <v>0.625</v>
      </c>
      <c r="J370" s="59">
        <f t="shared" si="32"/>
        <v>128072</v>
      </c>
      <c r="K370" s="69">
        <f t="shared" si="35"/>
        <v>129.79900000000001</v>
      </c>
      <c r="L370" s="63">
        <f t="shared" si="33"/>
        <v>1.9E-3</v>
      </c>
      <c r="M370" s="58">
        <f t="shared" si="34"/>
        <v>2476</v>
      </c>
      <c r="N370" s="75">
        <v>129.691</v>
      </c>
      <c r="O370" s="75">
        <v>129.79900000000001</v>
      </c>
      <c r="P370" s="75">
        <v>129.601</v>
      </c>
      <c r="Q370" s="56" t="s">
        <v>894</v>
      </c>
      <c r="R370" s="57" t="e">
        <f>VLOOKUP(A370,价值股票!A:A,1,FALSE)</f>
        <v>#N/A</v>
      </c>
    </row>
    <row r="371" spans="1:18" x14ac:dyDescent="0.25">
      <c r="A371" s="56" t="s">
        <v>1280</v>
      </c>
      <c r="B371" s="57" t="s">
        <v>871</v>
      </c>
      <c r="C371" s="70">
        <v>114.899</v>
      </c>
      <c r="D371" s="93">
        <v>3.5999999999999999E-3</v>
      </c>
      <c r="E371" s="64">
        <v>4.1999999999999997E-3</v>
      </c>
      <c r="F371" s="91">
        <v>114.899</v>
      </c>
      <c r="G371" s="92">
        <v>114.422</v>
      </c>
      <c r="H371" s="59">
        <v>2067</v>
      </c>
      <c r="I371" s="35">
        <v>0.625</v>
      </c>
      <c r="J371" s="59">
        <f t="shared" si="32"/>
        <v>128074</v>
      </c>
      <c r="K371" s="69">
        <f t="shared" si="35"/>
        <v>114.899</v>
      </c>
      <c r="L371" s="63">
        <f t="shared" si="33"/>
        <v>3.5999999999999999E-3</v>
      </c>
      <c r="M371" s="58">
        <f t="shared" si="34"/>
        <v>2067</v>
      </c>
      <c r="N371" s="75">
        <v>114.899</v>
      </c>
      <c r="O371" s="75">
        <v>114.9</v>
      </c>
      <c r="P371" s="75">
        <v>114.6</v>
      </c>
      <c r="Q371" s="56" t="s">
        <v>1309</v>
      </c>
      <c r="R371" s="57" t="e">
        <f>VLOOKUP(A371,价值股票!A:A,1,FALSE)</f>
        <v>#N/A</v>
      </c>
    </row>
    <row r="372" spans="1:18" x14ac:dyDescent="0.25">
      <c r="A372" s="56" t="s">
        <v>449</v>
      </c>
      <c r="B372" s="57" t="s">
        <v>682</v>
      </c>
      <c r="C372" s="70">
        <v>130.09</v>
      </c>
      <c r="D372" s="153">
        <v>1.24E-2</v>
      </c>
      <c r="E372" s="101">
        <v>1.5299999999999999E-2</v>
      </c>
      <c r="F372" s="91">
        <v>130.46799999999999</v>
      </c>
      <c r="G372" s="102">
        <v>128.5</v>
      </c>
      <c r="H372" s="59">
        <v>4550</v>
      </c>
      <c r="I372" s="35">
        <v>0.625</v>
      </c>
      <c r="J372" s="59">
        <f t="shared" si="32"/>
        <v>128076</v>
      </c>
      <c r="K372" s="69">
        <f t="shared" si="35"/>
        <v>130.09</v>
      </c>
      <c r="L372" s="63">
        <f t="shared" si="33"/>
        <v>1.24E-2</v>
      </c>
      <c r="M372" s="58">
        <f t="shared" si="34"/>
        <v>4550</v>
      </c>
      <c r="N372" s="75">
        <v>130.041</v>
      </c>
      <c r="O372" s="75">
        <v>130.09</v>
      </c>
      <c r="P372" s="75">
        <v>128.511</v>
      </c>
      <c r="Q372" s="56" t="s">
        <v>754</v>
      </c>
      <c r="R372" s="57" t="e">
        <f>VLOOKUP(A372,价值股票!A:A,1,FALSE)</f>
        <v>#N/A</v>
      </c>
    </row>
    <row r="373" spans="1:18" x14ac:dyDescent="0.25">
      <c r="A373" s="57" t="s">
        <v>1281</v>
      </c>
      <c r="B373" s="57" t="s">
        <v>2203</v>
      </c>
      <c r="C373" s="70">
        <v>119.9</v>
      </c>
      <c r="D373" s="93">
        <v>1.2699999999999999E-2</v>
      </c>
      <c r="E373" s="64">
        <v>3.2899999999999999E-2</v>
      </c>
      <c r="F373" s="91">
        <v>121.09</v>
      </c>
      <c r="G373" s="92">
        <v>117.2</v>
      </c>
      <c r="H373" s="59">
        <v>29260</v>
      </c>
      <c r="I373" s="35">
        <v>0.625</v>
      </c>
      <c r="J373" s="59">
        <f t="shared" si="32"/>
        <v>128081</v>
      </c>
      <c r="K373" s="69">
        <f t="shared" si="35"/>
        <v>119.9</v>
      </c>
      <c r="L373" s="63">
        <f t="shared" si="33"/>
        <v>1.2699999999999999E-2</v>
      </c>
      <c r="M373" s="58">
        <f t="shared" si="34"/>
        <v>29260</v>
      </c>
      <c r="N373" s="75">
        <v>119.89</v>
      </c>
      <c r="O373" s="75">
        <v>119.9</v>
      </c>
      <c r="P373" s="75">
        <v>118.396</v>
      </c>
      <c r="Q373" s="56" t="s">
        <v>1310</v>
      </c>
      <c r="R373" s="57" t="e">
        <f>VLOOKUP(A373,价值股票!A:A,1,FALSE)</f>
        <v>#N/A</v>
      </c>
    </row>
    <row r="374" spans="1:18" x14ac:dyDescent="0.25">
      <c r="A374" s="57" t="s">
        <v>513</v>
      </c>
      <c r="B374" s="57" t="s">
        <v>698</v>
      </c>
      <c r="C374" s="70">
        <v>162.18799999999999</v>
      </c>
      <c r="D374" s="153">
        <v>5.0000000000000001E-4</v>
      </c>
      <c r="E374" s="101">
        <v>1.12E-2</v>
      </c>
      <c r="F374" s="91">
        <v>162.96600000000001</v>
      </c>
      <c r="G374" s="92">
        <v>161.155</v>
      </c>
      <c r="H374" s="59">
        <v>9957</v>
      </c>
      <c r="I374" s="35">
        <v>0.625</v>
      </c>
      <c r="J374" s="59">
        <f t="shared" si="32"/>
        <v>128082</v>
      </c>
      <c r="K374" s="69">
        <f t="shared" si="35"/>
        <v>162.18799999999999</v>
      </c>
      <c r="L374" s="63">
        <f t="shared" si="33"/>
        <v>5.0000000000000001E-4</v>
      </c>
      <c r="M374" s="58">
        <f t="shared" si="34"/>
        <v>9957</v>
      </c>
      <c r="N374" s="75">
        <v>162.179</v>
      </c>
      <c r="O374" s="75">
        <v>162.18799999999999</v>
      </c>
      <c r="P374" s="75">
        <v>161.9</v>
      </c>
      <c r="Q374" s="56" t="s">
        <v>139</v>
      </c>
      <c r="R374" s="57" t="e">
        <f>VLOOKUP(A374,价值股票!A:A,1,FALSE)</f>
        <v>#N/A</v>
      </c>
    </row>
    <row r="375" spans="1:18" x14ac:dyDescent="0.25">
      <c r="A375" s="57" t="s">
        <v>654</v>
      </c>
      <c r="B375" s="57" t="s">
        <v>2204</v>
      </c>
      <c r="C375" s="70">
        <v>138.97</v>
      </c>
      <c r="D375" s="153">
        <v>4.1000000000000002E-2</v>
      </c>
      <c r="E375" s="101">
        <v>4.7399999999999998E-2</v>
      </c>
      <c r="F375" s="91">
        <v>139.828</v>
      </c>
      <c r="G375" s="102">
        <v>133.499</v>
      </c>
      <c r="H375" s="59">
        <v>27948</v>
      </c>
      <c r="I375" s="35">
        <v>0.625</v>
      </c>
      <c r="J375" s="59">
        <f t="shared" ref="J375:J384" si="36">IF(LEFT(A375,2)="gb",RIGHT(A375,LEN(A375)-3),RIGHT(A375,LEN(A375)-2)-0)</f>
        <v>128083</v>
      </c>
      <c r="K375" s="69">
        <f t="shared" si="35"/>
        <v>138.97</v>
      </c>
      <c r="L375" s="63">
        <f t="shared" ref="L375:L384" si="37">D375</f>
        <v>4.1000000000000002E-2</v>
      </c>
      <c r="M375" s="58">
        <f t="shared" ref="M375:M384" si="38">H375</f>
        <v>27948</v>
      </c>
      <c r="N375" s="75">
        <v>138.97</v>
      </c>
      <c r="O375" s="75">
        <v>138.99</v>
      </c>
      <c r="P375" s="75">
        <v>134.75</v>
      </c>
      <c r="Q375" s="56" t="s">
        <v>755</v>
      </c>
      <c r="R375" s="57" t="e">
        <f>VLOOKUP(A375,价值股票!A:A,1,FALSE)</f>
        <v>#N/A</v>
      </c>
    </row>
    <row r="376" spans="1:18" x14ac:dyDescent="0.25">
      <c r="A376" s="57" t="s">
        <v>514</v>
      </c>
      <c r="B376" s="57" t="s">
        <v>5614</v>
      </c>
      <c r="C376" s="70">
        <v>130.44999999999999</v>
      </c>
      <c r="D376" s="95" t="s">
        <v>5575</v>
      </c>
      <c r="E376" s="64">
        <v>0</v>
      </c>
      <c r="F376" s="92">
        <v>0</v>
      </c>
      <c r="G376" s="92">
        <v>0</v>
      </c>
      <c r="H376" s="59">
        <v>0</v>
      </c>
      <c r="I376" s="35">
        <v>0.625</v>
      </c>
      <c r="J376" s="59">
        <f t="shared" si="36"/>
        <v>128087</v>
      </c>
      <c r="K376" s="69">
        <f t="shared" si="35"/>
        <v>130.44999999999999</v>
      </c>
      <c r="L376" s="63" t="str">
        <f t="shared" si="37"/>
        <v>停牌</v>
      </c>
      <c r="M376" s="58">
        <f t="shared" si="38"/>
        <v>0</v>
      </c>
      <c r="N376" s="75">
        <v>0</v>
      </c>
      <c r="O376" s="75">
        <v>0</v>
      </c>
      <c r="P376" s="75">
        <v>0</v>
      </c>
      <c r="Q376" s="56" t="s">
        <v>1312</v>
      </c>
      <c r="R376" s="57" t="e">
        <f>VLOOKUP(A376,价值股票!A:A,1,FALSE)</f>
        <v>#N/A</v>
      </c>
    </row>
    <row r="377" spans="1:18" x14ac:dyDescent="0.25">
      <c r="A377" s="57" t="s">
        <v>1282</v>
      </c>
      <c r="B377" s="57" t="s">
        <v>882</v>
      </c>
      <c r="C377" s="70">
        <v>164.21100000000001</v>
      </c>
      <c r="D377" s="153">
        <v>1.6299999999999999E-2</v>
      </c>
      <c r="E377" s="101">
        <v>6.8699999999999997E-2</v>
      </c>
      <c r="F377" s="91">
        <v>169.999</v>
      </c>
      <c r="G377" s="92">
        <v>158.9</v>
      </c>
      <c r="H377" s="59">
        <v>90651</v>
      </c>
      <c r="I377" s="35">
        <v>0.625</v>
      </c>
      <c r="J377" s="59">
        <f t="shared" si="36"/>
        <v>128090</v>
      </c>
      <c r="K377" s="69">
        <f t="shared" si="35"/>
        <v>164.21100000000001</v>
      </c>
      <c r="L377" s="63">
        <f t="shared" si="37"/>
        <v>1.6299999999999999E-2</v>
      </c>
      <c r="M377" s="58">
        <f t="shared" si="38"/>
        <v>90651</v>
      </c>
      <c r="N377" s="75">
        <v>164.21100000000001</v>
      </c>
      <c r="O377" s="75">
        <v>164.23699999999999</v>
      </c>
      <c r="P377" s="75">
        <v>161.578</v>
      </c>
      <c r="Q377" s="56" t="s">
        <v>756</v>
      </c>
      <c r="R377" s="57" t="e">
        <f>VLOOKUP(A377,价值股票!A:A,1,FALSE)</f>
        <v>#N/A</v>
      </c>
    </row>
    <row r="378" spans="1:18" x14ac:dyDescent="0.25">
      <c r="A378" s="57" t="s">
        <v>969</v>
      </c>
      <c r="B378" s="57" t="s">
        <v>2205</v>
      </c>
      <c r="C378" s="70">
        <v>113.148</v>
      </c>
      <c r="D378" s="93">
        <v>9.7000000000000003E-3</v>
      </c>
      <c r="E378" s="64">
        <v>1.1599999999999999E-2</v>
      </c>
      <c r="F378" s="91">
        <v>113.3</v>
      </c>
      <c r="G378" s="92">
        <v>112</v>
      </c>
      <c r="H378" s="59">
        <v>1076</v>
      </c>
      <c r="I378" s="35">
        <v>0.625</v>
      </c>
      <c r="J378" s="59">
        <f t="shared" si="36"/>
        <v>128095</v>
      </c>
      <c r="K378" s="69">
        <f t="shared" ref="K378:K384" si="39">C378+0</f>
        <v>113.148</v>
      </c>
      <c r="L378" s="63">
        <f t="shared" si="37"/>
        <v>9.7000000000000003E-3</v>
      </c>
      <c r="M378" s="58">
        <f t="shared" si="38"/>
        <v>1076</v>
      </c>
      <c r="N378" s="75">
        <v>113.148</v>
      </c>
      <c r="O378" s="75">
        <v>113.15</v>
      </c>
      <c r="P378" s="75">
        <v>112.05</v>
      </c>
      <c r="Q378" s="57" t="s">
        <v>1150</v>
      </c>
      <c r="R378" s="57" t="e">
        <f>VLOOKUP(A378,价值股票!A:A,1,FALSE)</f>
        <v>#N/A</v>
      </c>
    </row>
    <row r="379" spans="1:18" x14ac:dyDescent="0.25">
      <c r="A379" s="57" t="s">
        <v>1283</v>
      </c>
      <c r="B379" s="57" t="s">
        <v>2206</v>
      </c>
      <c r="C379" s="70">
        <v>112.38500000000001</v>
      </c>
      <c r="D379" s="93">
        <v>6.4999999999999997E-3</v>
      </c>
      <c r="E379" s="64">
        <v>1.52E-2</v>
      </c>
      <c r="F379" s="91">
        <v>113.16</v>
      </c>
      <c r="G379" s="92">
        <v>111.462</v>
      </c>
      <c r="H379" s="59">
        <v>4048</v>
      </c>
      <c r="I379" s="35">
        <v>0.625</v>
      </c>
      <c r="J379" s="59">
        <f t="shared" si="36"/>
        <v>128097</v>
      </c>
      <c r="K379" s="69">
        <f t="shared" si="39"/>
        <v>112.38500000000001</v>
      </c>
      <c r="L379" s="63">
        <f t="shared" si="37"/>
        <v>6.4999999999999997E-3</v>
      </c>
      <c r="M379" s="58">
        <f t="shared" si="38"/>
        <v>4048</v>
      </c>
      <c r="N379" s="75">
        <v>112.30800000000001</v>
      </c>
      <c r="O379" s="75">
        <v>112.386</v>
      </c>
      <c r="P379" s="75">
        <v>111.688</v>
      </c>
      <c r="Q379" s="57" t="s">
        <v>1153</v>
      </c>
      <c r="R379" s="57" t="e">
        <f>VLOOKUP(A379,价值股票!A:A,1,FALSE)</f>
        <v>#N/A</v>
      </c>
    </row>
    <row r="380" spans="1:18" x14ac:dyDescent="0.25">
      <c r="A380" s="57" t="s">
        <v>728</v>
      </c>
      <c r="B380" s="57" t="s">
        <v>2207</v>
      </c>
      <c r="C380" s="70">
        <v>125.2</v>
      </c>
      <c r="D380" s="93">
        <v>9.1000000000000004E-3</v>
      </c>
      <c r="E380" s="64">
        <v>1.2999999999999999E-2</v>
      </c>
      <c r="F380" s="91">
        <v>125.38</v>
      </c>
      <c r="G380" s="92">
        <v>123.767</v>
      </c>
      <c r="H380" s="59">
        <v>3616</v>
      </c>
      <c r="I380" s="35">
        <v>0.625</v>
      </c>
      <c r="J380" s="59">
        <f t="shared" si="36"/>
        <v>128101</v>
      </c>
      <c r="K380" s="69">
        <f t="shared" si="39"/>
        <v>125.2</v>
      </c>
      <c r="L380" s="63">
        <f t="shared" si="37"/>
        <v>9.1000000000000004E-3</v>
      </c>
      <c r="M380" s="58">
        <f t="shared" si="38"/>
        <v>3616</v>
      </c>
      <c r="N380" s="75">
        <v>125.2</v>
      </c>
      <c r="O380" s="75">
        <v>125.21899999999999</v>
      </c>
      <c r="P380" s="75">
        <v>124.1</v>
      </c>
      <c r="Q380" s="57" t="s">
        <v>1158</v>
      </c>
      <c r="R380" s="57" t="e">
        <f>VLOOKUP(A380,价值股票!A:A,1,FALSE)</f>
        <v>#N/A</v>
      </c>
    </row>
    <row r="381" spans="1:18" x14ac:dyDescent="0.25">
      <c r="A381" s="57" t="s">
        <v>609</v>
      </c>
      <c r="B381" s="57" t="s">
        <v>2208</v>
      </c>
      <c r="C381" s="70">
        <v>112.26600000000001</v>
      </c>
      <c r="D381" s="93">
        <v>7.1000000000000004E-3</v>
      </c>
      <c r="E381" s="64">
        <v>1.5900000000000001E-2</v>
      </c>
      <c r="F381" s="91">
        <v>112.669</v>
      </c>
      <c r="G381" s="92">
        <v>110.89400000000001</v>
      </c>
      <c r="H381" s="59">
        <v>1899</v>
      </c>
      <c r="I381" s="35">
        <v>0.625</v>
      </c>
      <c r="J381" s="59">
        <f t="shared" si="36"/>
        <v>128105</v>
      </c>
      <c r="K381" s="69">
        <f t="shared" si="39"/>
        <v>112.26600000000001</v>
      </c>
      <c r="L381" s="63">
        <f t="shared" si="37"/>
        <v>7.1000000000000004E-3</v>
      </c>
      <c r="M381" s="58">
        <f t="shared" si="38"/>
        <v>1899</v>
      </c>
      <c r="N381" s="75">
        <v>112.21599999999999</v>
      </c>
      <c r="O381" s="75">
        <v>112.267</v>
      </c>
      <c r="P381" s="75">
        <v>111.07299999999999</v>
      </c>
      <c r="Q381" s="57" t="s">
        <v>1163</v>
      </c>
      <c r="R381" s="57" t="e">
        <f>VLOOKUP(A381,价值股票!A:A,1,FALSE)</f>
        <v>#N/A</v>
      </c>
    </row>
    <row r="382" spans="1:18" x14ac:dyDescent="0.25">
      <c r="A382" s="57" t="s">
        <v>970</v>
      </c>
      <c r="B382" s="57" t="s">
        <v>5790</v>
      </c>
      <c r="C382" s="70">
        <v>151.99799999999999</v>
      </c>
      <c r="D382" s="95" t="s">
        <v>5575</v>
      </c>
      <c r="E382" s="64">
        <v>0</v>
      </c>
      <c r="F382" s="92">
        <v>0</v>
      </c>
      <c r="G382" s="92">
        <v>0</v>
      </c>
      <c r="H382" s="59">
        <v>0</v>
      </c>
      <c r="I382" s="35">
        <v>0.625</v>
      </c>
      <c r="J382" s="59">
        <f t="shared" si="36"/>
        <v>128106</v>
      </c>
      <c r="K382" s="69">
        <f t="shared" si="39"/>
        <v>151.99799999999999</v>
      </c>
      <c r="L382" s="63" t="str">
        <f t="shared" si="37"/>
        <v>停牌</v>
      </c>
      <c r="M382" s="58">
        <f t="shared" si="38"/>
        <v>0</v>
      </c>
      <c r="N382" s="75">
        <v>0</v>
      </c>
      <c r="O382" s="75">
        <v>0</v>
      </c>
      <c r="P382" s="75">
        <v>0</v>
      </c>
      <c r="Q382" s="57" t="s">
        <v>1167</v>
      </c>
      <c r="R382" s="57" t="e">
        <f>VLOOKUP(A382,价值股票!A:A,1,FALSE)</f>
        <v>#N/A</v>
      </c>
    </row>
    <row r="383" spans="1:18" x14ac:dyDescent="0.25">
      <c r="A383" s="57" t="s">
        <v>971</v>
      </c>
      <c r="B383" s="57" t="s">
        <v>976</v>
      </c>
      <c r="C383" s="70">
        <v>99.99</v>
      </c>
      <c r="D383" s="93">
        <v>8.6E-3</v>
      </c>
      <c r="E383" s="64">
        <v>1.15E-2</v>
      </c>
      <c r="F383" s="91">
        <v>100.179</v>
      </c>
      <c r="G383" s="92">
        <v>99.039000000000001</v>
      </c>
      <c r="H383" s="59">
        <v>5840</v>
      </c>
      <c r="I383" s="35">
        <v>0.625</v>
      </c>
      <c r="J383" s="59">
        <f t="shared" si="36"/>
        <v>128108</v>
      </c>
      <c r="K383" s="69">
        <f t="shared" si="39"/>
        <v>99.99</v>
      </c>
      <c r="L383" s="63">
        <f t="shared" si="37"/>
        <v>8.6E-3</v>
      </c>
      <c r="M383" s="58">
        <f t="shared" si="38"/>
        <v>5840</v>
      </c>
      <c r="N383" s="75">
        <v>99.99</v>
      </c>
      <c r="O383" s="75">
        <v>99.995000000000005</v>
      </c>
      <c r="P383" s="75">
        <v>99.137</v>
      </c>
      <c r="Q383" s="57" t="s">
        <v>1169</v>
      </c>
      <c r="R383" s="57" t="e">
        <f>VLOOKUP(A383,价值股票!A:A,1,FALSE)</f>
        <v>#N/A</v>
      </c>
    </row>
    <row r="384" spans="1:18" x14ac:dyDescent="0.25">
      <c r="A384" s="57" t="s">
        <v>1003</v>
      </c>
      <c r="B384" s="57" t="s">
        <v>2209</v>
      </c>
      <c r="C384" s="70">
        <v>146.47399999999999</v>
      </c>
      <c r="D384" s="93">
        <v>1.15E-2</v>
      </c>
      <c r="E384" s="64">
        <v>2.9399999999999999E-2</v>
      </c>
      <c r="F384" s="91">
        <v>148.38900000000001</v>
      </c>
      <c r="G384" s="92">
        <v>144.13</v>
      </c>
      <c r="H384" s="59">
        <v>11583</v>
      </c>
      <c r="I384" s="35">
        <v>0.625</v>
      </c>
      <c r="J384" s="59">
        <f t="shared" si="36"/>
        <v>128109</v>
      </c>
      <c r="K384" s="69">
        <f t="shared" si="39"/>
        <v>146.47399999999999</v>
      </c>
      <c r="L384" s="63">
        <f t="shared" si="37"/>
        <v>1.15E-2</v>
      </c>
      <c r="M384" s="58">
        <f t="shared" si="38"/>
        <v>11583</v>
      </c>
      <c r="N384" s="75">
        <v>146.387</v>
      </c>
      <c r="O384" s="75">
        <v>146.47399999999999</v>
      </c>
      <c r="P384" s="75">
        <v>145</v>
      </c>
      <c r="Q384" s="57" t="s">
        <v>1179</v>
      </c>
      <c r="R384" s="57" t="e">
        <f>VLOOKUP(A384,价值股票!A:A,1,FALSE)</f>
        <v>#N/A</v>
      </c>
    </row>
    <row r="385" spans="1:18" x14ac:dyDescent="0.25">
      <c r="A385" s="57" t="s">
        <v>790</v>
      </c>
      <c r="B385" s="57" t="s">
        <v>2210</v>
      </c>
      <c r="C385" s="70">
        <v>110</v>
      </c>
      <c r="D385" s="93">
        <v>7.4999999999999997E-3</v>
      </c>
      <c r="E385" s="64">
        <v>1.06E-2</v>
      </c>
      <c r="F385" s="91">
        <v>110.35599999999999</v>
      </c>
      <c r="G385" s="91">
        <v>109.20099999999999</v>
      </c>
      <c r="H385" s="59">
        <v>2011</v>
      </c>
      <c r="I385" s="35">
        <v>0.625</v>
      </c>
      <c r="J385" s="59">
        <f t="shared" ref="J385:J392" si="40">IF(LEFT(A385,2)="gb",RIGHT(A385,LEN(A385)-3),RIGHT(A385,LEN(A385)-2)-0)</f>
        <v>128116</v>
      </c>
      <c r="K385" s="69">
        <f t="shared" ref="K385:K392" si="41">C385+0</f>
        <v>110</v>
      </c>
      <c r="L385" s="63">
        <f t="shared" ref="L385:L392" si="42">D385</f>
        <v>7.4999999999999997E-3</v>
      </c>
      <c r="M385" s="58">
        <f t="shared" ref="M385:M392" si="43">H385</f>
        <v>2011</v>
      </c>
      <c r="N385" s="75">
        <v>109.999</v>
      </c>
      <c r="O385" s="75">
        <v>110</v>
      </c>
      <c r="P385" s="75">
        <v>109.20099999999999</v>
      </c>
      <c r="Q385" s="57" t="s">
        <v>1315</v>
      </c>
      <c r="R385" s="57" t="e">
        <f>VLOOKUP(A385,价值股票!A:A,1,FALSE)</f>
        <v>#N/A</v>
      </c>
    </row>
    <row r="386" spans="1:18" x14ac:dyDescent="0.25">
      <c r="A386" s="57" t="s">
        <v>791</v>
      </c>
      <c r="B386" s="57" t="s">
        <v>2211</v>
      </c>
      <c r="C386" s="70">
        <v>116.419</v>
      </c>
      <c r="D386" s="93">
        <v>5.4000000000000003E-3</v>
      </c>
      <c r="E386" s="64">
        <v>8.0000000000000002E-3</v>
      </c>
      <c r="F386" s="91">
        <v>116.488</v>
      </c>
      <c r="G386" s="92">
        <v>115.56699999999999</v>
      </c>
      <c r="H386" s="59">
        <v>954</v>
      </c>
      <c r="I386" s="35">
        <v>0.625</v>
      </c>
      <c r="J386" s="59">
        <f t="shared" si="40"/>
        <v>128117</v>
      </c>
      <c r="K386" s="69">
        <f t="shared" si="41"/>
        <v>116.419</v>
      </c>
      <c r="L386" s="63">
        <f t="shared" si="42"/>
        <v>5.4000000000000003E-3</v>
      </c>
      <c r="M386" s="58">
        <f t="shared" si="43"/>
        <v>954</v>
      </c>
      <c r="N386" s="75">
        <v>116.419</v>
      </c>
      <c r="O386" s="75">
        <v>116.42</v>
      </c>
      <c r="P386" s="75">
        <v>115.80200000000001</v>
      </c>
      <c r="Q386" s="57" t="s">
        <v>1316</v>
      </c>
      <c r="R386" s="57" t="e">
        <f>VLOOKUP(A386,价值股票!A:A,1,FALSE)</f>
        <v>#N/A</v>
      </c>
    </row>
    <row r="387" spans="1:18" x14ac:dyDescent="0.25">
      <c r="A387" s="57" t="s">
        <v>1284</v>
      </c>
      <c r="B387" s="57" t="s">
        <v>2212</v>
      </c>
      <c r="C387" s="70">
        <v>151.001</v>
      </c>
      <c r="D387" s="93">
        <v>0.15440000000000001</v>
      </c>
      <c r="E387" s="64">
        <v>0.2034</v>
      </c>
      <c r="F387" s="91">
        <v>156.5</v>
      </c>
      <c r="G387" s="92">
        <v>129.9</v>
      </c>
      <c r="H387" s="59">
        <v>290701</v>
      </c>
      <c r="I387" s="35">
        <v>0.625</v>
      </c>
      <c r="J387" s="59">
        <f t="shared" si="40"/>
        <v>128118</v>
      </c>
      <c r="K387" s="69">
        <f t="shared" si="41"/>
        <v>151.001</v>
      </c>
      <c r="L387" s="63">
        <f t="shared" si="42"/>
        <v>0.15440000000000001</v>
      </c>
      <c r="M387" s="58">
        <f t="shared" si="43"/>
        <v>290701</v>
      </c>
      <c r="N387" s="75">
        <v>151.001</v>
      </c>
      <c r="O387" s="75">
        <v>151.02099999999999</v>
      </c>
      <c r="P387" s="75">
        <v>130</v>
      </c>
      <c r="Q387" s="57" t="s">
        <v>1317</v>
      </c>
      <c r="R387" s="57" t="e">
        <f>VLOOKUP(A387,价值股票!A:A,1,FALSE)</f>
        <v>#N/A</v>
      </c>
    </row>
    <row r="388" spans="1:18" x14ac:dyDescent="0.25">
      <c r="A388" s="57" t="s">
        <v>972</v>
      </c>
      <c r="B388" s="57" t="s">
        <v>2213</v>
      </c>
      <c r="C388" s="70">
        <v>110.24</v>
      </c>
      <c r="D388" s="93">
        <v>1.2699999999999999E-2</v>
      </c>
      <c r="E388" s="64">
        <v>1.9900000000000001E-2</v>
      </c>
      <c r="F388" s="91">
        <v>110.7</v>
      </c>
      <c r="G388" s="92">
        <v>108.539</v>
      </c>
      <c r="H388" s="59">
        <v>4266</v>
      </c>
      <c r="I388" s="35">
        <v>0.625</v>
      </c>
      <c r="J388" s="59">
        <f t="shared" si="40"/>
        <v>128119</v>
      </c>
      <c r="K388" s="69">
        <f t="shared" si="41"/>
        <v>110.24</v>
      </c>
      <c r="L388" s="63">
        <f t="shared" si="42"/>
        <v>1.2699999999999999E-2</v>
      </c>
      <c r="M388" s="58">
        <f t="shared" si="43"/>
        <v>4266</v>
      </c>
      <c r="N388" s="75">
        <v>110.24</v>
      </c>
      <c r="O388" s="75">
        <v>110.4</v>
      </c>
      <c r="P388" s="75">
        <v>108.7</v>
      </c>
      <c r="Q388" s="57" t="s">
        <v>1318</v>
      </c>
      <c r="R388" s="57" t="e">
        <f>VLOOKUP(A388,价值股票!A:A,1,FALSE)</f>
        <v>#N/A</v>
      </c>
    </row>
    <row r="389" spans="1:18" x14ac:dyDescent="0.25">
      <c r="A389" s="57" t="s">
        <v>1285</v>
      </c>
      <c r="B389" s="57" t="s">
        <v>2214</v>
      </c>
      <c r="C389" s="70">
        <v>126.8</v>
      </c>
      <c r="D389" s="93">
        <v>8.0999999999999996E-3</v>
      </c>
      <c r="E389" s="64">
        <v>1.32E-2</v>
      </c>
      <c r="F389" s="91">
        <v>126.916</v>
      </c>
      <c r="G389" s="92">
        <v>125.251</v>
      </c>
      <c r="H389" s="59">
        <v>3576</v>
      </c>
      <c r="I389" s="35">
        <v>0.625</v>
      </c>
      <c r="J389" s="59">
        <f t="shared" si="40"/>
        <v>128120</v>
      </c>
      <c r="K389" s="69">
        <f t="shared" si="41"/>
        <v>126.8</v>
      </c>
      <c r="L389" s="63">
        <f t="shared" si="42"/>
        <v>8.0999999999999996E-3</v>
      </c>
      <c r="M389" s="58">
        <f t="shared" si="43"/>
        <v>3576</v>
      </c>
      <c r="N389" s="75">
        <v>126.76300000000001</v>
      </c>
      <c r="O389" s="75">
        <v>126.8</v>
      </c>
      <c r="P389" s="75">
        <v>125.78</v>
      </c>
      <c r="Q389" s="57" t="s">
        <v>1319</v>
      </c>
      <c r="R389" s="57" t="e">
        <f>VLOOKUP(A389,价值股票!A:A,1,FALSE)</f>
        <v>#N/A</v>
      </c>
    </row>
    <row r="390" spans="1:18" x14ac:dyDescent="0.25">
      <c r="A390" s="57" t="s">
        <v>1440</v>
      </c>
      <c r="B390" s="57" t="s">
        <v>2215</v>
      </c>
      <c r="C390" s="70">
        <v>108</v>
      </c>
      <c r="D390" s="93">
        <v>4.1000000000000003E-3</v>
      </c>
      <c r="E390" s="64">
        <v>2.0500000000000001E-2</v>
      </c>
      <c r="F390" s="91">
        <v>108.96</v>
      </c>
      <c r="G390" s="92">
        <v>106.75</v>
      </c>
      <c r="H390" s="59">
        <v>3195</v>
      </c>
      <c r="I390" s="35">
        <v>0.625</v>
      </c>
      <c r="J390" s="59">
        <f t="shared" si="40"/>
        <v>128121</v>
      </c>
      <c r="K390" s="69">
        <f t="shared" si="41"/>
        <v>108</v>
      </c>
      <c r="L390" s="63">
        <f t="shared" si="42"/>
        <v>4.1000000000000003E-3</v>
      </c>
      <c r="M390" s="58">
        <f t="shared" si="43"/>
        <v>3195</v>
      </c>
      <c r="N390" s="75">
        <v>107.94499999999999</v>
      </c>
      <c r="O390" s="75">
        <v>108</v>
      </c>
      <c r="P390" s="75">
        <v>107.30500000000001</v>
      </c>
      <c r="Q390" s="57" t="s">
        <v>1320</v>
      </c>
      <c r="R390" s="57" t="e">
        <f>VLOOKUP(A390,价值股票!A:A,1,FALSE)</f>
        <v>#N/A</v>
      </c>
    </row>
    <row r="391" spans="1:18" x14ac:dyDescent="0.25">
      <c r="A391" s="57" t="s">
        <v>1286</v>
      </c>
      <c r="B391" s="57" t="s">
        <v>2216</v>
      </c>
      <c r="C391" s="70">
        <v>126.01</v>
      </c>
      <c r="D391" s="93">
        <v>1.7000000000000001E-2</v>
      </c>
      <c r="E391" s="64">
        <v>2.5499999999999998E-2</v>
      </c>
      <c r="F391" s="91">
        <v>126.571</v>
      </c>
      <c r="G391" s="92">
        <v>123.416</v>
      </c>
      <c r="H391" s="59">
        <v>4739</v>
      </c>
      <c r="I391" s="35">
        <v>0.625</v>
      </c>
      <c r="J391" s="59">
        <f t="shared" si="40"/>
        <v>128122</v>
      </c>
      <c r="K391" s="69">
        <f t="shared" si="41"/>
        <v>126.01</v>
      </c>
      <c r="L391" s="63">
        <f t="shared" si="42"/>
        <v>1.7000000000000001E-2</v>
      </c>
      <c r="M391" s="58">
        <f t="shared" si="43"/>
        <v>4739</v>
      </c>
      <c r="N391" s="75">
        <v>126.01</v>
      </c>
      <c r="O391" s="75">
        <v>126.015</v>
      </c>
      <c r="P391" s="75">
        <v>123.9</v>
      </c>
      <c r="Q391" s="57" t="s">
        <v>1321</v>
      </c>
      <c r="R391" s="57" t="e">
        <f>VLOOKUP(A391,价值股票!A:A,1,FALSE)</f>
        <v>#N/A</v>
      </c>
    </row>
    <row r="392" spans="1:18" x14ac:dyDescent="0.25">
      <c r="A392" s="57" t="s">
        <v>1288</v>
      </c>
      <c r="B392" s="57" t="s">
        <v>2217</v>
      </c>
      <c r="C392" s="70">
        <v>106.199</v>
      </c>
      <c r="D392" s="93">
        <v>7.1000000000000004E-3</v>
      </c>
      <c r="E392" s="64">
        <v>9.9000000000000008E-3</v>
      </c>
      <c r="F392" s="91">
        <v>106.199</v>
      </c>
      <c r="G392" s="92">
        <v>105.151</v>
      </c>
      <c r="H392" s="59">
        <v>896</v>
      </c>
      <c r="I392" s="35">
        <v>0.625</v>
      </c>
      <c r="J392" s="59">
        <f t="shared" si="40"/>
        <v>128124</v>
      </c>
      <c r="K392" s="69">
        <f t="shared" si="41"/>
        <v>106.199</v>
      </c>
      <c r="L392" s="63">
        <f t="shared" si="42"/>
        <v>7.1000000000000004E-3</v>
      </c>
      <c r="M392" s="58">
        <f t="shared" si="43"/>
        <v>896</v>
      </c>
      <c r="N392" s="75">
        <v>106.199</v>
      </c>
      <c r="O392" s="75">
        <v>106.2</v>
      </c>
      <c r="P392" s="75">
        <v>105.44799999999999</v>
      </c>
      <c r="Q392" s="57" t="s">
        <v>1323</v>
      </c>
      <c r="R392" s="57" t="e">
        <f>VLOOKUP(A392,价值股票!A:A,1,FALSE)</f>
        <v>#N/A</v>
      </c>
    </row>
    <row r="393" spans="1:18" x14ac:dyDescent="0.25">
      <c r="A393" s="57" t="s">
        <v>1289</v>
      </c>
      <c r="B393" s="57" t="s">
        <v>2218</v>
      </c>
      <c r="C393" s="70">
        <v>116.8</v>
      </c>
      <c r="D393" s="93">
        <v>1.66E-2</v>
      </c>
      <c r="E393" s="64">
        <v>2.3699999999999999E-2</v>
      </c>
      <c r="F393" s="91">
        <v>117.49</v>
      </c>
      <c r="G393" s="92">
        <v>114.76900000000001</v>
      </c>
      <c r="H393" s="59">
        <v>6097</v>
      </c>
      <c r="I393" s="35">
        <v>0.625</v>
      </c>
      <c r="J393" s="59">
        <f t="shared" ref="J393:J407" si="44">IF(LEFT(A393,2)="gb",RIGHT(A393,LEN(A393)-3),RIGHT(A393,LEN(A393)-2)-0)</f>
        <v>128125</v>
      </c>
      <c r="K393" s="69">
        <f t="shared" ref="K393:K407" si="45">C393+0</f>
        <v>116.8</v>
      </c>
      <c r="L393" s="63">
        <f t="shared" ref="L393:L407" si="46">D393</f>
        <v>1.66E-2</v>
      </c>
      <c r="M393" s="58">
        <f t="shared" ref="M393:M407" si="47">H393</f>
        <v>6097</v>
      </c>
      <c r="N393" s="75">
        <v>116.7</v>
      </c>
      <c r="O393" s="75">
        <v>116.8</v>
      </c>
      <c r="P393" s="75">
        <v>114.898</v>
      </c>
      <c r="Q393" s="57" t="s">
        <v>1332</v>
      </c>
      <c r="R393" s="57" t="e">
        <f>VLOOKUP(A393,价值股票!A:A,1,FALSE)</f>
        <v>#N/A</v>
      </c>
    </row>
    <row r="394" spans="1:18" x14ac:dyDescent="0.25">
      <c r="A394" s="57" t="s">
        <v>1290</v>
      </c>
      <c r="B394" s="57" t="s">
        <v>2219</v>
      </c>
      <c r="C394" s="70">
        <v>114.29900000000001</v>
      </c>
      <c r="D394" s="93">
        <v>4.3900000000000002E-2</v>
      </c>
      <c r="E394" s="64">
        <v>5.6899999999999999E-2</v>
      </c>
      <c r="F394" s="91">
        <v>114.749</v>
      </c>
      <c r="G394" s="92">
        <v>108.517</v>
      </c>
      <c r="H394" s="59">
        <v>32647</v>
      </c>
      <c r="I394" s="35">
        <v>0.625</v>
      </c>
      <c r="J394" s="59">
        <f t="shared" si="44"/>
        <v>128127</v>
      </c>
      <c r="K394" s="69">
        <f t="shared" si="45"/>
        <v>114.29900000000001</v>
      </c>
      <c r="L394" s="63">
        <f t="shared" si="46"/>
        <v>4.3900000000000002E-2</v>
      </c>
      <c r="M394" s="58">
        <f t="shared" si="47"/>
        <v>32647</v>
      </c>
      <c r="N394" s="75">
        <v>114.295</v>
      </c>
      <c r="O394" s="75">
        <v>114.29900000000001</v>
      </c>
      <c r="P394" s="75">
        <v>109.45</v>
      </c>
      <c r="Q394" s="57" t="s">
        <v>1333</v>
      </c>
      <c r="R394" s="57" t="e">
        <f>VLOOKUP(A394,价值股票!A:A,1,FALSE)</f>
        <v>#N/A</v>
      </c>
    </row>
    <row r="395" spans="1:18" x14ac:dyDescent="0.25">
      <c r="A395" s="57" t="s">
        <v>847</v>
      </c>
      <c r="B395" s="57" t="s">
        <v>2220</v>
      </c>
      <c r="C395" s="70">
        <v>122</v>
      </c>
      <c r="D395" s="93">
        <v>2.06E-2</v>
      </c>
      <c r="E395" s="64">
        <v>2.5100000000000001E-2</v>
      </c>
      <c r="F395" s="91">
        <v>122.2</v>
      </c>
      <c r="G395" s="92">
        <v>119.2</v>
      </c>
      <c r="H395" s="59">
        <v>3240</v>
      </c>
      <c r="I395" s="35">
        <v>0.625</v>
      </c>
      <c r="J395" s="59">
        <f t="shared" si="44"/>
        <v>128128</v>
      </c>
      <c r="K395" s="69">
        <f t="shared" si="45"/>
        <v>122</v>
      </c>
      <c r="L395" s="63">
        <f t="shared" si="46"/>
        <v>2.06E-2</v>
      </c>
      <c r="M395" s="58">
        <f t="shared" si="47"/>
        <v>3240</v>
      </c>
      <c r="N395" s="75">
        <v>121.342</v>
      </c>
      <c r="O395" s="75">
        <v>122</v>
      </c>
      <c r="P395" s="75">
        <v>119.54</v>
      </c>
      <c r="Q395" s="57" t="s">
        <v>1334</v>
      </c>
      <c r="R395" s="57" t="e">
        <f>VLOOKUP(A395,价值股票!A:A,1,FALSE)</f>
        <v>#N/A</v>
      </c>
    </row>
    <row r="396" spans="1:18" x14ac:dyDescent="0.25">
      <c r="A396" s="57" t="s">
        <v>1291</v>
      </c>
      <c r="B396" s="57" t="s">
        <v>2221</v>
      </c>
      <c r="C396" s="70">
        <v>108.69799999999999</v>
      </c>
      <c r="D396" s="93">
        <v>7.1999999999999998E-3</v>
      </c>
      <c r="E396" s="64">
        <v>8.0999999999999996E-3</v>
      </c>
      <c r="F396" s="91">
        <v>108.7</v>
      </c>
      <c r="G396" s="92">
        <v>107.824</v>
      </c>
      <c r="H396" s="59">
        <v>8851</v>
      </c>
      <c r="I396" s="35">
        <v>0.625</v>
      </c>
      <c r="J396" s="59">
        <f t="shared" si="44"/>
        <v>128129</v>
      </c>
      <c r="K396" s="69">
        <f t="shared" si="45"/>
        <v>108.69799999999999</v>
      </c>
      <c r="L396" s="63">
        <f t="shared" si="46"/>
        <v>7.1999999999999998E-3</v>
      </c>
      <c r="M396" s="58">
        <f t="shared" si="47"/>
        <v>8851</v>
      </c>
      <c r="N396" s="75">
        <v>108.69799999999999</v>
      </c>
      <c r="O396" s="75">
        <v>108.7</v>
      </c>
      <c r="P396" s="75">
        <v>107.919</v>
      </c>
      <c r="Q396" s="57" t="s">
        <v>1335</v>
      </c>
      <c r="R396" s="57" t="e">
        <f>VLOOKUP(A396,价值股票!A:A,1,FALSE)</f>
        <v>#N/A</v>
      </c>
    </row>
    <row r="397" spans="1:18" x14ac:dyDescent="0.25">
      <c r="A397" s="57" t="s">
        <v>1292</v>
      </c>
      <c r="B397" s="57" t="s">
        <v>2222</v>
      </c>
      <c r="C397" s="70">
        <v>124</v>
      </c>
      <c r="D397" s="93">
        <v>2.4400000000000002E-2</v>
      </c>
      <c r="E397" s="64">
        <v>2.8500000000000001E-2</v>
      </c>
      <c r="F397" s="91">
        <v>124.149</v>
      </c>
      <c r="G397" s="92">
        <v>120.70399999999999</v>
      </c>
      <c r="H397" s="59">
        <v>7903</v>
      </c>
      <c r="I397" s="35">
        <v>0.625</v>
      </c>
      <c r="J397" s="59">
        <f t="shared" si="44"/>
        <v>128130</v>
      </c>
      <c r="K397" s="69">
        <f t="shared" si="45"/>
        <v>124</v>
      </c>
      <c r="L397" s="63">
        <f t="shared" si="46"/>
        <v>2.4400000000000002E-2</v>
      </c>
      <c r="M397" s="58">
        <f t="shared" si="47"/>
        <v>7903</v>
      </c>
      <c r="N397" s="75">
        <v>123.99</v>
      </c>
      <c r="O397" s="75">
        <v>124</v>
      </c>
      <c r="P397" s="75">
        <v>120.714</v>
      </c>
      <c r="Q397" s="57" t="s">
        <v>1336</v>
      </c>
      <c r="R397" s="57" t="e">
        <f>VLOOKUP(A397,价值股票!A:A,1,FALSE)</f>
        <v>#N/A</v>
      </c>
    </row>
    <row r="398" spans="1:18" x14ac:dyDescent="0.25">
      <c r="A398" s="57" t="s">
        <v>1293</v>
      </c>
      <c r="B398" s="57" t="s">
        <v>2223</v>
      </c>
      <c r="C398" s="70">
        <v>122.5</v>
      </c>
      <c r="D398" s="93">
        <v>8.8000000000000005E-3</v>
      </c>
      <c r="E398" s="64">
        <v>1.83E-2</v>
      </c>
      <c r="F398" s="91">
        <v>123.227</v>
      </c>
      <c r="G398" s="92">
        <v>121</v>
      </c>
      <c r="H398" s="59">
        <v>4829</v>
      </c>
      <c r="I398" s="35">
        <v>0.625</v>
      </c>
      <c r="J398" s="59">
        <f t="shared" si="44"/>
        <v>128131</v>
      </c>
      <c r="K398" s="69">
        <f t="shared" si="45"/>
        <v>122.5</v>
      </c>
      <c r="L398" s="63">
        <f t="shared" si="46"/>
        <v>8.8000000000000005E-3</v>
      </c>
      <c r="M398" s="58">
        <f t="shared" si="47"/>
        <v>4829</v>
      </c>
      <c r="N398" s="75">
        <v>122.5</v>
      </c>
      <c r="O398" s="75">
        <v>122.962</v>
      </c>
      <c r="P398" s="75">
        <v>121.43</v>
      </c>
      <c r="Q398" s="57" t="s">
        <v>1337</v>
      </c>
      <c r="R398" s="57" t="e">
        <f>VLOOKUP(A398,价值股票!A:A,1,FALSE)</f>
        <v>#N/A</v>
      </c>
    </row>
    <row r="399" spans="1:18" x14ac:dyDescent="0.25">
      <c r="A399" s="57" t="s">
        <v>1294</v>
      </c>
      <c r="B399" s="57" t="s">
        <v>2224</v>
      </c>
      <c r="C399" s="70">
        <v>133.809</v>
      </c>
      <c r="D399" s="93">
        <v>3.73E-2</v>
      </c>
      <c r="E399" s="64">
        <v>4.19E-2</v>
      </c>
      <c r="F399" s="91">
        <v>134.19999999999999</v>
      </c>
      <c r="G399" s="92">
        <v>128.798</v>
      </c>
      <c r="H399" s="59">
        <v>28122</v>
      </c>
      <c r="I399" s="35">
        <v>0.625</v>
      </c>
      <c r="J399" s="59">
        <f t="shared" si="44"/>
        <v>128132</v>
      </c>
      <c r="K399" s="69">
        <f t="shared" si="45"/>
        <v>133.809</v>
      </c>
      <c r="L399" s="63">
        <f t="shared" si="46"/>
        <v>3.73E-2</v>
      </c>
      <c r="M399" s="58">
        <f t="shared" si="47"/>
        <v>28122</v>
      </c>
      <c r="N399" s="75">
        <v>133.80000000000001</v>
      </c>
      <c r="O399" s="75">
        <v>133.809</v>
      </c>
      <c r="P399" s="75">
        <v>128.999</v>
      </c>
      <c r="Q399" s="57" t="s">
        <v>1338</v>
      </c>
      <c r="R399" s="57" t="e">
        <f>VLOOKUP(A399,价值股票!A:A,1,FALSE)</f>
        <v>#N/A</v>
      </c>
    </row>
    <row r="400" spans="1:18" x14ac:dyDescent="0.25">
      <c r="A400" s="57" t="s">
        <v>1295</v>
      </c>
      <c r="B400" s="57" t="s">
        <v>2225</v>
      </c>
      <c r="C400" s="70">
        <v>125.3</v>
      </c>
      <c r="D400" s="93">
        <v>1.3899999999999999E-2</v>
      </c>
      <c r="E400" s="64">
        <v>1.7299999999999999E-2</v>
      </c>
      <c r="F400" s="91">
        <v>125.6</v>
      </c>
      <c r="G400" s="92">
        <v>123.467</v>
      </c>
      <c r="H400" s="59">
        <v>2744</v>
      </c>
      <c r="I400" s="35">
        <v>0.625</v>
      </c>
      <c r="J400" s="59">
        <f t="shared" si="44"/>
        <v>128133</v>
      </c>
      <c r="K400" s="69">
        <f t="shared" si="45"/>
        <v>125.3</v>
      </c>
      <c r="L400" s="63">
        <f t="shared" si="46"/>
        <v>1.3899999999999999E-2</v>
      </c>
      <c r="M400" s="58">
        <f t="shared" si="47"/>
        <v>2744</v>
      </c>
      <c r="N400" s="75">
        <v>125.3</v>
      </c>
      <c r="O400" s="75">
        <v>125.304</v>
      </c>
      <c r="P400" s="75">
        <v>123.584</v>
      </c>
      <c r="Q400" s="57" t="s">
        <v>1339</v>
      </c>
      <c r="R400" s="57" t="e">
        <f>VLOOKUP(A400,价值股票!A:A,1,FALSE)</f>
        <v>#N/A</v>
      </c>
    </row>
    <row r="401" spans="1:18" x14ac:dyDescent="0.25">
      <c r="A401" s="57" t="s">
        <v>1146</v>
      </c>
      <c r="B401" s="57" t="s">
        <v>2226</v>
      </c>
      <c r="C401" s="70">
        <v>111.1</v>
      </c>
      <c r="D401" s="93">
        <v>1.3299999999999999E-2</v>
      </c>
      <c r="E401" s="64">
        <v>2.2700000000000001E-2</v>
      </c>
      <c r="F401" s="91">
        <v>112.3</v>
      </c>
      <c r="G401" s="91">
        <v>109.81100000000001</v>
      </c>
      <c r="H401" s="59">
        <v>8132</v>
      </c>
      <c r="I401" s="35">
        <v>0.625</v>
      </c>
      <c r="J401" s="59">
        <f t="shared" si="44"/>
        <v>128134</v>
      </c>
      <c r="K401" s="69">
        <f t="shared" si="45"/>
        <v>111.1</v>
      </c>
      <c r="L401" s="63">
        <f t="shared" si="46"/>
        <v>1.3299999999999999E-2</v>
      </c>
      <c r="M401" s="58">
        <f t="shared" si="47"/>
        <v>8132</v>
      </c>
      <c r="N401" s="75">
        <v>111.041</v>
      </c>
      <c r="O401" s="75">
        <v>111.1</v>
      </c>
      <c r="P401" s="75">
        <v>109.967</v>
      </c>
      <c r="Q401" s="57" t="s">
        <v>1340</v>
      </c>
      <c r="R401" s="57" t="e">
        <f>VLOOKUP(A401,价值股票!A:A,1,FALSE)</f>
        <v>#N/A</v>
      </c>
    </row>
    <row r="402" spans="1:18" x14ac:dyDescent="0.25">
      <c r="A402" s="57" t="s">
        <v>1296</v>
      </c>
      <c r="B402" s="57" t="s">
        <v>2227</v>
      </c>
      <c r="C402" s="70">
        <v>118.301</v>
      </c>
      <c r="D402" s="93">
        <v>2.5999999999999999E-3</v>
      </c>
      <c r="E402" s="64">
        <v>1.55E-2</v>
      </c>
      <c r="F402" s="91">
        <v>118.947</v>
      </c>
      <c r="G402" s="92">
        <v>117.12</v>
      </c>
      <c r="H402" s="59">
        <v>1884</v>
      </c>
      <c r="I402" s="35">
        <v>0.625</v>
      </c>
      <c r="J402" s="59">
        <f t="shared" si="44"/>
        <v>128137</v>
      </c>
      <c r="K402" s="69">
        <f t="shared" si="45"/>
        <v>118.301</v>
      </c>
      <c r="L402" s="63">
        <f t="shared" si="46"/>
        <v>2.5999999999999999E-3</v>
      </c>
      <c r="M402" s="58">
        <f t="shared" si="47"/>
        <v>1884</v>
      </c>
      <c r="N402" s="75">
        <v>118.301</v>
      </c>
      <c r="O402" s="75">
        <v>118.44799999999999</v>
      </c>
      <c r="P402" s="75">
        <v>118</v>
      </c>
      <c r="Q402" s="57" t="s">
        <v>1341</v>
      </c>
      <c r="R402" s="57" t="e">
        <f>VLOOKUP(A402,价值股票!A:A,1,FALSE)</f>
        <v>#N/A</v>
      </c>
    </row>
    <row r="403" spans="1:18" x14ac:dyDescent="0.25">
      <c r="A403" s="57" t="s">
        <v>1297</v>
      </c>
      <c r="B403" s="57" t="s">
        <v>2228</v>
      </c>
      <c r="C403" s="70">
        <v>121.626</v>
      </c>
      <c r="D403" s="93">
        <v>8.8999999999999999E-3</v>
      </c>
      <c r="E403" s="64">
        <v>1.0800000000000001E-2</v>
      </c>
      <c r="F403" s="91">
        <v>121.7</v>
      </c>
      <c r="G403" s="92">
        <v>120.40300000000001</v>
      </c>
      <c r="H403" s="59">
        <v>2285</v>
      </c>
      <c r="I403" s="35">
        <v>0.625</v>
      </c>
      <c r="J403" s="59">
        <f t="shared" si="44"/>
        <v>128138</v>
      </c>
      <c r="K403" s="69">
        <f t="shared" si="45"/>
        <v>121.626</v>
      </c>
      <c r="L403" s="63">
        <f t="shared" si="46"/>
        <v>8.8999999999999999E-3</v>
      </c>
      <c r="M403" s="58">
        <f t="shared" si="47"/>
        <v>2285</v>
      </c>
      <c r="N403" s="75">
        <v>121.625</v>
      </c>
      <c r="O403" s="75">
        <v>121.626</v>
      </c>
      <c r="P403" s="75">
        <v>120.6</v>
      </c>
      <c r="Q403" s="57" t="s">
        <v>1342</v>
      </c>
      <c r="R403" s="57" t="e">
        <f>VLOOKUP(A403,价值股票!A:A,1,FALSE)</f>
        <v>#N/A</v>
      </c>
    </row>
    <row r="404" spans="1:18" x14ac:dyDescent="0.25">
      <c r="A404" s="57" t="s">
        <v>1299</v>
      </c>
      <c r="B404" s="57" t="s">
        <v>2229</v>
      </c>
      <c r="C404" s="70">
        <v>123.776</v>
      </c>
      <c r="D404" s="93">
        <v>8.8999999999999999E-3</v>
      </c>
      <c r="E404" s="64">
        <v>2.3699999999999999E-2</v>
      </c>
      <c r="F404" s="91">
        <v>125.23399999999999</v>
      </c>
      <c r="G404" s="92">
        <v>122.33199999999999</v>
      </c>
      <c r="H404" s="59">
        <v>4049</v>
      </c>
      <c r="I404" s="35">
        <v>0.625</v>
      </c>
      <c r="J404" s="59">
        <f t="shared" si="44"/>
        <v>128141</v>
      </c>
      <c r="K404" s="69">
        <f t="shared" si="45"/>
        <v>123.776</v>
      </c>
      <c r="L404" s="63">
        <f t="shared" si="46"/>
        <v>8.8999999999999999E-3</v>
      </c>
      <c r="M404" s="58">
        <f t="shared" si="47"/>
        <v>4049</v>
      </c>
      <c r="N404" s="75">
        <v>123.8</v>
      </c>
      <c r="O404" s="75">
        <v>123.864</v>
      </c>
      <c r="P404" s="75">
        <v>122.577</v>
      </c>
      <c r="Q404" s="57" t="s">
        <v>1345</v>
      </c>
      <c r="R404" s="57" t="e">
        <f>VLOOKUP(A404,价值股票!A:A,1,FALSE)</f>
        <v>#N/A</v>
      </c>
    </row>
    <row r="405" spans="1:18" x14ac:dyDescent="0.25">
      <c r="A405" s="57" t="s">
        <v>1300</v>
      </c>
      <c r="B405" s="57" t="s">
        <v>2230</v>
      </c>
      <c r="C405" s="70">
        <v>137.934</v>
      </c>
      <c r="D405" s="93">
        <v>3.2399999999999998E-2</v>
      </c>
      <c r="E405" s="64">
        <v>4.3099999999999999E-2</v>
      </c>
      <c r="F405" s="91">
        <v>138.66900000000001</v>
      </c>
      <c r="G405" s="92">
        <v>132.91499999999999</v>
      </c>
      <c r="H405" s="59">
        <v>13144</v>
      </c>
      <c r="I405" s="35">
        <v>0.625</v>
      </c>
      <c r="J405" s="59">
        <f t="shared" si="44"/>
        <v>128143</v>
      </c>
      <c r="K405" s="69">
        <f t="shared" si="45"/>
        <v>137.934</v>
      </c>
      <c r="L405" s="63">
        <f t="shared" si="46"/>
        <v>3.2399999999999998E-2</v>
      </c>
      <c r="M405" s="58">
        <f t="shared" si="47"/>
        <v>13144</v>
      </c>
      <c r="N405" s="75">
        <v>137.934</v>
      </c>
      <c r="O405" s="75">
        <v>138</v>
      </c>
      <c r="P405" s="75">
        <v>133.69999999999999</v>
      </c>
      <c r="Q405" s="57" t="s">
        <v>1346</v>
      </c>
      <c r="R405" s="57" t="e">
        <f>VLOOKUP(A405,价值股票!A:A,1,FALSE)</f>
        <v>#N/A</v>
      </c>
    </row>
    <row r="406" spans="1:18" x14ac:dyDescent="0.25">
      <c r="A406" s="57" t="s">
        <v>1301</v>
      </c>
      <c r="B406" s="57" t="s">
        <v>2231</v>
      </c>
      <c r="C406" s="70">
        <v>124.255</v>
      </c>
      <c r="D406" s="93">
        <v>1.4800000000000001E-2</v>
      </c>
      <c r="E406" s="64">
        <v>2.6100000000000002E-2</v>
      </c>
      <c r="F406" s="91">
        <v>124.8</v>
      </c>
      <c r="G406" s="92">
        <v>121.6</v>
      </c>
      <c r="H406" s="59">
        <v>4524</v>
      </c>
      <c r="I406" s="35">
        <v>0.625</v>
      </c>
      <c r="J406" s="59">
        <f t="shared" si="44"/>
        <v>128144</v>
      </c>
      <c r="K406" s="69">
        <f t="shared" si="45"/>
        <v>124.255</v>
      </c>
      <c r="L406" s="63">
        <f t="shared" si="46"/>
        <v>1.4800000000000001E-2</v>
      </c>
      <c r="M406" s="58">
        <f t="shared" si="47"/>
        <v>4524</v>
      </c>
      <c r="N406" s="75">
        <v>124.035</v>
      </c>
      <c r="O406" s="75">
        <v>124.255</v>
      </c>
      <c r="P406" s="75">
        <v>122</v>
      </c>
      <c r="Q406" s="57" t="s">
        <v>1347</v>
      </c>
      <c r="R406" s="57" t="e">
        <f>VLOOKUP(A406,价值股票!A:A,1,FALSE)</f>
        <v>#N/A</v>
      </c>
    </row>
    <row r="407" spans="1:18" x14ac:dyDescent="0.25">
      <c r="A407" s="57" t="s">
        <v>1302</v>
      </c>
      <c r="B407" s="57" t="s">
        <v>2232</v>
      </c>
      <c r="C407" s="70">
        <v>99.9</v>
      </c>
      <c r="D407" s="95">
        <v>-6.9999999999999999E-4</v>
      </c>
      <c r="E407" s="64">
        <v>8.0000000000000004E-4</v>
      </c>
      <c r="F407" s="92">
        <v>99.968999999999994</v>
      </c>
      <c r="G407" s="92">
        <v>99.89</v>
      </c>
      <c r="H407" s="59">
        <v>835</v>
      </c>
      <c r="I407" s="35">
        <v>0.6458680555555556</v>
      </c>
      <c r="J407" s="59">
        <f t="shared" si="44"/>
        <v>149019</v>
      </c>
      <c r="K407" s="69">
        <f t="shared" si="45"/>
        <v>99.9</v>
      </c>
      <c r="L407" s="63">
        <f t="shared" si="46"/>
        <v>-6.9999999999999999E-4</v>
      </c>
      <c r="M407" s="58">
        <f t="shared" si="47"/>
        <v>835</v>
      </c>
      <c r="N407" s="75">
        <v>99.900999999999996</v>
      </c>
      <c r="O407" s="75">
        <v>99.965999999999994</v>
      </c>
      <c r="P407" s="75">
        <v>99.9</v>
      </c>
      <c r="Q407" s="57" t="s">
        <v>1349</v>
      </c>
      <c r="R407" s="57" t="e">
        <f>VLOOKUP(A407,价值股票!A:A,1,FALSE)</f>
        <v>#N/A</v>
      </c>
    </row>
    <row r="408" spans="1:18" x14ac:dyDescent="0.25">
      <c r="A408" s="57" t="s">
        <v>1303</v>
      </c>
      <c r="B408" s="57" t="s">
        <v>763</v>
      </c>
      <c r="C408" s="70">
        <v>1.712</v>
      </c>
      <c r="D408" s="93">
        <v>2.4500000000000001E-2</v>
      </c>
      <c r="E408" s="64">
        <v>2.75E-2</v>
      </c>
      <c r="F408" s="91">
        <v>1.7170000000000001</v>
      </c>
      <c r="G408" s="102">
        <v>1.671</v>
      </c>
      <c r="H408" s="59">
        <v>323</v>
      </c>
      <c r="I408" s="35">
        <v>0.33333333333333331</v>
      </c>
      <c r="J408" s="59">
        <f>IF(LEFT(A408,2)="gb",RIGHT(A408,LEN(A408)-3),RIGHT(A408,LEN(A408)-2)-0)</f>
        <v>150149</v>
      </c>
      <c r="K408" s="69">
        <f>C408+0</f>
        <v>1.712</v>
      </c>
      <c r="L408" s="63">
        <f>D408</f>
        <v>2.4500000000000001E-2</v>
      </c>
      <c r="M408" s="58">
        <f>H408</f>
        <v>323</v>
      </c>
      <c r="N408" s="75">
        <v>1.7110000000000001</v>
      </c>
      <c r="O408" s="75">
        <v>1.712</v>
      </c>
      <c r="P408" s="75">
        <v>1.671</v>
      </c>
      <c r="Q408" s="57" t="s">
        <v>1355</v>
      </c>
      <c r="R408" s="57" t="e">
        <f>VLOOKUP(A408,价值股票!A:A,1,FALSE)</f>
        <v>#N/A</v>
      </c>
    </row>
    <row r="409" spans="1:18" x14ac:dyDescent="0.25">
      <c r="A409" s="57" t="s">
        <v>1332</v>
      </c>
      <c r="B409" s="57" t="s">
        <v>2233</v>
      </c>
      <c r="C409" s="70">
        <v>0.76100000000000001</v>
      </c>
      <c r="D409" s="93">
        <v>1.6E-2</v>
      </c>
      <c r="E409" s="64">
        <v>2.1399999999999999E-2</v>
      </c>
      <c r="F409" s="91">
        <v>0.76100000000000001</v>
      </c>
      <c r="G409" s="92">
        <v>0.745</v>
      </c>
      <c r="H409" s="59">
        <v>15732</v>
      </c>
      <c r="I409" s="35">
        <v>0.62506944444444446</v>
      </c>
      <c r="J409" s="59">
        <f>IF(LEFT(A409,2)="gb",RIGHT(A409,LEN(A409)-3),RIGHT(A409,LEN(A409)-2)-0)</f>
        <v>159766</v>
      </c>
      <c r="K409" s="69">
        <f>C409+0</f>
        <v>0.76100000000000001</v>
      </c>
      <c r="L409" s="63">
        <f>D409</f>
        <v>1.6E-2</v>
      </c>
      <c r="M409" s="58">
        <f>H409</f>
        <v>15732</v>
      </c>
      <c r="N409" s="75">
        <v>0.76</v>
      </c>
      <c r="O409" s="75">
        <v>0.76100000000000001</v>
      </c>
      <c r="P409" s="75">
        <v>0.746</v>
      </c>
      <c r="Q409" s="57" t="s">
        <v>1354</v>
      </c>
      <c r="R409" s="57" t="e">
        <f>VLOOKUP(A409,价值股票!A:A,1,FALSE)</f>
        <v>#N/A</v>
      </c>
    </row>
    <row r="410" spans="1:18" x14ac:dyDescent="0.25">
      <c r="A410" s="57" t="s">
        <v>1333</v>
      </c>
      <c r="B410" s="57" t="s">
        <v>2234</v>
      </c>
      <c r="C410" s="70">
        <v>1.0549999999999999</v>
      </c>
      <c r="D410" s="93">
        <v>9.5999999999999992E-3</v>
      </c>
      <c r="E410" s="64">
        <v>2.4899999999999999E-2</v>
      </c>
      <c r="F410" s="91">
        <v>1.0620000000000001</v>
      </c>
      <c r="G410" s="92">
        <v>1.036</v>
      </c>
      <c r="H410" s="59">
        <v>1119</v>
      </c>
      <c r="I410" s="35">
        <v>0.62506944444444446</v>
      </c>
      <c r="J410" s="59">
        <f t="shared" ref="J410:J416" si="48">IF(LEFT(A410,2)="gb",RIGHT(A410,LEN(A410)-3),RIGHT(A410,LEN(A410)-2)-0)</f>
        <v>159881</v>
      </c>
      <c r="K410" s="69">
        <f t="shared" ref="K410:K416" si="49">C410+0</f>
        <v>1.0549999999999999</v>
      </c>
      <c r="L410" s="63">
        <f t="shared" ref="L410:L416" si="50">D410</f>
        <v>9.5999999999999992E-3</v>
      </c>
      <c r="M410" s="58">
        <f t="shared" ref="M410:M416" si="51">H410</f>
        <v>1119</v>
      </c>
      <c r="N410" s="75">
        <v>1.0549999999999999</v>
      </c>
      <c r="O410" s="75">
        <v>1.0580000000000001</v>
      </c>
      <c r="P410" s="75">
        <v>1.036</v>
      </c>
      <c r="Q410" s="57" t="s">
        <v>1364</v>
      </c>
      <c r="R410" s="57" t="e">
        <f>VLOOKUP(A410,价值股票!A:A,1,FALSE)</f>
        <v>#N/A</v>
      </c>
    </row>
    <row r="411" spans="1:18" x14ac:dyDescent="0.25">
      <c r="A411" s="57" t="s">
        <v>469</v>
      </c>
      <c r="B411" s="57" t="s">
        <v>2235</v>
      </c>
      <c r="C411" s="70">
        <v>0.85299999999999998</v>
      </c>
      <c r="D411" s="93">
        <v>1.55E-2</v>
      </c>
      <c r="E411" s="64">
        <v>2.2599999999999999E-2</v>
      </c>
      <c r="F411" s="91">
        <v>0.85599999999999998</v>
      </c>
      <c r="G411" s="92">
        <v>0.83699999999999997</v>
      </c>
      <c r="H411" s="59">
        <v>66068</v>
      </c>
      <c r="I411" s="35">
        <v>0.62506944444444446</v>
      </c>
      <c r="J411" s="59">
        <f t="shared" si="48"/>
        <v>159928</v>
      </c>
      <c r="K411" s="69">
        <f t="shared" si="49"/>
        <v>0.85299999999999998</v>
      </c>
      <c r="L411" s="63">
        <f t="shared" si="50"/>
        <v>1.55E-2</v>
      </c>
      <c r="M411" s="58">
        <f t="shared" si="51"/>
        <v>66068</v>
      </c>
      <c r="N411" s="75">
        <v>0.85199999999999998</v>
      </c>
      <c r="O411" s="75">
        <v>0.85299999999999998</v>
      </c>
      <c r="P411" s="75">
        <v>0.83699999999999997</v>
      </c>
      <c r="Q411" s="57" t="s">
        <v>1365</v>
      </c>
      <c r="R411" s="57" t="e">
        <f>VLOOKUP(A411,价值股票!A:A,1,FALSE)</f>
        <v>#N/A</v>
      </c>
    </row>
    <row r="412" spans="1:18" x14ac:dyDescent="0.25">
      <c r="A412" s="57" t="s">
        <v>1334</v>
      </c>
      <c r="B412" s="57" t="s">
        <v>2236</v>
      </c>
      <c r="C412" s="70">
        <v>1.4419999999999999</v>
      </c>
      <c r="D412" s="93">
        <v>9.1000000000000004E-3</v>
      </c>
      <c r="E412" s="64">
        <v>1.6799999999999999E-2</v>
      </c>
      <c r="F412" s="91">
        <v>1.444</v>
      </c>
      <c r="G412" s="92">
        <v>1.42</v>
      </c>
      <c r="H412" s="59">
        <v>5429</v>
      </c>
      <c r="I412" s="35">
        <v>0.62506944444444446</v>
      </c>
      <c r="J412" s="59">
        <f t="shared" si="48"/>
        <v>159930</v>
      </c>
      <c r="K412" s="69">
        <f t="shared" si="49"/>
        <v>1.4419999999999999</v>
      </c>
      <c r="L412" s="63">
        <f t="shared" si="50"/>
        <v>9.1000000000000004E-3</v>
      </c>
      <c r="M412" s="58">
        <f t="shared" si="51"/>
        <v>5429</v>
      </c>
      <c r="N412" s="75">
        <v>1.4419999999999999</v>
      </c>
      <c r="O412" s="75">
        <v>1.4430000000000001</v>
      </c>
      <c r="P412" s="75">
        <v>1.42</v>
      </c>
      <c r="Q412" s="57" t="s">
        <v>1366</v>
      </c>
      <c r="R412" s="57" t="e">
        <f>VLOOKUP(A412,价值股票!A:A,1,FALSE)</f>
        <v>#N/A</v>
      </c>
    </row>
    <row r="413" spans="1:18" x14ac:dyDescent="0.25">
      <c r="A413" s="57" t="s">
        <v>1093</v>
      </c>
      <c r="B413" s="57" t="s">
        <v>2237</v>
      </c>
      <c r="C413" s="70">
        <v>0.64</v>
      </c>
      <c r="D413" s="93">
        <v>3.0999999999999999E-3</v>
      </c>
      <c r="E413" s="64">
        <v>1.72E-2</v>
      </c>
      <c r="F413" s="91">
        <v>0.64400000000000002</v>
      </c>
      <c r="G413" s="92">
        <v>0.63300000000000001</v>
      </c>
      <c r="H413" s="59">
        <v>2827</v>
      </c>
      <c r="I413" s="35">
        <v>0.62506944444444446</v>
      </c>
      <c r="J413" s="59">
        <f t="shared" si="48"/>
        <v>159939</v>
      </c>
      <c r="K413" s="69">
        <f t="shared" si="49"/>
        <v>0.64</v>
      </c>
      <c r="L413" s="63">
        <f t="shared" si="50"/>
        <v>3.0999999999999999E-3</v>
      </c>
      <c r="M413" s="58">
        <f t="shared" si="51"/>
        <v>2827</v>
      </c>
      <c r="N413" s="75">
        <v>0.63900000000000001</v>
      </c>
      <c r="O413" s="75">
        <v>0.64</v>
      </c>
      <c r="P413" s="75">
        <v>0.63700000000000001</v>
      </c>
      <c r="Q413" s="57" t="s">
        <v>1359</v>
      </c>
      <c r="R413" s="57" t="e">
        <f>VLOOKUP(A413,价值股票!A:A,1,FALSE)</f>
        <v>#N/A</v>
      </c>
    </row>
    <row r="414" spans="1:18" x14ac:dyDescent="0.25">
      <c r="A414" s="57" t="s">
        <v>1304</v>
      </c>
      <c r="B414" s="57" t="s">
        <v>697</v>
      </c>
      <c r="C414" s="70">
        <v>1.1970000000000001</v>
      </c>
      <c r="D414" s="162">
        <v>0</v>
      </c>
      <c r="E414" s="64">
        <v>3.3E-3</v>
      </c>
      <c r="F414" s="91">
        <v>1.1990000000000001</v>
      </c>
      <c r="G414" s="92">
        <v>1.1950000000000001</v>
      </c>
      <c r="H414" s="59">
        <v>72466</v>
      </c>
      <c r="I414" s="35">
        <v>0.62506944444444446</v>
      </c>
      <c r="J414" s="59">
        <f t="shared" si="48"/>
        <v>159941</v>
      </c>
      <c r="K414" s="69">
        <f t="shared" si="49"/>
        <v>1.1970000000000001</v>
      </c>
      <c r="L414" s="63">
        <f t="shared" si="50"/>
        <v>0</v>
      </c>
      <c r="M414" s="58">
        <f t="shared" si="51"/>
        <v>72466</v>
      </c>
      <c r="N414" s="75">
        <v>1.1970000000000001</v>
      </c>
      <c r="O414" s="75">
        <v>1.198</v>
      </c>
      <c r="P414" s="75">
        <v>1.1950000000000001</v>
      </c>
      <c r="Q414" s="57" t="s">
        <v>1360</v>
      </c>
      <c r="R414" s="57" t="e">
        <f>VLOOKUP(A414,价值股票!A:A,1,FALSE)</f>
        <v>#N/A</v>
      </c>
    </row>
    <row r="415" spans="1:18" x14ac:dyDescent="0.25">
      <c r="A415" s="57" t="s">
        <v>1335</v>
      </c>
      <c r="B415" s="57" t="s">
        <v>2238</v>
      </c>
      <c r="C415" s="70">
        <v>1.1859999999999999</v>
      </c>
      <c r="D415" s="93">
        <v>1.0200000000000001E-2</v>
      </c>
      <c r="E415" s="64">
        <v>1.6199999999999999E-2</v>
      </c>
      <c r="F415" s="91">
        <v>1.1890000000000001</v>
      </c>
      <c r="G415" s="92">
        <v>1.17</v>
      </c>
      <c r="H415" s="59">
        <v>481</v>
      </c>
      <c r="I415" s="35">
        <v>0.62506944444444446</v>
      </c>
      <c r="J415" s="59">
        <f t="shared" si="48"/>
        <v>159945</v>
      </c>
      <c r="K415" s="69">
        <f t="shared" si="49"/>
        <v>1.1859999999999999</v>
      </c>
      <c r="L415" s="63">
        <f t="shared" si="50"/>
        <v>1.0200000000000001E-2</v>
      </c>
      <c r="M415" s="58">
        <f t="shared" si="51"/>
        <v>481</v>
      </c>
      <c r="N415" s="75">
        <v>1.1839999999999999</v>
      </c>
      <c r="O415" s="75">
        <v>1.1859999999999999</v>
      </c>
      <c r="P415" s="75">
        <v>1.17</v>
      </c>
      <c r="Q415" s="57" t="s">
        <v>1361</v>
      </c>
      <c r="R415" s="57" t="e">
        <f>VLOOKUP(A415,价值股票!A:A,1,FALSE)</f>
        <v>#N/A</v>
      </c>
    </row>
    <row r="416" spans="1:18" x14ac:dyDescent="0.25">
      <c r="A416" s="57" t="s">
        <v>1337</v>
      </c>
      <c r="B416" s="57" t="s">
        <v>2239</v>
      </c>
      <c r="C416" s="70">
        <v>1.3049999999999999</v>
      </c>
      <c r="D416" s="95">
        <v>-4.5999999999999999E-3</v>
      </c>
      <c r="E416" s="64">
        <v>1.6E-2</v>
      </c>
      <c r="F416" s="91">
        <v>1.3180000000000001</v>
      </c>
      <c r="G416" s="92">
        <v>1.2969999999999999</v>
      </c>
      <c r="H416" s="59">
        <v>10170</v>
      </c>
      <c r="I416" s="35">
        <v>0.62506944444444446</v>
      </c>
      <c r="J416" s="59">
        <f t="shared" si="48"/>
        <v>159993</v>
      </c>
      <c r="K416" s="69">
        <f t="shared" si="49"/>
        <v>1.3049999999999999</v>
      </c>
      <c r="L416" s="63">
        <f t="shared" si="50"/>
        <v>-4.5999999999999999E-3</v>
      </c>
      <c r="M416" s="58">
        <f t="shared" si="51"/>
        <v>10170</v>
      </c>
      <c r="N416" s="75">
        <v>1.304</v>
      </c>
      <c r="O416" s="75">
        <v>1.3049999999999999</v>
      </c>
      <c r="P416" s="75">
        <v>1.3109999999999999</v>
      </c>
      <c r="Q416" s="57" t="s">
        <v>1363</v>
      </c>
      <c r="R416" s="57" t="e">
        <f>VLOOKUP(A416,价值股票!A:A,1,FALSE)</f>
        <v>#N/A</v>
      </c>
    </row>
    <row r="417" spans="1:18" x14ac:dyDescent="0.25">
      <c r="A417" s="57" t="s">
        <v>1157</v>
      </c>
      <c r="B417" s="57" t="s">
        <v>2240</v>
      </c>
      <c r="C417" s="70">
        <v>0.84499999999999997</v>
      </c>
      <c r="D417" s="95">
        <v>-4.7000000000000002E-3</v>
      </c>
      <c r="E417" s="64">
        <v>2.3999999999999998E-3</v>
      </c>
      <c r="F417" s="92">
        <v>0.84699999999999998</v>
      </c>
      <c r="G417" s="92">
        <v>0.84499999999999997</v>
      </c>
      <c r="H417" s="59">
        <v>7</v>
      </c>
      <c r="I417" s="35">
        <v>0.625</v>
      </c>
      <c r="J417" s="59">
        <f t="shared" ref="J417:J426" si="52">IF(LEFT(A417,2)="gb",RIGHT(A417,LEN(A417)-3),RIGHT(A417,LEN(A417)-2)-0)</f>
        <v>160325</v>
      </c>
      <c r="K417" s="69">
        <f t="shared" ref="K417:K425" si="53">C417+0</f>
        <v>0.84499999999999997</v>
      </c>
      <c r="L417" s="63">
        <f t="shared" ref="L417:L425" si="54">D417</f>
        <v>-4.7000000000000002E-3</v>
      </c>
      <c r="M417" s="58">
        <f t="shared" ref="M417:M425" si="55">H417</f>
        <v>7</v>
      </c>
      <c r="N417" s="75">
        <v>0.84499999999999997</v>
      </c>
      <c r="O417" s="75">
        <v>0.84599999999999997</v>
      </c>
      <c r="P417" s="75">
        <v>0.84599999999999997</v>
      </c>
      <c r="Q417" s="57" t="s">
        <v>1375</v>
      </c>
      <c r="R417" s="57" t="e">
        <f>VLOOKUP(A417,价值股票!A:A,1,FALSE)</f>
        <v>#N/A</v>
      </c>
    </row>
    <row r="418" spans="1:18" x14ac:dyDescent="0.25">
      <c r="A418" s="57" t="s">
        <v>1407</v>
      </c>
      <c r="B418" s="57" t="s">
        <v>2241</v>
      </c>
      <c r="C418" s="70">
        <v>0.85799999999999998</v>
      </c>
      <c r="D418" s="162">
        <v>0</v>
      </c>
      <c r="E418" s="64">
        <v>1.1999999999999999E-3</v>
      </c>
      <c r="F418" s="102">
        <v>0.85799999999999998</v>
      </c>
      <c r="G418" s="92">
        <v>0.85699999999999998</v>
      </c>
      <c r="H418" s="59">
        <v>1</v>
      </c>
      <c r="I418" s="35">
        <v>0.625</v>
      </c>
      <c r="J418" s="59">
        <f t="shared" si="52"/>
        <v>160926</v>
      </c>
      <c r="K418" s="69">
        <f t="shared" si="53"/>
        <v>0.85799999999999998</v>
      </c>
      <c r="L418" s="63">
        <f t="shared" si="54"/>
        <v>0</v>
      </c>
      <c r="M418" s="58">
        <f t="shared" si="55"/>
        <v>1</v>
      </c>
      <c r="N418" s="75">
        <v>0.85399999999999998</v>
      </c>
      <c r="O418" s="75">
        <v>0.85799999999999998</v>
      </c>
      <c r="P418" s="75">
        <v>0.85699999999999998</v>
      </c>
      <c r="Q418" s="57" t="s">
        <v>1379</v>
      </c>
      <c r="R418" s="57" t="e">
        <f>VLOOKUP(A418,价值股票!A:A,1,FALSE)</f>
        <v>#N/A</v>
      </c>
    </row>
    <row r="419" spans="1:18" x14ac:dyDescent="0.25">
      <c r="A419" s="57" t="s">
        <v>1092</v>
      </c>
      <c r="B419" s="57" t="s">
        <v>2242</v>
      </c>
      <c r="C419" s="70">
        <v>2.4660000000000002</v>
      </c>
      <c r="D419" s="93">
        <v>2.8E-3</v>
      </c>
      <c r="E419" s="64">
        <v>8.0999999999999996E-3</v>
      </c>
      <c r="F419" s="91">
        <v>2.472</v>
      </c>
      <c r="G419" s="92">
        <v>2.452</v>
      </c>
      <c r="H419" s="59">
        <v>1169</v>
      </c>
      <c r="I419" s="35">
        <v>0.625</v>
      </c>
      <c r="J419" s="59">
        <f t="shared" si="52"/>
        <v>161005</v>
      </c>
      <c r="K419" s="69">
        <f t="shared" si="53"/>
        <v>2.4660000000000002</v>
      </c>
      <c r="L419" s="63">
        <f t="shared" si="54"/>
        <v>2.8E-3</v>
      </c>
      <c r="M419" s="58">
        <f t="shared" si="55"/>
        <v>1169</v>
      </c>
      <c r="N419" s="75">
        <v>2.4649999999999999</v>
      </c>
      <c r="O419" s="75">
        <v>2.4660000000000002</v>
      </c>
      <c r="P419" s="75">
        <v>2.452</v>
      </c>
      <c r="Q419" s="57" t="s">
        <v>1380</v>
      </c>
      <c r="R419" s="57" t="e">
        <f>VLOOKUP(A419,价值股票!A:A,1,FALSE)</f>
        <v>#N/A</v>
      </c>
    </row>
    <row r="420" spans="1:18" x14ac:dyDescent="0.25">
      <c r="A420" s="57" t="s">
        <v>1355</v>
      </c>
      <c r="B420" s="57" t="s">
        <v>2243</v>
      </c>
      <c r="C420" s="70">
        <v>2.0139999999999998</v>
      </c>
      <c r="D420" s="93">
        <v>7.4999999999999997E-3</v>
      </c>
      <c r="E420" s="64">
        <v>8.9999999999999993E-3</v>
      </c>
      <c r="F420" s="91">
        <v>2.0139999999999998</v>
      </c>
      <c r="G420" s="92">
        <v>1.996</v>
      </c>
      <c r="H420" s="59">
        <v>77</v>
      </c>
      <c r="I420" s="35">
        <v>0.625</v>
      </c>
      <c r="J420" s="59">
        <f t="shared" si="52"/>
        <v>161039</v>
      </c>
      <c r="K420" s="69">
        <f t="shared" si="53"/>
        <v>2.0139999999999998</v>
      </c>
      <c r="L420" s="63">
        <f t="shared" si="54"/>
        <v>7.4999999999999997E-3</v>
      </c>
      <c r="M420" s="58">
        <f t="shared" si="55"/>
        <v>77</v>
      </c>
      <c r="N420" s="75">
        <v>2.0110000000000001</v>
      </c>
      <c r="O420" s="75">
        <v>2.0139999999999998</v>
      </c>
      <c r="P420" s="75">
        <v>2.0009999999999999</v>
      </c>
      <c r="Q420" s="57" t="s">
        <v>1381</v>
      </c>
      <c r="R420" s="57" t="e">
        <f>VLOOKUP(A420,价值股票!A:A,1,FALSE)</f>
        <v>#N/A</v>
      </c>
    </row>
    <row r="421" spans="1:18" x14ac:dyDescent="0.25">
      <c r="A421" s="57" t="s">
        <v>1305</v>
      </c>
      <c r="B421" s="57" t="s">
        <v>2244</v>
      </c>
      <c r="C421" s="70">
        <v>1.083</v>
      </c>
      <c r="D421" s="93">
        <v>7.4000000000000003E-3</v>
      </c>
      <c r="E421" s="64">
        <v>3.0700000000000002E-2</v>
      </c>
      <c r="F421" s="91">
        <v>1.083</v>
      </c>
      <c r="G421" s="92">
        <v>1.05</v>
      </c>
      <c r="H421" s="59">
        <v>10</v>
      </c>
      <c r="I421" s="35">
        <v>0.625</v>
      </c>
      <c r="J421" s="59">
        <f t="shared" si="52"/>
        <v>161040</v>
      </c>
      <c r="K421" s="69">
        <f t="shared" si="53"/>
        <v>1.083</v>
      </c>
      <c r="L421" s="63">
        <f t="shared" si="54"/>
        <v>7.4000000000000003E-3</v>
      </c>
      <c r="M421" s="58">
        <f t="shared" si="55"/>
        <v>10</v>
      </c>
      <c r="N421" s="75">
        <v>1.071</v>
      </c>
      <c r="O421" s="75">
        <v>1.08</v>
      </c>
      <c r="P421" s="75">
        <v>1.05</v>
      </c>
      <c r="Q421" s="57" t="s">
        <v>1382</v>
      </c>
      <c r="R421" s="57" t="e">
        <f>VLOOKUP(A421,价值股票!A:A,1,FALSE)</f>
        <v>#N/A</v>
      </c>
    </row>
    <row r="422" spans="1:18" x14ac:dyDescent="0.25">
      <c r="A422" s="57" t="s">
        <v>1306</v>
      </c>
      <c r="B422" s="57" t="s">
        <v>2245</v>
      </c>
      <c r="C422" s="70">
        <v>4.8810000000000002</v>
      </c>
      <c r="D422" s="95">
        <v>-1.09E-2</v>
      </c>
      <c r="E422" s="64">
        <v>5.4999999999999997E-3</v>
      </c>
      <c r="F422" s="92">
        <v>4.9050000000000002</v>
      </c>
      <c r="G422" s="92">
        <v>4.8780000000000001</v>
      </c>
      <c r="H422" s="59">
        <v>14275</v>
      </c>
      <c r="I422" s="35">
        <v>0.625</v>
      </c>
      <c r="J422" s="59">
        <f t="shared" si="52"/>
        <v>161128</v>
      </c>
      <c r="K422" s="69">
        <f t="shared" si="53"/>
        <v>4.8810000000000002</v>
      </c>
      <c r="L422" s="63">
        <f t="shared" si="54"/>
        <v>-1.09E-2</v>
      </c>
      <c r="M422" s="58">
        <f t="shared" si="55"/>
        <v>14275</v>
      </c>
      <c r="N422" s="75">
        <v>4.8810000000000002</v>
      </c>
      <c r="O422" s="75">
        <v>4.8819999999999997</v>
      </c>
      <c r="P422" s="75">
        <v>4.9029999999999996</v>
      </c>
      <c r="Q422" s="57" t="s">
        <v>1383</v>
      </c>
      <c r="R422" s="57" t="e">
        <f>VLOOKUP(A422,价值股票!A:A,1,FALSE)</f>
        <v>#N/A</v>
      </c>
    </row>
    <row r="423" spans="1:18" x14ac:dyDescent="0.25">
      <c r="A423" s="57" t="s">
        <v>1307</v>
      </c>
      <c r="B423" s="57" t="s">
        <v>2246</v>
      </c>
      <c r="C423" s="70">
        <v>3.5150000000000001</v>
      </c>
      <c r="D423" s="93">
        <v>1.1000000000000001E-3</v>
      </c>
      <c r="E423" s="64">
        <v>3.3999999999999998E-3</v>
      </c>
      <c r="F423" s="91">
        <v>3.5150000000000001</v>
      </c>
      <c r="G423" s="92">
        <v>3.5030000000000001</v>
      </c>
      <c r="H423" s="59">
        <v>423</v>
      </c>
      <c r="I423" s="35">
        <v>0.625</v>
      </c>
      <c r="J423" s="59">
        <f t="shared" si="52"/>
        <v>161130</v>
      </c>
      <c r="K423" s="69">
        <f t="shared" si="53"/>
        <v>3.5150000000000001</v>
      </c>
      <c r="L423" s="63">
        <f t="shared" si="54"/>
        <v>1.1000000000000001E-3</v>
      </c>
      <c r="M423" s="58">
        <f t="shared" si="55"/>
        <v>423</v>
      </c>
      <c r="N423" s="75">
        <v>3.5139999999999998</v>
      </c>
      <c r="O423" s="75">
        <v>3.5150000000000001</v>
      </c>
      <c r="P423" s="75">
        <v>3.508</v>
      </c>
      <c r="Q423" s="57" t="s">
        <v>1384</v>
      </c>
      <c r="R423" s="57" t="e">
        <f>VLOOKUP(A423,价值股票!A:A,1,FALSE)</f>
        <v>#N/A</v>
      </c>
    </row>
    <row r="424" spans="1:18" x14ac:dyDescent="0.25">
      <c r="A424" s="57" t="s">
        <v>1095</v>
      </c>
      <c r="B424" s="57" t="s">
        <v>2247</v>
      </c>
      <c r="C424" s="70">
        <v>1.587</v>
      </c>
      <c r="D424" s="93">
        <v>5.9999999999999995E-4</v>
      </c>
      <c r="E424" s="64">
        <v>1.2999999999999999E-3</v>
      </c>
      <c r="F424" s="91">
        <v>1.587</v>
      </c>
      <c r="G424" s="92">
        <v>1.585</v>
      </c>
      <c r="H424" s="59">
        <v>3257</v>
      </c>
      <c r="I424" s="35">
        <v>0.625</v>
      </c>
      <c r="J424" s="59">
        <f t="shared" si="52"/>
        <v>161716</v>
      </c>
      <c r="K424" s="69">
        <f t="shared" si="53"/>
        <v>1.587</v>
      </c>
      <c r="L424" s="63">
        <f t="shared" si="54"/>
        <v>5.9999999999999995E-4</v>
      </c>
      <c r="M424" s="58">
        <f t="shared" si="55"/>
        <v>3257</v>
      </c>
      <c r="N424" s="75">
        <v>1.5860000000000001</v>
      </c>
      <c r="O424" s="75">
        <v>1.587</v>
      </c>
      <c r="P424" s="75">
        <v>1.5860000000000001</v>
      </c>
      <c r="Q424" s="57" t="s">
        <v>1386</v>
      </c>
      <c r="R424" s="57" t="e">
        <f>VLOOKUP(A424,价值股票!A:A,1,FALSE)</f>
        <v>#N/A</v>
      </c>
    </row>
    <row r="425" spans="1:18" x14ac:dyDescent="0.25">
      <c r="A425" s="57" t="s">
        <v>1096</v>
      </c>
      <c r="B425" s="57" t="s">
        <v>2248</v>
      </c>
      <c r="C425" s="70">
        <v>0.871</v>
      </c>
      <c r="D425" s="93">
        <v>6.8999999999999999E-3</v>
      </c>
      <c r="E425" s="64">
        <v>2.7699999999999999E-2</v>
      </c>
      <c r="F425" s="91">
        <v>0.88</v>
      </c>
      <c r="G425" s="92">
        <v>0.85599999999999998</v>
      </c>
      <c r="H425" s="59">
        <v>3258</v>
      </c>
      <c r="I425" s="35">
        <v>0.625</v>
      </c>
      <c r="J425" s="59">
        <f t="shared" si="52"/>
        <v>161725</v>
      </c>
      <c r="K425" s="69">
        <f t="shared" si="53"/>
        <v>0.871</v>
      </c>
      <c r="L425" s="63">
        <f t="shared" si="54"/>
        <v>6.8999999999999999E-3</v>
      </c>
      <c r="M425" s="58">
        <f t="shared" si="55"/>
        <v>3258</v>
      </c>
      <c r="N425" s="75">
        <v>0.87</v>
      </c>
      <c r="O425" s="75">
        <v>0.871</v>
      </c>
      <c r="P425" s="75">
        <v>0.86</v>
      </c>
      <c r="Q425" s="57" t="s">
        <v>1387</v>
      </c>
      <c r="R425" s="57" t="e">
        <f>VLOOKUP(A425,价值股票!A:A,1,FALSE)</f>
        <v>#N/A</v>
      </c>
    </row>
    <row r="426" spans="1:18" x14ac:dyDescent="0.25">
      <c r="A426" s="57" t="s">
        <v>734</v>
      </c>
      <c r="B426" s="57" t="s">
        <v>2249</v>
      </c>
      <c r="C426" s="70">
        <v>2.0579999999999998</v>
      </c>
      <c r="D426" s="93">
        <v>8.3000000000000001E-3</v>
      </c>
      <c r="E426" s="64">
        <v>8.3000000000000001E-3</v>
      </c>
      <c r="F426" s="91">
        <v>2.0590000000000002</v>
      </c>
      <c r="G426" s="91">
        <v>2.0419999999999998</v>
      </c>
      <c r="H426" s="59">
        <v>2</v>
      </c>
      <c r="I426" s="35">
        <v>0.625</v>
      </c>
      <c r="J426" s="59">
        <f t="shared" si="52"/>
        <v>161729</v>
      </c>
      <c r="K426" s="69">
        <f>C426+0</f>
        <v>2.0579999999999998</v>
      </c>
      <c r="L426" s="63">
        <f>D426</f>
        <v>8.3000000000000001E-3</v>
      </c>
      <c r="M426" s="58">
        <f>H426</f>
        <v>2</v>
      </c>
      <c r="N426" s="75">
        <v>2.044</v>
      </c>
      <c r="O426" s="75">
        <v>2.0590000000000002</v>
      </c>
      <c r="P426" s="75">
        <v>2.0419999999999998</v>
      </c>
      <c r="Q426" s="57" t="s">
        <v>1389</v>
      </c>
      <c r="R426" s="57" t="e">
        <f>VLOOKUP(A426,价值股票!A:A,1,FALSE)</f>
        <v>#N/A</v>
      </c>
    </row>
    <row r="427" spans="1:18" x14ac:dyDescent="0.25">
      <c r="A427" s="57" t="s">
        <v>470</v>
      </c>
      <c r="B427" s="57" t="s">
        <v>676</v>
      </c>
      <c r="C427" s="70">
        <v>2.3290000000000002</v>
      </c>
      <c r="D427" s="95">
        <v>-2.0999999999999999E-3</v>
      </c>
      <c r="E427" s="64">
        <v>1.41E-2</v>
      </c>
      <c r="F427" s="92">
        <v>2.3330000000000002</v>
      </c>
      <c r="G427" s="92">
        <v>2.2999999999999998</v>
      </c>
      <c r="H427" s="59">
        <v>52</v>
      </c>
      <c r="I427" s="35">
        <v>0.625</v>
      </c>
      <c r="J427" s="59">
        <f t="shared" ref="J427:J436" si="56">IF(LEFT(A427,2)="gb",RIGHT(A427,LEN(A427)-3),RIGHT(A427,LEN(A427)-2)-0)</f>
        <v>161912</v>
      </c>
      <c r="K427" s="69">
        <f t="shared" ref="K427:K434" si="57">C427+0</f>
        <v>2.3290000000000002</v>
      </c>
      <c r="L427" s="63">
        <f t="shared" ref="L427:L434" si="58">D427</f>
        <v>-2.0999999999999999E-3</v>
      </c>
      <c r="M427" s="58">
        <f t="shared" ref="M427:M434" si="59">H427</f>
        <v>52</v>
      </c>
      <c r="N427" s="75">
        <v>2.3290000000000002</v>
      </c>
      <c r="O427" s="75">
        <v>2.3319999999999999</v>
      </c>
      <c r="P427" s="75">
        <v>2.3330000000000002</v>
      </c>
      <c r="Q427" s="57" t="s">
        <v>1393</v>
      </c>
      <c r="R427" s="57" t="e">
        <f>VLOOKUP(A427,价值股票!A:A,1,FALSE)</f>
        <v>#N/A</v>
      </c>
    </row>
    <row r="428" spans="1:18" x14ac:dyDescent="0.25">
      <c r="A428" s="57" t="s">
        <v>1408</v>
      </c>
      <c r="B428" s="57" t="s">
        <v>2250</v>
      </c>
      <c r="C428" s="70">
        <v>0.61199999999999999</v>
      </c>
      <c r="D428" s="95">
        <v>-4.8999999999999998E-3</v>
      </c>
      <c r="E428" s="64">
        <v>2.93E-2</v>
      </c>
      <c r="F428" s="91">
        <v>0.628</v>
      </c>
      <c r="G428" s="92">
        <v>0.61</v>
      </c>
      <c r="H428" s="59">
        <v>5</v>
      </c>
      <c r="I428" s="35">
        <v>0.625</v>
      </c>
      <c r="J428" s="59">
        <f t="shared" si="56"/>
        <v>161914</v>
      </c>
      <c r="K428" s="69">
        <f t="shared" si="57"/>
        <v>0.61199999999999999</v>
      </c>
      <c r="L428" s="63">
        <f t="shared" si="58"/>
        <v>-4.8999999999999998E-3</v>
      </c>
      <c r="M428" s="58">
        <f t="shared" si="59"/>
        <v>5</v>
      </c>
      <c r="N428" s="75">
        <v>0.61199999999999999</v>
      </c>
      <c r="O428" s="75">
        <v>0.624</v>
      </c>
      <c r="P428" s="75">
        <v>0.61499999999999999</v>
      </c>
      <c r="Q428" s="57" t="s">
        <v>1394</v>
      </c>
      <c r="R428" s="57" t="e">
        <f>VLOOKUP(A428,价值股票!A:A,1,FALSE)</f>
        <v>#N/A</v>
      </c>
    </row>
    <row r="429" spans="1:18" x14ac:dyDescent="0.25">
      <c r="A429" s="57" t="s">
        <v>898</v>
      </c>
      <c r="B429" s="57" t="s">
        <v>2251</v>
      </c>
      <c r="C429" s="70">
        <v>1.929</v>
      </c>
      <c r="D429" s="93">
        <v>2.0999999999999999E-3</v>
      </c>
      <c r="E429" s="64">
        <v>1.2999999999999999E-2</v>
      </c>
      <c r="F429" s="91">
        <v>1.94</v>
      </c>
      <c r="G429" s="92">
        <v>1.915</v>
      </c>
      <c r="H429" s="59">
        <v>455</v>
      </c>
      <c r="I429" s="35">
        <v>0.625</v>
      </c>
      <c r="J429" s="59">
        <f t="shared" si="56"/>
        <v>162605</v>
      </c>
      <c r="K429" s="69">
        <f t="shared" si="57"/>
        <v>1.929</v>
      </c>
      <c r="L429" s="63">
        <f t="shared" si="58"/>
        <v>2.0999999999999999E-3</v>
      </c>
      <c r="M429" s="58">
        <f t="shared" si="59"/>
        <v>455</v>
      </c>
      <c r="N429" s="75">
        <v>1.9279999999999999</v>
      </c>
      <c r="O429" s="75">
        <v>1.929</v>
      </c>
      <c r="P429" s="75">
        <v>1.9239999999999999</v>
      </c>
      <c r="Q429" s="57" t="s">
        <v>1395</v>
      </c>
      <c r="R429" s="57" t="e">
        <f>VLOOKUP(A429,价值股票!A:A,1,FALSE)</f>
        <v>#N/A</v>
      </c>
    </row>
    <row r="430" spans="1:18" x14ac:dyDescent="0.25">
      <c r="A430" s="57" t="s">
        <v>899</v>
      </c>
      <c r="B430" s="57" t="s">
        <v>2252</v>
      </c>
      <c r="C430" s="70">
        <v>1.4390000000000001</v>
      </c>
      <c r="D430" s="95">
        <v>-5.4999999999999997E-3</v>
      </c>
      <c r="E430" s="64">
        <v>1.52E-2</v>
      </c>
      <c r="F430" s="91">
        <v>1.45</v>
      </c>
      <c r="G430" s="92">
        <v>1.4279999999999999</v>
      </c>
      <c r="H430" s="59">
        <v>527</v>
      </c>
      <c r="I430" s="35">
        <v>0.625</v>
      </c>
      <c r="J430" s="59">
        <f t="shared" si="56"/>
        <v>162703</v>
      </c>
      <c r="K430" s="69">
        <f t="shared" si="57"/>
        <v>1.4390000000000001</v>
      </c>
      <c r="L430" s="63">
        <f t="shared" si="58"/>
        <v>-5.4999999999999997E-3</v>
      </c>
      <c r="M430" s="58">
        <f t="shared" si="59"/>
        <v>527</v>
      </c>
      <c r="N430" s="75">
        <v>1.4390000000000001</v>
      </c>
      <c r="O430" s="75">
        <v>1.4410000000000001</v>
      </c>
      <c r="P430" s="75">
        <v>1.4390000000000001</v>
      </c>
      <c r="Q430" s="57" t="s">
        <v>1396</v>
      </c>
      <c r="R430" s="57" t="e">
        <f>VLOOKUP(A430,价值股票!A:A,1,FALSE)</f>
        <v>#N/A</v>
      </c>
    </row>
    <row r="431" spans="1:18" x14ac:dyDescent="0.25">
      <c r="A431" s="57" t="s">
        <v>1409</v>
      </c>
      <c r="B431" s="57" t="s">
        <v>2253</v>
      </c>
      <c r="C431" s="70">
        <v>0.76</v>
      </c>
      <c r="D431" s="95">
        <v>-2.5999999999999999E-3</v>
      </c>
      <c r="E431" s="64">
        <v>5.1999999999999998E-3</v>
      </c>
      <c r="F431" s="92">
        <v>0.76100000000000001</v>
      </c>
      <c r="G431" s="92">
        <v>0.75700000000000001</v>
      </c>
      <c r="H431" s="59">
        <v>5</v>
      </c>
      <c r="I431" s="35">
        <v>0.625</v>
      </c>
      <c r="J431" s="59">
        <f t="shared" si="56"/>
        <v>162720</v>
      </c>
      <c r="K431" s="69">
        <f t="shared" si="57"/>
        <v>0.76</v>
      </c>
      <c r="L431" s="63">
        <f t="shared" si="58"/>
        <v>-2.5999999999999999E-3</v>
      </c>
      <c r="M431" s="58">
        <f t="shared" si="59"/>
        <v>5</v>
      </c>
      <c r="N431" s="75">
        <v>0.75800000000000001</v>
      </c>
      <c r="O431" s="75">
        <v>0.76100000000000001</v>
      </c>
      <c r="P431" s="75">
        <v>0.75700000000000001</v>
      </c>
      <c r="Q431" s="57" t="s">
        <v>1397</v>
      </c>
      <c r="R431" s="57" t="e">
        <f>VLOOKUP(A431,价值股票!A:A,1,FALSE)</f>
        <v>#N/A</v>
      </c>
    </row>
    <row r="432" spans="1:18" x14ac:dyDescent="0.25">
      <c r="A432" s="57" t="s">
        <v>642</v>
      </c>
      <c r="B432" s="57" t="s">
        <v>2254</v>
      </c>
      <c r="C432" s="70">
        <v>0.60199999999999998</v>
      </c>
      <c r="D432" s="162">
        <v>0</v>
      </c>
      <c r="E432" s="64">
        <v>8.3000000000000001E-3</v>
      </c>
      <c r="F432" s="91">
        <v>0.60399999999999998</v>
      </c>
      <c r="G432" s="92">
        <v>0.59899999999999998</v>
      </c>
      <c r="H432" s="59">
        <v>288</v>
      </c>
      <c r="I432" s="35">
        <v>0.625</v>
      </c>
      <c r="J432" s="59">
        <f t="shared" si="56"/>
        <v>163402</v>
      </c>
      <c r="K432" s="69">
        <f t="shared" si="57"/>
        <v>0.60199999999999998</v>
      </c>
      <c r="L432" s="63">
        <f t="shared" si="58"/>
        <v>0</v>
      </c>
      <c r="M432" s="58">
        <f t="shared" si="59"/>
        <v>288</v>
      </c>
      <c r="N432" s="75">
        <v>0.6</v>
      </c>
      <c r="O432" s="75">
        <v>0.60199999999999998</v>
      </c>
      <c r="P432" s="75">
        <v>0.60099999999999998</v>
      </c>
      <c r="Q432" s="57" t="s">
        <v>1398</v>
      </c>
      <c r="R432" s="57" t="e">
        <f>VLOOKUP(A432,价值股票!A:A,1,FALSE)</f>
        <v>#N/A</v>
      </c>
    </row>
    <row r="433" spans="1:18" x14ac:dyDescent="0.25">
      <c r="A433" s="57" t="s">
        <v>900</v>
      </c>
      <c r="B433" s="57" t="s">
        <v>2255</v>
      </c>
      <c r="C433" s="70">
        <v>1.593</v>
      </c>
      <c r="D433" s="93">
        <v>6.3E-3</v>
      </c>
      <c r="E433" s="64">
        <v>1.3899999999999999E-2</v>
      </c>
      <c r="F433" s="91">
        <v>1.6020000000000001</v>
      </c>
      <c r="G433" s="92">
        <v>1.58</v>
      </c>
      <c r="H433" s="59">
        <v>418</v>
      </c>
      <c r="I433" s="35">
        <v>0.625</v>
      </c>
      <c r="J433" s="59">
        <f t="shared" si="56"/>
        <v>163406</v>
      </c>
      <c r="K433" s="69">
        <f t="shared" si="57"/>
        <v>1.593</v>
      </c>
      <c r="L433" s="63">
        <f t="shared" si="58"/>
        <v>6.3E-3</v>
      </c>
      <c r="M433" s="58">
        <f t="shared" si="59"/>
        <v>418</v>
      </c>
      <c r="N433" s="75">
        <v>1.593</v>
      </c>
      <c r="O433" s="75">
        <v>1.5940000000000001</v>
      </c>
      <c r="P433" s="75">
        <v>1.583</v>
      </c>
      <c r="Q433" s="57" t="s">
        <v>1399</v>
      </c>
      <c r="R433" s="57" t="e">
        <f>VLOOKUP(A433,价值股票!A:A,1,FALSE)</f>
        <v>#N/A</v>
      </c>
    </row>
    <row r="434" spans="1:18" x14ac:dyDescent="0.25">
      <c r="A434" s="57" t="s">
        <v>1094</v>
      </c>
      <c r="B434" s="57" t="s">
        <v>2256</v>
      </c>
      <c r="C434" s="70">
        <v>3.51</v>
      </c>
      <c r="D434" s="93">
        <v>4.5999999999999999E-3</v>
      </c>
      <c r="E434" s="64">
        <v>1.23E-2</v>
      </c>
      <c r="F434" s="91">
        <v>3.5270000000000001</v>
      </c>
      <c r="G434" s="92">
        <v>3.484</v>
      </c>
      <c r="H434" s="59">
        <v>269</v>
      </c>
      <c r="I434" s="35">
        <v>0.625</v>
      </c>
      <c r="J434" s="59">
        <f t="shared" si="56"/>
        <v>163415</v>
      </c>
      <c r="K434" s="69">
        <f t="shared" si="57"/>
        <v>3.51</v>
      </c>
      <c r="L434" s="63">
        <f t="shared" si="58"/>
        <v>4.5999999999999999E-3</v>
      </c>
      <c r="M434" s="58">
        <f t="shared" si="59"/>
        <v>269</v>
      </c>
      <c r="N434" s="75">
        <v>3.5030000000000001</v>
      </c>
      <c r="O434" s="75">
        <v>3.51</v>
      </c>
      <c r="P434" s="75">
        <v>3.484</v>
      </c>
      <c r="Q434" s="57" t="s">
        <v>1400</v>
      </c>
      <c r="R434" s="57" t="e">
        <f>VLOOKUP(A434,价值股票!A:A,1,FALSE)</f>
        <v>#N/A</v>
      </c>
    </row>
    <row r="435" spans="1:18" x14ac:dyDescent="0.25">
      <c r="A435" s="57" t="s">
        <v>471</v>
      </c>
      <c r="B435" s="57" t="s">
        <v>2257</v>
      </c>
      <c r="C435" s="70">
        <v>1.4359999999999999</v>
      </c>
      <c r="D435" s="93">
        <v>4.1999999999999997E-3</v>
      </c>
      <c r="E435" s="64">
        <v>1.0500000000000001E-2</v>
      </c>
      <c r="F435" s="91">
        <v>1.44</v>
      </c>
      <c r="G435" s="92">
        <v>1.425</v>
      </c>
      <c r="H435" s="59">
        <v>2089</v>
      </c>
      <c r="I435" s="35">
        <v>0.625</v>
      </c>
      <c r="J435" s="59">
        <f t="shared" si="56"/>
        <v>163417</v>
      </c>
      <c r="K435" s="69">
        <f t="shared" ref="K435:K463" si="60">C435+0</f>
        <v>1.4359999999999999</v>
      </c>
      <c r="L435" s="63">
        <f t="shared" ref="L435:L463" si="61">D435</f>
        <v>4.1999999999999997E-3</v>
      </c>
      <c r="M435" s="58">
        <f t="shared" ref="M435:M463" si="62">H435</f>
        <v>2089</v>
      </c>
      <c r="N435" s="75">
        <v>1.4350000000000001</v>
      </c>
      <c r="O435" s="75">
        <v>1.4359999999999999</v>
      </c>
      <c r="P435" s="75">
        <v>1.425</v>
      </c>
      <c r="Q435" s="57" t="s">
        <v>1402</v>
      </c>
      <c r="R435" s="57" t="e">
        <f>VLOOKUP(A435,价值股票!A:A,1,FALSE)</f>
        <v>#N/A</v>
      </c>
    </row>
    <row r="436" spans="1:18" x14ac:dyDescent="0.25">
      <c r="A436" s="57" t="s">
        <v>472</v>
      </c>
      <c r="B436" s="57" t="s">
        <v>684</v>
      </c>
      <c r="C436" s="70">
        <v>1.1000000000000001</v>
      </c>
      <c r="D436" s="95">
        <v>-9.9000000000000008E-3</v>
      </c>
      <c r="E436" s="64">
        <v>2.2499999999999999E-2</v>
      </c>
      <c r="F436" s="91">
        <v>1.121</v>
      </c>
      <c r="G436" s="92">
        <v>1.0960000000000001</v>
      </c>
      <c r="H436" s="59">
        <v>2787</v>
      </c>
      <c r="I436" s="35">
        <v>0.625</v>
      </c>
      <c r="J436" s="59">
        <f t="shared" si="56"/>
        <v>164906</v>
      </c>
      <c r="K436" s="69">
        <f t="shared" si="60"/>
        <v>1.1000000000000001</v>
      </c>
      <c r="L436" s="63">
        <f t="shared" si="61"/>
        <v>-9.9000000000000008E-3</v>
      </c>
      <c r="M436" s="58">
        <f t="shared" si="62"/>
        <v>2787</v>
      </c>
      <c r="N436" s="75">
        <v>1.099</v>
      </c>
      <c r="O436" s="75">
        <v>1.1000000000000001</v>
      </c>
      <c r="P436" s="75">
        <v>1.113</v>
      </c>
      <c r="Q436" s="57" t="s">
        <v>1406</v>
      </c>
      <c r="R436" s="57" t="e">
        <f>VLOOKUP(A436,价值股票!A:A,1,FALSE)</f>
        <v>#N/A</v>
      </c>
    </row>
    <row r="437" spans="1:18" x14ac:dyDescent="0.25">
      <c r="A437" s="57" t="s">
        <v>901</v>
      </c>
      <c r="B437" s="57" t="s">
        <v>2258</v>
      </c>
      <c r="C437" s="70">
        <v>1.601</v>
      </c>
      <c r="D437" s="93">
        <v>1.2699999999999999E-2</v>
      </c>
      <c r="E437" s="64">
        <v>7.0000000000000001E-3</v>
      </c>
      <c r="F437" s="91">
        <v>1.6060000000000001</v>
      </c>
      <c r="G437" s="91">
        <v>1.595</v>
      </c>
      <c r="H437" s="59">
        <v>38</v>
      </c>
      <c r="I437" s="35">
        <v>0.625</v>
      </c>
      <c r="J437" s="59">
        <f>IF(LEFT(A437,2)="gb",RIGHT(A437,LEN(A437)-3),RIGHT(A437,LEN(A437)-2)-0)</f>
        <v>166006</v>
      </c>
      <c r="K437" s="69">
        <f t="shared" si="60"/>
        <v>1.601</v>
      </c>
      <c r="L437" s="63">
        <f t="shared" si="61"/>
        <v>1.2699999999999999E-2</v>
      </c>
      <c r="M437" s="58">
        <f t="shared" si="62"/>
        <v>38</v>
      </c>
      <c r="N437" s="75">
        <v>1.5940000000000001</v>
      </c>
      <c r="O437" s="75">
        <v>1.601</v>
      </c>
      <c r="P437" s="75">
        <v>1.599</v>
      </c>
      <c r="Q437" s="57" t="s">
        <v>1407</v>
      </c>
      <c r="R437" s="57" t="e">
        <f>VLOOKUP(A437,价值股票!A:A,1,FALSE)</f>
        <v>#N/A</v>
      </c>
    </row>
    <row r="438" spans="1:18" x14ac:dyDescent="0.25">
      <c r="A438" s="57" t="s">
        <v>474</v>
      </c>
      <c r="B438" s="57" t="s">
        <v>2259</v>
      </c>
      <c r="C438" s="70">
        <v>0.89100000000000001</v>
      </c>
      <c r="D438" s="93">
        <v>5.5999999999999999E-3</v>
      </c>
      <c r="E438" s="64">
        <v>4.4999999999999997E-3</v>
      </c>
      <c r="F438" s="91">
        <v>0.89200000000000002</v>
      </c>
      <c r="G438" s="91">
        <v>0.88800000000000001</v>
      </c>
      <c r="H438" s="59">
        <v>2</v>
      </c>
      <c r="I438" s="35">
        <v>0.625</v>
      </c>
      <c r="J438" s="59">
        <f>IF(LEFT(A438,2)="gb",RIGHT(A438,LEN(A438)-3),RIGHT(A438,LEN(A438)-2)-0)</f>
        <v>166024</v>
      </c>
      <c r="K438" s="69">
        <f t="shared" si="60"/>
        <v>0.89100000000000001</v>
      </c>
      <c r="L438" s="63">
        <f t="shared" si="61"/>
        <v>5.5999999999999999E-3</v>
      </c>
      <c r="M438" s="58">
        <f t="shared" si="62"/>
        <v>2</v>
      </c>
      <c r="N438" s="75">
        <v>0.89</v>
      </c>
      <c r="O438" s="75">
        <v>0.89200000000000002</v>
      </c>
      <c r="P438" s="75">
        <v>0.88800000000000001</v>
      </c>
      <c r="Q438" s="57" t="s">
        <v>1409</v>
      </c>
      <c r="R438" s="57" t="e">
        <f>VLOOKUP(A438,价值股票!A:A,1,FALSE)</f>
        <v>#N/A</v>
      </c>
    </row>
    <row r="439" spans="1:18" x14ac:dyDescent="0.25">
      <c r="A439" s="57" t="s">
        <v>475</v>
      </c>
      <c r="B439" s="57" t="s">
        <v>2260</v>
      </c>
      <c r="C439" s="70">
        <v>1.2390000000000001</v>
      </c>
      <c r="D439" s="95">
        <v>-8.0000000000000004E-4</v>
      </c>
      <c r="E439" s="64">
        <v>7.3000000000000001E-3</v>
      </c>
      <c r="F439" s="92">
        <v>1.2390000000000001</v>
      </c>
      <c r="G439" s="92">
        <v>1.23</v>
      </c>
      <c r="H439" s="59">
        <v>15</v>
      </c>
      <c r="I439" s="35">
        <v>0.625</v>
      </c>
      <c r="J439" s="59">
        <f>IF(LEFT(A439,2)="gb",RIGHT(A439,LEN(A439)-3),RIGHT(A439,LEN(A439)-2)-0)</f>
        <v>168103</v>
      </c>
      <c r="K439" s="69">
        <f t="shared" si="60"/>
        <v>1.2390000000000001</v>
      </c>
      <c r="L439" s="63">
        <f t="shared" si="61"/>
        <v>-8.0000000000000004E-4</v>
      </c>
      <c r="M439" s="58">
        <f t="shared" si="62"/>
        <v>15</v>
      </c>
      <c r="N439" s="75">
        <v>1.2310000000000001</v>
      </c>
      <c r="O439" s="75">
        <v>1.238</v>
      </c>
      <c r="P439" s="75">
        <v>1.2310000000000001</v>
      </c>
      <c r="Q439" s="57" t="s">
        <v>1410</v>
      </c>
      <c r="R439" s="57" t="e">
        <f>VLOOKUP(A439,价值股票!A:A,1,FALSE)</f>
        <v>#N/A</v>
      </c>
    </row>
    <row r="440" spans="1:18" x14ac:dyDescent="0.25">
      <c r="A440" s="57" t="s">
        <v>1422</v>
      </c>
      <c r="B440" s="57" t="s">
        <v>2261</v>
      </c>
      <c r="C440" s="70">
        <v>48.1</v>
      </c>
      <c r="D440" s="95">
        <v>-2.24E-2</v>
      </c>
      <c r="E440" s="64">
        <v>3.5799999999999998E-2</v>
      </c>
      <c r="F440" s="91">
        <v>49.6</v>
      </c>
      <c r="G440" s="92">
        <v>47.84</v>
      </c>
      <c r="H440" s="59">
        <v>141572</v>
      </c>
      <c r="I440" s="35">
        <v>0.63871527777777781</v>
      </c>
      <c r="J440" s="59">
        <f t="shared" ref="J440:J445" si="63">IF(LEFT(A440,2)="gb",RIGHT(A440,LEN(A440)-3),RIGHT(A440,LEN(A440)-2)-0)</f>
        <v>300014</v>
      </c>
      <c r="K440" s="69">
        <f t="shared" si="60"/>
        <v>48.1</v>
      </c>
      <c r="L440" s="63">
        <f t="shared" si="61"/>
        <v>-2.24E-2</v>
      </c>
      <c r="M440" s="58">
        <f t="shared" si="62"/>
        <v>141572</v>
      </c>
      <c r="N440" s="75">
        <v>0</v>
      </c>
      <c r="O440" s="75">
        <v>48.1</v>
      </c>
      <c r="P440" s="75">
        <v>49.06</v>
      </c>
      <c r="Q440" s="57" t="s">
        <v>1423</v>
      </c>
      <c r="R440" s="57" t="e">
        <f>VLOOKUP(A440,价值股票!A:A,1,FALSE)</f>
        <v>#N/A</v>
      </c>
    </row>
    <row r="441" spans="1:18" x14ac:dyDescent="0.25">
      <c r="A441" s="57" t="s">
        <v>753</v>
      </c>
      <c r="B441" s="57" t="s">
        <v>2262</v>
      </c>
      <c r="C441" s="70">
        <v>14.99</v>
      </c>
      <c r="D441" s="93">
        <v>6.0000000000000001E-3</v>
      </c>
      <c r="E441" s="64">
        <v>1.95E-2</v>
      </c>
      <c r="F441" s="91">
        <v>15.07</v>
      </c>
      <c r="G441" s="92">
        <v>14.78</v>
      </c>
      <c r="H441" s="59">
        <v>117948</v>
      </c>
      <c r="I441" s="35">
        <v>0.63958333333333328</v>
      </c>
      <c r="J441" s="59">
        <f t="shared" si="63"/>
        <v>300015</v>
      </c>
      <c r="K441" s="69">
        <f t="shared" si="60"/>
        <v>14.99</v>
      </c>
      <c r="L441" s="63">
        <f t="shared" si="61"/>
        <v>6.0000000000000001E-3</v>
      </c>
      <c r="M441" s="58">
        <f t="shared" si="62"/>
        <v>117948</v>
      </c>
      <c r="N441" s="75">
        <v>0</v>
      </c>
      <c r="O441" s="75">
        <v>14.99</v>
      </c>
      <c r="P441" s="75">
        <v>14.8</v>
      </c>
      <c r="Q441" s="57" t="s">
        <v>1424</v>
      </c>
      <c r="R441" s="57" t="e">
        <f>VLOOKUP(A441,价值股票!A:A,1,FALSE)</f>
        <v>#N/A</v>
      </c>
    </row>
    <row r="442" spans="1:18" x14ac:dyDescent="0.25">
      <c r="A442" s="57" t="s">
        <v>1309</v>
      </c>
      <c r="B442" s="57" t="s">
        <v>2263</v>
      </c>
      <c r="C442" s="70">
        <v>27.65</v>
      </c>
      <c r="D442" s="95">
        <v>-1.2500000000000001E-2</v>
      </c>
      <c r="E442" s="64">
        <v>3.2899999999999999E-2</v>
      </c>
      <c r="F442" s="91">
        <v>28.29</v>
      </c>
      <c r="G442" s="92">
        <v>27.37</v>
      </c>
      <c r="H442" s="59">
        <v>1797463</v>
      </c>
      <c r="I442" s="35">
        <v>0.63958333333333328</v>
      </c>
      <c r="J442" s="59">
        <f t="shared" si="63"/>
        <v>300059</v>
      </c>
      <c r="K442" s="69">
        <f t="shared" si="60"/>
        <v>27.65</v>
      </c>
      <c r="L442" s="63">
        <f t="shared" si="61"/>
        <v>-1.2500000000000001E-2</v>
      </c>
      <c r="M442" s="58">
        <f t="shared" si="62"/>
        <v>1797463</v>
      </c>
      <c r="N442" s="75">
        <v>27.65</v>
      </c>
      <c r="O442" s="75">
        <v>0</v>
      </c>
      <c r="P442" s="75">
        <v>27.85</v>
      </c>
      <c r="Q442" s="57" t="s">
        <v>1425</v>
      </c>
      <c r="R442" s="57" t="e">
        <f>VLOOKUP(A442,价值股票!A:A,1,FALSE)</f>
        <v>#N/A</v>
      </c>
    </row>
    <row r="443" spans="1:18" x14ac:dyDescent="0.25">
      <c r="A443" s="57" t="s">
        <v>33</v>
      </c>
      <c r="B443" s="57" t="s">
        <v>674</v>
      </c>
      <c r="C443" s="70">
        <v>18.72</v>
      </c>
      <c r="D443" s="93">
        <v>5.8999999999999999E-3</v>
      </c>
      <c r="E443" s="64">
        <v>4.19E-2</v>
      </c>
      <c r="F443" s="91">
        <v>19.170000000000002</v>
      </c>
      <c r="G443" s="92">
        <v>18.39</v>
      </c>
      <c r="H443" s="59">
        <v>158747</v>
      </c>
      <c r="I443" s="35">
        <v>0.63923611111111112</v>
      </c>
      <c r="J443" s="59">
        <f t="shared" si="63"/>
        <v>300115</v>
      </c>
      <c r="K443" s="69">
        <f t="shared" si="60"/>
        <v>18.72</v>
      </c>
      <c r="L443" s="63">
        <f t="shared" si="61"/>
        <v>5.8999999999999999E-3</v>
      </c>
      <c r="M443" s="58">
        <f t="shared" si="62"/>
        <v>158747</v>
      </c>
      <c r="N443" s="75">
        <v>18.72</v>
      </c>
      <c r="O443" s="75">
        <v>0</v>
      </c>
      <c r="P443" s="75">
        <v>18.399999999999999</v>
      </c>
      <c r="Q443" s="57" t="s">
        <v>1426</v>
      </c>
      <c r="R443" s="57" t="e">
        <f>VLOOKUP(A443,价值股票!A:A,1,FALSE)</f>
        <v>#N/A</v>
      </c>
    </row>
    <row r="444" spans="1:18" x14ac:dyDescent="0.25">
      <c r="A444" s="57" t="s">
        <v>754</v>
      </c>
      <c r="B444" s="57" t="s">
        <v>2264</v>
      </c>
      <c r="C444" s="70">
        <v>30.01</v>
      </c>
      <c r="D444" s="93">
        <v>3.0000000000000001E-3</v>
      </c>
      <c r="E444" s="64">
        <v>1.24E-2</v>
      </c>
      <c r="F444" s="91">
        <v>30.11</v>
      </c>
      <c r="G444" s="92">
        <v>29.74</v>
      </c>
      <c r="H444" s="59">
        <v>56570</v>
      </c>
      <c r="I444" s="35">
        <v>0.63958333333333328</v>
      </c>
      <c r="J444" s="59">
        <f t="shared" si="63"/>
        <v>300122</v>
      </c>
      <c r="K444" s="69">
        <f t="shared" si="60"/>
        <v>30.01</v>
      </c>
      <c r="L444" s="63">
        <f t="shared" si="61"/>
        <v>3.0000000000000001E-3</v>
      </c>
      <c r="M444" s="58">
        <f t="shared" si="62"/>
        <v>56570</v>
      </c>
      <c r="N444" s="75">
        <v>30.01</v>
      </c>
      <c r="O444" s="75">
        <v>0</v>
      </c>
      <c r="P444" s="75">
        <v>29.8</v>
      </c>
      <c r="Q444" s="57" t="s">
        <v>1432</v>
      </c>
      <c r="R444" s="57" t="e">
        <f>VLOOKUP(A444,价值股票!A:A,1,FALSE)</f>
        <v>#N/A</v>
      </c>
    </row>
    <row r="445" spans="1:18" x14ac:dyDescent="0.25">
      <c r="A445" s="57" t="s">
        <v>1423</v>
      </c>
      <c r="B445" s="57" t="s">
        <v>2265</v>
      </c>
      <c r="C445" s="70">
        <v>61.57</v>
      </c>
      <c r="D445" s="95">
        <v>-1.9400000000000001E-2</v>
      </c>
      <c r="E445" s="64">
        <v>1.9699999999999999E-2</v>
      </c>
      <c r="F445" s="92">
        <v>62.58</v>
      </c>
      <c r="G445" s="92">
        <v>61.34</v>
      </c>
      <c r="H445" s="59">
        <v>132086</v>
      </c>
      <c r="I445" s="35">
        <v>0.63923611111111112</v>
      </c>
      <c r="J445" s="59">
        <f t="shared" si="63"/>
        <v>300124</v>
      </c>
      <c r="K445" s="69">
        <f t="shared" si="60"/>
        <v>61.57</v>
      </c>
      <c r="L445" s="63">
        <f t="shared" si="61"/>
        <v>-1.9400000000000001E-2</v>
      </c>
      <c r="M445" s="58">
        <f t="shared" si="62"/>
        <v>132086</v>
      </c>
      <c r="N445" s="75">
        <v>61.57</v>
      </c>
      <c r="O445" s="75">
        <v>0</v>
      </c>
      <c r="P445" s="75">
        <v>62.31</v>
      </c>
      <c r="Q445" s="57" t="s">
        <v>1440</v>
      </c>
      <c r="R445" s="57" t="e">
        <f>VLOOKUP(A445,价值股票!A:A,1,FALSE)</f>
        <v>#N/A</v>
      </c>
    </row>
    <row r="446" spans="1:18" x14ac:dyDescent="0.25">
      <c r="A446" s="57" t="s">
        <v>1380</v>
      </c>
      <c r="B446" s="57" t="s">
        <v>2266</v>
      </c>
      <c r="C446" s="70">
        <v>14.34</v>
      </c>
      <c r="D446" s="95">
        <v>-7.6E-3</v>
      </c>
      <c r="E446" s="64">
        <v>1.8700000000000001E-2</v>
      </c>
      <c r="F446" s="91">
        <v>14.55</v>
      </c>
      <c r="G446" s="92">
        <v>14.28</v>
      </c>
      <c r="H446" s="59">
        <v>35587</v>
      </c>
      <c r="I446" s="35">
        <v>0.63958333333333328</v>
      </c>
      <c r="J446" s="59">
        <f t="shared" ref="J446:J459" si="64">IF(LEFT(A446,2)="gb",RIGHT(A446,LEN(A446)-3),RIGHT(A446,LEN(A446)-2)-0)</f>
        <v>300142</v>
      </c>
      <c r="K446" s="69">
        <f t="shared" si="60"/>
        <v>14.34</v>
      </c>
      <c r="L446" s="63">
        <f t="shared" si="61"/>
        <v>-7.6E-3</v>
      </c>
      <c r="M446" s="58">
        <f t="shared" si="62"/>
        <v>35587</v>
      </c>
      <c r="N446" s="75">
        <v>0</v>
      </c>
      <c r="O446" s="75">
        <v>0</v>
      </c>
      <c r="P446" s="75">
        <v>14.44</v>
      </c>
      <c r="Q446" s="57" t="s">
        <v>1445</v>
      </c>
      <c r="R446" s="57" t="e">
        <f>VLOOKUP(A446,价值股票!A:A,1,FALSE)</f>
        <v>#N/A</v>
      </c>
    </row>
    <row r="447" spans="1:18" x14ac:dyDescent="0.25">
      <c r="A447" s="57" t="s">
        <v>137</v>
      </c>
      <c r="B447" s="57" t="s">
        <v>675</v>
      </c>
      <c r="C447" s="70">
        <v>9.9499999999999993</v>
      </c>
      <c r="D447" s="93">
        <v>2.47E-2</v>
      </c>
      <c r="E447" s="64">
        <v>3.5000000000000003E-2</v>
      </c>
      <c r="F447" s="91">
        <v>9.98</v>
      </c>
      <c r="G447" s="92">
        <v>9.64</v>
      </c>
      <c r="H447" s="59">
        <v>50835</v>
      </c>
      <c r="I447" s="35">
        <v>0.63923611111111112</v>
      </c>
      <c r="J447" s="59">
        <f t="shared" si="64"/>
        <v>300144</v>
      </c>
      <c r="K447" s="69">
        <f t="shared" si="60"/>
        <v>9.9499999999999993</v>
      </c>
      <c r="L447" s="63">
        <f t="shared" si="61"/>
        <v>2.47E-2</v>
      </c>
      <c r="M447" s="58">
        <f t="shared" si="62"/>
        <v>50835</v>
      </c>
      <c r="N447" s="75">
        <v>9.9499999999999993</v>
      </c>
      <c r="O447" s="75">
        <v>0</v>
      </c>
      <c r="P447" s="75">
        <v>9.68</v>
      </c>
      <c r="Q447" s="57" t="s">
        <v>1443</v>
      </c>
      <c r="R447" s="57" t="e">
        <f>VLOOKUP(A447,价值股票!A:A,1,FALSE)</f>
        <v>#N/A</v>
      </c>
    </row>
    <row r="448" spans="1:18" x14ac:dyDescent="0.25">
      <c r="A448" s="57" t="s">
        <v>138</v>
      </c>
      <c r="B448" s="57" t="s">
        <v>696</v>
      </c>
      <c r="C448" s="70">
        <v>17.649999999999999</v>
      </c>
      <c r="D448" s="95">
        <v>-1.89E-2</v>
      </c>
      <c r="E448" s="64">
        <v>4.8899999999999999E-2</v>
      </c>
      <c r="F448" s="91">
        <v>18.329999999999998</v>
      </c>
      <c r="G448" s="92">
        <v>17.45</v>
      </c>
      <c r="H448" s="59">
        <v>26077</v>
      </c>
      <c r="I448" s="35">
        <v>0.63906249999999998</v>
      </c>
      <c r="J448" s="59">
        <f t="shared" si="64"/>
        <v>300203</v>
      </c>
      <c r="K448" s="69">
        <f t="shared" si="60"/>
        <v>17.649999999999999</v>
      </c>
      <c r="L448" s="63">
        <f t="shared" si="61"/>
        <v>-1.89E-2</v>
      </c>
      <c r="M448" s="58">
        <f t="shared" si="62"/>
        <v>26077</v>
      </c>
      <c r="N448" s="75">
        <v>0</v>
      </c>
      <c r="O448" s="75">
        <v>0</v>
      </c>
      <c r="P448" s="75">
        <v>18.059999999999999</v>
      </c>
      <c r="Q448" s="57" t="s">
        <v>1444</v>
      </c>
      <c r="R448" s="57" t="e">
        <f>VLOOKUP(A448,价值股票!A:A,1,FALSE)</f>
        <v>#N/A</v>
      </c>
    </row>
    <row r="449" spans="1:18" x14ac:dyDescent="0.25">
      <c r="A449" s="57" t="s">
        <v>1310</v>
      </c>
      <c r="B449" s="57" t="s">
        <v>2267</v>
      </c>
      <c r="C449" s="70">
        <v>78.87</v>
      </c>
      <c r="D449" s="93">
        <v>4.5999999999999999E-3</v>
      </c>
      <c r="E449" s="64">
        <v>2.6599999999999999E-2</v>
      </c>
      <c r="F449" s="91">
        <v>79.260000000000005</v>
      </c>
      <c r="G449" s="92">
        <v>77.17</v>
      </c>
      <c r="H449" s="59">
        <v>185744</v>
      </c>
      <c r="I449" s="35">
        <v>0.63906249999999998</v>
      </c>
      <c r="J449" s="59">
        <f t="shared" si="64"/>
        <v>300274</v>
      </c>
      <c r="K449" s="69">
        <f t="shared" si="60"/>
        <v>78.87</v>
      </c>
      <c r="L449" s="63">
        <f t="shared" si="61"/>
        <v>4.5999999999999999E-3</v>
      </c>
      <c r="M449" s="58">
        <f t="shared" si="62"/>
        <v>185744</v>
      </c>
      <c r="N449" s="75">
        <v>78.87</v>
      </c>
      <c r="O449" s="75">
        <v>0</v>
      </c>
      <c r="P449" s="75">
        <v>78.45</v>
      </c>
      <c r="Q449" s="2" t="s">
        <v>1453</v>
      </c>
      <c r="R449" s="57" t="e">
        <f>VLOOKUP(A449,价值股票!A:A,1,FALSE)</f>
        <v>#N/A</v>
      </c>
    </row>
    <row r="450" spans="1:18" x14ac:dyDescent="0.25">
      <c r="A450" s="57" t="s">
        <v>139</v>
      </c>
      <c r="B450" s="57" t="s">
        <v>2268</v>
      </c>
      <c r="C450" s="70">
        <v>7.07</v>
      </c>
      <c r="D450" s="93">
        <v>0.1047</v>
      </c>
      <c r="E450" s="64">
        <v>0.16089999999999999</v>
      </c>
      <c r="F450" s="91">
        <v>7.28</v>
      </c>
      <c r="G450" s="92">
        <v>6.25</v>
      </c>
      <c r="H450" s="59">
        <v>291015</v>
      </c>
      <c r="I450" s="35">
        <v>0.63958333333333328</v>
      </c>
      <c r="J450" s="59">
        <f t="shared" si="64"/>
        <v>300296</v>
      </c>
      <c r="K450" s="69">
        <f t="shared" si="60"/>
        <v>7.07</v>
      </c>
      <c r="L450" s="63">
        <f t="shared" si="61"/>
        <v>0.1047</v>
      </c>
      <c r="M450" s="58">
        <f t="shared" si="62"/>
        <v>291015</v>
      </c>
      <c r="N450" s="75">
        <v>7.07</v>
      </c>
      <c r="O450" s="75">
        <v>0</v>
      </c>
      <c r="P450" s="75">
        <v>6.33</v>
      </c>
      <c r="Q450" s="2" t="s">
        <v>1454</v>
      </c>
      <c r="R450" s="57" t="e">
        <f>VLOOKUP(A450,价值股票!A:A,1,FALSE)</f>
        <v>#N/A</v>
      </c>
    </row>
    <row r="451" spans="1:18" x14ac:dyDescent="0.25">
      <c r="A451" s="57" t="s">
        <v>1359</v>
      </c>
      <c r="B451" s="57" t="s">
        <v>2269</v>
      </c>
      <c r="C451" s="70">
        <v>11.92</v>
      </c>
      <c r="D451" s="95">
        <v>-2.53E-2</v>
      </c>
      <c r="E451" s="64">
        <v>3.3500000000000002E-2</v>
      </c>
      <c r="F451" s="91">
        <v>12.24</v>
      </c>
      <c r="G451" s="92">
        <v>11.83</v>
      </c>
      <c r="H451" s="59">
        <v>37190</v>
      </c>
      <c r="I451" s="35">
        <v>0.63906249999999998</v>
      </c>
      <c r="J451" s="59">
        <f t="shared" si="64"/>
        <v>300382</v>
      </c>
      <c r="K451" s="69">
        <f t="shared" si="60"/>
        <v>11.92</v>
      </c>
      <c r="L451" s="63">
        <f t="shared" si="61"/>
        <v>-2.53E-2</v>
      </c>
      <c r="M451" s="58">
        <f t="shared" si="62"/>
        <v>37190</v>
      </c>
      <c r="N451" s="75">
        <v>0</v>
      </c>
      <c r="O451" s="75">
        <v>11.92</v>
      </c>
      <c r="P451" s="75">
        <v>12.05</v>
      </c>
      <c r="Q451" s="2" t="s">
        <v>1455</v>
      </c>
      <c r="R451" s="57" t="e">
        <f>VLOOKUP(A451,价值股票!A:A,1,FALSE)</f>
        <v>#N/A</v>
      </c>
    </row>
    <row r="452" spans="1:18" x14ac:dyDescent="0.25">
      <c r="A452" s="57" t="s">
        <v>755</v>
      </c>
      <c r="B452" s="57" t="s">
        <v>2270</v>
      </c>
      <c r="C452" s="70">
        <v>29.86</v>
      </c>
      <c r="D452" s="95">
        <v>-2.3900000000000001E-2</v>
      </c>
      <c r="E452" s="64">
        <v>4.8099999999999997E-2</v>
      </c>
      <c r="F452" s="91">
        <v>30.79</v>
      </c>
      <c r="G452" s="92">
        <v>29.32</v>
      </c>
      <c r="H452" s="59">
        <v>79629</v>
      </c>
      <c r="I452" s="35">
        <v>0.63940972222222225</v>
      </c>
      <c r="J452" s="59">
        <f t="shared" si="64"/>
        <v>300413</v>
      </c>
      <c r="K452" s="69">
        <f t="shared" si="60"/>
        <v>29.86</v>
      </c>
      <c r="L452" s="63">
        <f t="shared" si="61"/>
        <v>-2.3900000000000001E-2</v>
      </c>
      <c r="M452" s="58">
        <f t="shared" si="62"/>
        <v>79629</v>
      </c>
      <c r="N452" s="75">
        <v>0</v>
      </c>
      <c r="O452" s="75">
        <v>0</v>
      </c>
      <c r="P452" s="75">
        <v>30.3</v>
      </c>
      <c r="Q452" s="57" t="s">
        <v>1487</v>
      </c>
      <c r="R452" s="57" t="e">
        <f>VLOOKUP(A452,价值股票!A:A,1,FALSE)</f>
        <v>#N/A</v>
      </c>
    </row>
    <row r="453" spans="1:18" x14ac:dyDescent="0.25">
      <c r="A453" s="57" t="s">
        <v>1311</v>
      </c>
      <c r="B453" s="57" t="s">
        <v>2271</v>
      </c>
      <c r="C453" s="70">
        <v>22.38</v>
      </c>
      <c r="D453" s="95">
        <v>-1.89E-2</v>
      </c>
      <c r="E453" s="64">
        <v>3.1099999999999999E-2</v>
      </c>
      <c r="F453" s="91">
        <v>23.05</v>
      </c>
      <c r="G453" s="92">
        <v>22.34</v>
      </c>
      <c r="H453" s="59">
        <v>96038</v>
      </c>
      <c r="I453" s="35">
        <v>0.63940972222222225</v>
      </c>
      <c r="J453" s="59">
        <f t="shared" si="64"/>
        <v>300450</v>
      </c>
      <c r="K453" s="69">
        <f t="shared" si="60"/>
        <v>22.38</v>
      </c>
      <c r="L453" s="63">
        <f t="shared" si="61"/>
        <v>-1.89E-2</v>
      </c>
      <c r="M453" s="58">
        <f t="shared" si="62"/>
        <v>96038</v>
      </c>
      <c r="N453" s="75">
        <v>22.38</v>
      </c>
      <c r="O453" s="75">
        <v>0</v>
      </c>
      <c r="P453" s="75">
        <v>22.82</v>
      </c>
      <c r="Q453" s="57" t="s">
        <v>1488</v>
      </c>
      <c r="R453" s="57" t="e">
        <f>VLOOKUP(A453,价值股票!A:A,1,FALSE)</f>
        <v>#N/A</v>
      </c>
    </row>
    <row r="454" spans="1:18" x14ac:dyDescent="0.25">
      <c r="A454" s="57" t="s">
        <v>1312</v>
      </c>
      <c r="B454" s="57" t="s">
        <v>2272</v>
      </c>
      <c r="C454" s="70">
        <v>65.44</v>
      </c>
      <c r="D454" s="93">
        <v>9.5999999999999992E-3</v>
      </c>
      <c r="E454" s="64">
        <v>2.93E-2</v>
      </c>
      <c r="F454" s="91">
        <v>66.3</v>
      </c>
      <c r="G454" s="92">
        <v>64.400000000000006</v>
      </c>
      <c r="H454" s="59">
        <v>42053</v>
      </c>
      <c r="I454" s="35">
        <v>0.63940972222222225</v>
      </c>
      <c r="J454" s="59">
        <f t="shared" si="64"/>
        <v>300454</v>
      </c>
      <c r="K454" s="69">
        <f t="shared" si="60"/>
        <v>65.44</v>
      </c>
      <c r="L454" s="63">
        <f t="shared" si="61"/>
        <v>9.5999999999999992E-3</v>
      </c>
      <c r="M454" s="58">
        <f t="shared" si="62"/>
        <v>42053</v>
      </c>
      <c r="N454" s="75">
        <v>0</v>
      </c>
      <c r="O454" s="75">
        <v>0</v>
      </c>
      <c r="P454" s="75">
        <v>64.44</v>
      </c>
      <c r="Q454" s="57" t="s">
        <v>1501</v>
      </c>
      <c r="R454" s="57" t="e">
        <f>VLOOKUP(A454,价值股票!A:A,1,FALSE)</f>
        <v>#N/A</v>
      </c>
    </row>
    <row r="455" spans="1:18" x14ac:dyDescent="0.25">
      <c r="A455" s="57" t="s">
        <v>1318</v>
      </c>
      <c r="B455" s="57" t="s">
        <v>2273</v>
      </c>
      <c r="C455" s="70">
        <v>7.57</v>
      </c>
      <c r="D455" s="93">
        <v>1.2E-2</v>
      </c>
      <c r="E455" s="64">
        <v>1.7399999999999999E-2</v>
      </c>
      <c r="F455" s="91">
        <v>7.59</v>
      </c>
      <c r="G455" s="92">
        <v>7.46</v>
      </c>
      <c r="H455" s="59">
        <v>3780</v>
      </c>
      <c r="I455" s="35">
        <v>0.63958333333333328</v>
      </c>
      <c r="J455" s="59">
        <f t="shared" si="64"/>
        <v>300665</v>
      </c>
      <c r="K455" s="69">
        <f t="shared" si="60"/>
        <v>7.57</v>
      </c>
      <c r="L455" s="63">
        <f t="shared" si="61"/>
        <v>1.2E-2</v>
      </c>
      <c r="M455" s="58">
        <f t="shared" si="62"/>
        <v>3780</v>
      </c>
      <c r="N455" s="75">
        <v>0</v>
      </c>
      <c r="O455" s="75">
        <v>0</v>
      </c>
      <c r="P455" s="75">
        <v>7.5</v>
      </c>
      <c r="Q455" s="57" t="s">
        <v>1502</v>
      </c>
      <c r="R455" s="57" t="e">
        <f>VLOOKUP(A455,价值股票!A:A,1,FALSE)</f>
        <v>#N/A</v>
      </c>
    </row>
    <row r="456" spans="1:18" x14ac:dyDescent="0.25">
      <c r="A456" s="57" t="s">
        <v>756</v>
      </c>
      <c r="B456" s="57" t="s">
        <v>2274</v>
      </c>
      <c r="C456" s="70">
        <v>267.10000000000002</v>
      </c>
      <c r="D456" s="95">
        <v>-1.2800000000000001E-2</v>
      </c>
      <c r="E456" s="64">
        <v>4.8000000000000001E-2</v>
      </c>
      <c r="F456" s="91">
        <v>279.5</v>
      </c>
      <c r="G456" s="92">
        <v>266.52</v>
      </c>
      <c r="H456" s="59">
        <v>526201</v>
      </c>
      <c r="I456" s="35">
        <v>0.63958333333333328</v>
      </c>
      <c r="J456" s="59">
        <f t="shared" si="64"/>
        <v>300750</v>
      </c>
      <c r="K456" s="69">
        <f t="shared" si="60"/>
        <v>267.10000000000002</v>
      </c>
      <c r="L456" s="63">
        <f t="shared" si="61"/>
        <v>-1.2800000000000001E-2</v>
      </c>
      <c r="M456" s="58">
        <f t="shared" si="62"/>
        <v>526201</v>
      </c>
      <c r="N456" s="75">
        <v>267.10000000000002</v>
      </c>
      <c r="O456" s="75">
        <v>0</v>
      </c>
      <c r="P456" s="75">
        <v>273.95999999999998</v>
      </c>
      <c r="Q456" s="57" t="s">
        <v>1505</v>
      </c>
      <c r="R456" s="57" t="e">
        <f>VLOOKUP(A456,价值股票!A:A,1,FALSE)</f>
        <v>#N/A</v>
      </c>
    </row>
    <row r="457" spans="1:18" x14ac:dyDescent="0.25">
      <c r="A457" s="57" t="s">
        <v>757</v>
      </c>
      <c r="B457" s="57" t="s">
        <v>2275</v>
      </c>
      <c r="C457" s="70">
        <v>262.3</v>
      </c>
      <c r="D457" s="95">
        <v>-2.5999999999999999E-3</v>
      </c>
      <c r="E457" s="64">
        <v>1.8700000000000001E-2</v>
      </c>
      <c r="F457" s="91">
        <v>262.99</v>
      </c>
      <c r="G457" s="92">
        <v>258.08</v>
      </c>
      <c r="H457" s="59">
        <v>141741</v>
      </c>
      <c r="I457" s="35">
        <v>0.63958333333333328</v>
      </c>
      <c r="J457" s="59">
        <f t="shared" si="64"/>
        <v>300760</v>
      </c>
      <c r="K457" s="69">
        <f t="shared" si="60"/>
        <v>262.3</v>
      </c>
      <c r="L457" s="63">
        <f t="shared" si="61"/>
        <v>-2.5999999999999999E-3</v>
      </c>
      <c r="M457" s="58">
        <f t="shared" si="62"/>
        <v>141741</v>
      </c>
      <c r="N457" s="75">
        <v>0</v>
      </c>
      <c r="O457" s="75">
        <v>0</v>
      </c>
      <c r="P457" s="75">
        <v>262.36</v>
      </c>
      <c r="Q457" s="57" t="s">
        <v>1503</v>
      </c>
      <c r="R457" s="57" t="e">
        <f>VLOOKUP(A457,价值股票!A:A,1,FALSE)</f>
        <v>#N/A</v>
      </c>
    </row>
    <row r="458" spans="1:18" x14ac:dyDescent="0.25">
      <c r="A458" s="57" t="s">
        <v>1168</v>
      </c>
      <c r="B458" s="57" t="s">
        <v>2276</v>
      </c>
      <c r="C458" s="70">
        <v>102.2</v>
      </c>
      <c r="D458" s="93">
        <v>4.0000000000000001E-3</v>
      </c>
      <c r="E458" s="64">
        <v>2.9000000000000001E-2</v>
      </c>
      <c r="F458" s="91">
        <v>102.61</v>
      </c>
      <c r="G458" s="92">
        <v>99.66</v>
      </c>
      <c r="H458" s="59">
        <v>99592</v>
      </c>
      <c r="I458" s="35">
        <v>0.63906249999999998</v>
      </c>
      <c r="J458" s="59">
        <f t="shared" si="64"/>
        <v>300782</v>
      </c>
      <c r="K458" s="69">
        <f t="shared" si="60"/>
        <v>102.2</v>
      </c>
      <c r="L458" s="63">
        <f t="shared" si="61"/>
        <v>4.0000000000000001E-3</v>
      </c>
      <c r="M458" s="58">
        <f t="shared" si="62"/>
        <v>99592</v>
      </c>
      <c r="N458" s="75">
        <v>102.2</v>
      </c>
      <c r="O458" s="75">
        <v>0</v>
      </c>
      <c r="P458" s="75">
        <v>101</v>
      </c>
      <c r="Q458" s="57" t="s">
        <v>1504</v>
      </c>
      <c r="R458" s="57" t="e">
        <f>VLOOKUP(A458,价值股票!A:A,1,FALSE)</f>
        <v>#N/A</v>
      </c>
    </row>
    <row r="459" spans="1:18" x14ac:dyDescent="0.25">
      <c r="A459" s="57" t="s">
        <v>1313</v>
      </c>
      <c r="B459" s="57" t="s">
        <v>2277</v>
      </c>
      <c r="C459" s="70">
        <v>2261.5819999999999</v>
      </c>
      <c r="D459" s="95">
        <v>-1.1000000000000001E-3</v>
      </c>
      <c r="E459" s="64">
        <v>1.21E-2</v>
      </c>
      <c r="F459" s="91">
        <v>2278.788</v>
      </c>
      <c r="G459" s="92">
        <v>2251.3539999999998</v>
      </c>
      <c r="H459" s="59">
        <v>48839248</v>
      </c>
      <c r="I459" s="35">
        <v>0.62503472222222223</v>
      </c>
      <c r="J459" s="59">
        <f t="shared" si="64"/>
        <v>399006</v>
      </c>
      <c r="K459" s="69">
        <f t="shared" si="60"/>
        <v>2261.5819999999999</v>
      </c>
      <c r="L459" s="63">
        <f t="shared" si="61"/>
        <v>-1.1000000000000001E-3</v>
      </c>
      <c r="M459" s="58">
        <f t="shared" si="62"/>
        <v>48839248</v>
      </c>
      <c r="N459" s="75">
        <v>0</v>
      </c>
      <c r="O459" s="75">
        <v>0</v>
      </c>
      <c r="P459" s="75">
        <v>2260.6999999999998</v>
      </c>
      <c r="Q459" s="57" t="s">
        <v>1507</v>
      </c>
      <c r="R459" s="57" t="e">
        <f>VLOOKUP(A459,价值股票!A:A,1,FALSE)</f>
        <v>#N/A</v>
      </c>
    </row>
    <row r="460" spans="1:18" x14ac:dyDescent="0.25">
      <c r="A460" s="57" t="s">
        <v>1540</v>
      </c>
      <c r="B460" s="57" t="s">
        <v>2743</v>
      </c>
      <c r="C460" s="70">
        <v>117.43300000000001</v>
      </c>
      <c r="D460" s="93">
        <v>5.3E-3</v>
      </c>
      <c r="E460" s="64">
        <v>1.3599999999999999E-2</v>
      </c>
      <c r="F460" s="91">
        <v>118.2</v>
      </c>
      <c r="G460" s="92">
        <v>116.607</v>
      </c>
      <c r="H460" s="59">
        <v>3639</v>
      </c>
      <c r="I460" s="35">
        <v>0.62502314814814819</v>
      </c>
      <c r="J460" s="59">
        <f t="shared" ref="J460:J467" si="65">IF(LEFT(A460,2)="gb",RIGHT(A460,LEN(A460)-3),RIGHT(A460,LEN(A460)-2)-0)</f>
        <v>113616</v>
      </c>
      <c r="K460" s="69">
        <f t="shared" si="60"/>
        <v>117.43300000000001</v>
      </c>
      <c r="L460" s="63">
        <f t="shared" si="61"/>
        <v>5.3E-3</v>
      </c>
      <c r="M460" s="58">
        <f t="shared" si="62"/>
        <v>3639</v>
      </c>
      <c r="N460" s="75">
        <v>117.43300000000001</v>
      </c>
      <c r="O460" s="75">
        <v>117.48</v>
      </c>
      <c r="P460" s="75">
        <v>116.815</v>
      </c>
      <c r="R460" s="57" t="e">
        <f>VLOOKUP(A460,价值股票!A:A,1,FALSE)</f>
        <v>#N/A</v>
      </c>
    </row>
    <row r="461" spans="1:18" x14ac:dyDescent="0.25">
      <c r="A461" s="57" t="s">
        <v>1541</v>
      </c>
      <c r="B461" s="57" t="s">
        <v>2278</v>
      </c>
      <c r="C461" s="70">
        <v>118.325</v>
      </c>
      <c r="D461" s="93">
        <v>8.8000000000000005E-3</v>
      </c>
      <c r="E461" s="64">
        <v>1.34E-2</v>
      </c>
      <c r="F461" s="91">
        <v>118.77</v>
      </c>
      <c r="G461" s="92">
        <v>117.203</v>
      </c>
      <c r="H461" s="59">
        <v>4276</v>
      </c>
      <c r="I461" s="35">
        <v>0.625</v>
      </c>
      <c r="J461" s="59">
        <f t="shared" si="65"/>
        <v>127040</v>
      </c>
      <c r="K461" s="69">
        <f t="shared" si="60"/>
        <v>118.325</v>
      </c>
      <c r="L461" s="63">
        <f t="shared" si="61"/>
        <v>8.8000000000000005E-3</v>
      </c>
      <c r="M461" s="58">
        <f t="shared" si="62"/>
        <v>4276</v>
      </c>
      <c r="N461" s="75">
        <v>118.325</v>
      </c>
      <c r="O461" s="75">
        <v>118.456</v>
      </c>
      <c r="P461" s="75">
        <v>117.29600000000001</v>
      </c>
      <c r="R461" s="57" t="e">
        <f>VLOOKUP(A461,价值股票!A:A,1,FALSE)</f>
        <v>#N/A</v>
      </c>
    </row>
    <row r="462" spans="1:18" x14ac:dyDescent="0.25">
      <c r="A462" s="57" t="s">
        <v>1544</v>
      </c>
      <c r="B462" s="57" t="s">
        <v>5071</v>
      </c>
      <c r="C462" s="70">
        <v>126.77800000000001</v>
      </c>
      <c r="D462" s="93">
        <v>5.5999999999999999E-3</v>
      </c>
      <c r="E462" s="64">
        <v>1.55E-2</v>
      </c>
      <c r="F462" s="91">
        <v>127.64</v>
      </c>
      <c r="G462" s="92">
        <v>125.68899999999999</v>
      </c>
      <c r="H462" s="59">
        <v>15194</v>
      </c>
      <c r="I462" s="35">
        <v>0.62501157407407404</v>
      </c>
      <c r="J462" s="59">
        <f t="shared" si="65"/>
        <v>110075</v>
      </c>
      <c r="K462" s="69">
        <f t="shared" si="60"/>
        <v>126.77800000000001</v>
      </c>
      <c r="L462" s="63">
        <f t="shared" si="61"/>
        <v>5.5999999999999999E-3</v>
      </c>
      <c r="M462" s="58">
        <f t="shared" si="62"/>
        <v>15194</v>
      </c>
      <c r="N462" s="75">
        <v>126.589</v>
      </c>
      <c r="O462" s="75">
        <v>126.792</v>
      </c>
      <c r="P462" s="75">
        <v>126.078</v>
      </c>
      <c r="R462" s="57" t="e">
        <f>VLOOKUP(A462,价值股票!A:A,1,FALSE)</f>
        <v>#N/A</v>
      </c>
    </row>
    <row r="463" spans="1:18" x14ac:dyDescent="0.25">
      <c r="A463" s="57" t="s">
        <v>1551</v>
      </c>
      <c r="B463" s="57" t="s">
        <v>2279</v>
      </c>
      <c r="C463" s="70">
        <v>114.501</v>
      </c>
      <c r="D463" s="93">
        <v>1.0999999999999999E-2</v>
      </c>
      <c r="E463" s="64">
        <v>1.7100000000000001E-2</v>
      </c>
      <c r="F463" s="91">
        <v>115.185</v>
      </c>
      <c r="G463" s="102">
        <v>113.25</v>
      </c>
      <c r="H463" s="59">
        <v>13065</v>
      </c>
      <c r="I463" s="35">
        <v>0.625</v>
      </c>
      <c r="J463" s="59">
        <f t="shared" si="65"/>
        <v>127045</v>
      </c>
      <c r="K463" s="69">
        <f t="shared" si="60"/>
        <v>114.501</v>
      </c>
      <c r="L463" s="63">
        <f t="shared" si="61"/>
        <v>1.0999999999999999E-2</v>
      </c>
      <c r="M463" s="58">
        <f t="shared" si="62"/>
        <v>13065</v>
      </c>
      <c r="N463" s="75">
        <v>114.5</v>
      </c>
      <c r="O463" s="75">
        <v>114.518</v>
      </c>
      <c r="P463" s="75">
        <v>113.25</v>
      </c>
      <c r="R463" s="57" t="e">
        <f>VLOOKUP(A463,价值股票!A:A,1,FALSE)</f>
        <v>#N/A</v>
      </c>
    </row>
    <row r="464" spans="1:18" x14ac:dyDescent="0.25">
      <c r="A464" s="57" t="s">
        <v>1552</v>
      </c>
      <c r="B464" s="57" t="s">
        <v>2280</v>
      </c>
      <c r="C464" s="70">
        <v>121.371</v>
      </c>
      <c r="D464" s="93">
        <v>1.4E-2</v>
      </c>
      <c r="E464" s="64">
        <v>2.23E-2</v>
      </c>
      <c r="F464" s="91">
        <v>122.178</v>
      </c>
      <c r="G464" s="92">
        <v>119.51</v>
      </c>
      <c r="H464" s="59">
        <v>23459</v>
      </c>
      <c r="I464" s="35">
        <v>0.625</v>
      </c>
      <c r="J464" s="59">
        <f t="shared" si="65"/>
        <v>123107</v>
      </c>
      <c r="K464" s="69">
        <f t="shared" ref="K464:K480" si="66">C464+0</f>
        <v>121.371</v>
      </c>
      <c r="L464" s="63">
        <f t="shared" ref="L464:L480" si="67">D464</f>
        <v>1.4E-2</v>
      </c>
      <c r="M464" s="58">
        <f t="shared" ref="M464:M480" si="68">H464</f>
        <v>23459</v>
      </c>
      <c r="N464" s="75">
        <v>121.371</v>
      </c>
      <c r="O464" s="75">
        <v>121.59</v>
      </c>
      <c r="P464" s="75">
        <v>119.7</v>
      </c>
      <c r="R464" s="57" t="e">
        <f>VLOOKUP(A464,价值股票!A:A,1,FALSE)</f>
        <v>#N/A</v>
      </c>
    </row>
    <row r="465" spans="1:18" x14ac:dyDescent="0.25">
      <c r="A465" s="57" t="s">
        <v>1601</v>
      </c>
      <c r="B465" s="57" t="s">
        <v>4767</v>
      </c>
      <c r="C465" s="70">
        <v>9.4</v>
      </c>
      <c r="D465" s="95">
        <v>-1.1000000000000001E-3</v>
      </c>
      <c r="E465" s="64">
        <v>1.06E-2</v>
      </c>
      <c r="F465" s="91">
        <v>9.4600000000000009</v>
      </c>
      <c r="G465" s="92">
        <v>9.36</v>
      </c>
      <c r="H465" s="59">
        <v>50570</v>
      </c>
      <c r="I465" s="35">
        <v>0.62501157407407404</v>
      </c>
      <c r="J465" s="59">
        <f t="shared" si="65"/>
        <v>601186</v>
      </c>
      <c r="K465" s="69">
        <f t="shared" si="66"/>
        <v>9.4</v>
      </c>
      <c r="L465" s="63">
        <f t="shared" si="67"/>
        <v>-1.1000000000000001E-3</v>
      </c>
      <c r="M465" s="58">
        <f t="shared" si="68"/>
        <v>50570</v>
      </c>
      <c r="N465" s="75">
        <v>9.4</v>
      </c>
      <c r="O465" s="75">
        <v>9.41</v>
      </c>
      <c r="P465" s="75">
        <v>9.39</v>
      </c>
      <c r="R465" s="57" t="e">
        <f>VLOOKUP(A465,价值股票!A:A,1,FALSE)</f>
        <v>#N/A</v>
      </c>
    </row>
    <row r="466" spans="1:18" x14ac:dyDescent="0.25">
      <c r="A466" s="57" t="s">
        <v>1603</v>
      </c>
      <c r="B466" s="57" t="s">
        <v>2281</v>
      </c>
      <c r="C466" s="70">
        <v>118.58</v>
      </c>
      <c r="D466" s="93">
        <v>7.0000000000000001E-3</v>
      </c>
      <c r="E466" s="64">
        <v>9.5999999999999992E-3</v>
      </c>
      <c r="F466" s="91">
        <v>118.73399999999999</v>
      </c>
      <c r="G466" s="92">
        <v>117.605</v>
      </c>
      <c r="H466" s="59">
        <v>2233</v>
      </c>
      <c r="I466" s="35">
        <v>0.625</v>
      </c>
      <c r="J466" s="59">
        <f t="shared" si="65"/>
        <v>123114</v>
      </c>
      <c r="K466" s="69">
        <f t="shared" si="66"/>
        <v>118.58</v>
      </c>
      <c r="L466" s="63">
        <f t="shared" si="67"/>
        <v>7.0000000000000001E-3</v>
      </c>
      <c r="M466" s="58">
        <f t="shared" si="68"/>
        <v>2233</v>
      </c>
      <c r="N466" s="75">
        <v>118.48</v>
      </c>
      <c r="O466" s="75">
        <v>118.58</v>
      </c>
      <c r="P466" s="75">
        <v>117.699</v>
      </c>
      <c r="R466" s="57" t="e">
        <f>VLOOKUP(A466,价值股票!A:A,1,FALSE)</f>
        <v>#N/A</v>
      </c>
    </row>
    <row r="467" spans="1:18" x14ac:dyDescent="0.25">
      <c r="A467" s="57" t="s">
        <v>1605</v>
      </c>
      <c r="B467" s="57" t="s">
        <v>2282</v>
      </c>
      <c r="C467" s="70">
        <v>116.286</v>
      </c>
      <c r="D467" s="93">
        <v>9.9000000000000008E-3</v>
      </c>
      <c r="E467" s="64">
        <v>2.3300000000000001E-2</v>
      </c>
      <c r="F467" s="91">
        <v>117.413</v>
      </c>
      <c r="G467" s="92">
        <v>114.732</v>
      </c>
      <c r="H467" s="59">
        <v>3739</v>
      </c>
      <c r="I467" s="35">
        <v>0.625</v>
      </c>
      <c r="J467" s="59">
        <f t="shared" si="65"/>
        <v>123091</v>
      </c>
      <c r="K467" s="69">
        <f t="shared" si="66"/>
        <v>116.286</v>
      </c>
      <c r="L467" s="63">
        <f t="shared" si="67"/>
        <v>9.9000000000000008E-3</v>
      </c>
      <c r="M467" s="58">
        <f t="shared" si="68"/>
        <v>3739</v>
      </c>
      <c r="N467" s="75">
        <v>116.1</v>
      </c>
      <c r="O467" s="75">
        <v>116.286</v>
      </c>
      <c r="P467" s="75">
        <v>115.15</v>
      </c>
      <c r="R467" s="57" t="e">
        <f>VLOOKUP(A467,价值股票!A:A,1,FALSE)</f>
        <v>#N/A</v>
      </c>
    </row>
    <row r="468" spans="1:18" x14ac:dyDescent="0.25">
      <c r="A468" s="86" t="s">
        <v>1609</v>
      </c>
      <c r="B468" s="57" t="s">
        <v>4389</v>
      </c>
      <c r="C468" s="70">
        <v>117.754</v>
      </c>
      <c r="D468" s="93">
        <v>4.8999999999999998E-3</v>
      </c>
      <c r="E468" s="64">
        <v>1.2999999999999999E-2</v>
      </c>
      <c r="F468" s="91">
        <v>118.28</v>
      </c>
      <c r="G468" s="92">
        <v>116.755</v>
      </c>
      <c r="H468" s="59">
        <v>6207</v>
      </c>
      <c r="I468" s="35">
        <v>0.62501157407407404</v>
      </c>
      <c r="J468" s="59">
        <f>IF(LEFT(A468,2)="gb",RIGHT(A468,LEN(A468)-3),RIGHT(A468,LEN(A468)-2)-0)</f>
        <v>113047</v>
      </c>
      <c r="K468" s="69">
        <f t="shared" si="66"/>
        <v>117.754</v>
      </c>
      <c r="L468" s="63">
        <f t="shared" si="67"/>
        <v>4.8999999999999998E-3</v>
      </c>
      <c r="M468" s="58">
        <f t="shared" si="68"/>
        <v>6207</v>
      </c>
      <c r="N468" s="75">
        <v>117.62</v>
      </c>
      <c r="O468" s="75">
        <v>117.82899999999999</v>
      </c>
      <c r="P468" s="75">
        <v>116.8</v>
      </c>
      <c r="R468" s="57" t="e">
        <f>VLOOKUP(A468,价值股票!A:A,1,FALSE)</f>
        <v>#N/A</v>
      </c>
    </row>
    <row r="469" spans="1:18" x14ac:dyDescent="0.25">
      <c r="A469" s="86" t="s">
        <v>1612</v>
      </c>
      <c r="B469" s="57" t="s">
        <v>2283</v>
      </c>
      <c r="C469" s="70">
        <v>141.364</v>
      </c>
      <c r="D469" s="93">
        <v>4.2500000000000003E-2</v>
      </c>
      <c r="E469" s="64">
        <v>4.9599999999999998E-2</v>
      </c>
      <c r="F469" s="91">
        <v>141.4</v>
      </c>
      <c r="G469" s="92">
        <v>134.66900000000001</v>
      </c>
      <c r="H469" s="59">
        <v>45832</v>
      </c>
      <c r="I469" s="35">
        <v>0.625</v>
      </c>
      <c r="J469" s="59">
        <f>IF(LEFT(A469,2)="gb",RIGHT(A469,LEN(A469)-3),RIGHT(A469,LEN(A469)-2)-0)</f>
        <v>123131</v>
      </c>
      <c r="K469" s="69">
        <f t="shared" si="66"/>
        <v>141.364</v>
      </c>
      <c r="L469" s="63">
        <f t="shared" si="67"/>
        <v>4.2500000000000003E-2</v>
      </c>
      <c r="M469" s="58">
        <f t="shared" si="68"/>
        <v>45832</v>
      </c>
      <c r="N469" s="75">
        <v>141.364</v>
      </c>
      <c r="O469" s="75">
        <v>141.398</v>
      </c>
      <c r="P469" s="75">
        <v>135.30000000000001</v>
      </c>
      <c r="R469" s="57" t="e">
        <f>VLOOKUP(A469,价值股票!A:A,1,FALSE)</f>
        <v>#N/A</v>
      </c>
    </row>
    <row r="470" spans="1:18" x14ac:dyDescent="0.25">
      <c r="A470" s="57" t="s">
        <v>1617</v>
      </c>
      <c r="B470" s="57" t="s">
        <v>2284</v>
      </c>
      <c r="C470" s="70">
        <v>111.57899999999999</v>
      </c>
      <c r="D470" s="93">
        <v>7.1999999999999998E-3</v>
      </c>
      <c r="E470" s="64">
        <v>2.1000000000000001E-2</v>
      </c>
      <c r="F470" s="91">
        <v>112.5</v>
      </c>
      <c r="G470" s="92">
        <v>110.17100000000001</v>
      </c>
      <c r="H470" s="59">
        <v>3651</v>
      </c>
      <c r="I470" s="35">
        <v>0.625</v>
      </c>
      <c r="J470" s="59">
        <f t="shared" ref="J470:J476" si="69">IF(LEFT(A470,2)="gb",RIGHT(A470,LEN(A470)-3),RIGHT(A470,LEN(A470)-2)-0)</f>
        <v>127030</v>
      </c>
      <c r="K470" s="69">
        <f t="shared" si="66"/>
        <v>111.57899999999999</v>
      </c>
      <c r="L470" s="63">
        <f t="shared" si="67"/>
        <v>7.1999999999999998E-3</v>
      </c>
      <c r="M470" s="58">
        <f t="shared" si="68"/>
        <v>3651</v>
      </c>
      <c r="N470" s="75">
        <v>111.54</v>
      </c>
      <c r="O470" s="75">
        <v>111.57899999999999</v>
      </c>
      <c r="P470" s="75">
        <v>110.69</v>
      </c>
      <c r="R470" s="57" t="e">
        <f>VLOOKUP(A470,价值股票!A:A,1,FALSE)</f>
        <v>#N/A</v>
      </c>
    </row>
    <row r="471" spans="1:18" x14ac:dyDescent="0.25">
      <c r="A471" s="57" t="s">
        <v>1621</v>
      </c>
      <c r="B471" s="57" t="s">
        <v>4785</v>
      </c>
      <c r="C471" s="70">
        <v>111.265</v>
      </c>
      <c r="D471" s="93">
        <v>1.8E-3</v>
      </c>
      <c r="E471" s="64">
        <v>1.3299999999999999E-2</v>
      </c>
      <c r="F471" s="91">
        <v>111.68</v>
      </c>
      <c r="G471" s="92">
        <v>110.2</v>
      </c>
      <c r="H471" s="59">
        <v>19842</v>
      </c>
      <c r="I471" s="35">
        <v>0.62502314814814819</v>
      </c>
      <c r="J471" s="59">
        <f t="shared" si="69"/>
        <v>110081</v>
      </c>
      <c r="K471" s="69">
        <f t="shared" si="66"/>
        <v>111.265</v>
      </c>
      <c r="L471" s="63">
        <f t="shared" si="67"/>
        <v>1.8E-3</v>
      </c>
      <c r="M471" s="58">
        <f t="shared" si="68"/>
        <v>19842</v>
      </c>
      <c r="N471" s="75">
        <v>111.262</v>
      </c>
      <c r="O471" s="75">
        <v>111.279</v>
      </c>
      <c r="P471" s="75">
        <v>110.556</v>
      </c>
      <c r="R471" s="57" t="e">
        <f>VLOOKUP(A471,价值股票!A:A,1,FALSE)</f>
        <v>#N/A</v>
      </c>
    </row>
    <row r="472" spans="1:18" x14ac:dyDescent="0.25">
      <c r="A472" s="57" t="s">
        <v>1628</v>
      </c>
      <c r="B472" s="57" t="s">
        <v>2285</v>
      </c>
      <c r="C472" s="70">
        <v>123.812</v>
      </c>
      <c r="D472" s="93">
        <v>1.0800000000000001E-2</v>
      </c>
      <c r="E472" s="64">
        <v>2.2499999999999999E-2</v>
      </c>
      <c r="F472" s="91">
        <v>124.783</v>
      </c>
      <c r="G472" s="92">
        <v>122.023</v>
      </c>
      <c r="H472" s="59">
        <v>3313</v>
      </c>
      <c r="I472" s="35">
        <v>0.625</v>
      </c>
      <c r="J472" s="59">
        <f t="shared" si="69"/>
        <v>123121</v>
      </c>
      <c r="K472" s="69">
        <f t="shared" si="66"/>
        <v>123.812</v>
      </c>
      <c r="L472" s="63">
        <f t="shared" si="67"/>
        <v>1.0800000000000001E-2</v>
      </c>
      <c r="M472" s="58">
        <f t="shared" si="68"/>
        <v>3313</v>
      </c>
      <c r="N472" s="75">
        <v>123.812</v>
      </c>
      <c r="O472" s="75">
        <v>123.901</v>
      </c>
      <c r="P472" s="75">
        <v>122.4</v>
      </c>
      <c r="R472" s="57" t="e">
        <f>VLOOKUP(A472,价值股票!A:A,1,FALSE)</f>
        <v>#N/A</v>
      </c>
    </row>
    <row r="473" spans="1:18" x14ac:dyDescent="0.25">
      <c r="A473" s="57" t="s">
        <v>1629</v>
      </c>
      <c r="B473" s="57" t="s">
        <v>2286</v>
      </c>
      <c r="C473" s="70">
        <v>119.992</v>
      </c>
      <c r="D473" s="93">
        <v>2.3999999999999998E-3</v>
      </c>
      <c r="E473" s="64">
        <v>4.8999999999999998E-3</v>
      </c>
      <c r="F473" s="91">
        <v>120.099</v>
      </c>
      <c r="G473" s="92">
        <v>119.50700000000001</v>
      </c>
      <c r="H473" s="59">
        <v>999</v>
      </c>
      <c r="I473" s="35">
        <v>0.625</v>
      </c>
      <c r="J473" s="59">
        <f t="shared" si="69"/>
        <v>123126</v>
      </c>
      <c r="K473" s="69">
        <f t="shared" si="66"/>
        <v>119.992</v>
      </c>
      <c r="L473" s="63">
        <f t="shared" si="67"/>
        <v>2.3999999999999998E-3</v>
      </c>
      <c r="M473" s="58">
        <f t="shared" si="68"/>
        <v>999</v>
      </c>
      <c r="N473" s="75">
        <v>119.916</v>
      </c>
      <c r="O473" s="75">
        <v>119.992</v>
      </c>
      <c r="P473" s="75">
        <v>119.777</v>
      </c>
      <c r="R473" s="57" t="e">
        <f>VLOOKUP(A473,价值股票!A:A,1,FALSE)</f>
        <v>#N/A</v>
      </c>
    </row>
    <row r="474" spans="1:18" x14ac:dyDescent="0.25">
      <c r="A474" s="57" t="s">
        <v>1634</v>
      </c>
      <c r="B474" s="57" t="s">
        <v>2731</v>
      </c>
      <c r="C474" s="70">
        <v>128.006</v>
      </c>
      <c r="D474" s="93">
        <v>1.5100000000000001E-2</v>
      </c>
      <c r="E474" s="64">
        <v>2.1999999999999999E-2</v>
      </c>
      <c r="F474" s="91">
        <v>128.88</v>
      </c>
      <c r="G474" s="91">
        <v>126.11</v>
      </c>
      <c r="H474" s="59">
        <v>3932</v>
      </c>
      <c r="I474" s="35">
        <v>0.62501157407407404</v>
      </c>
      <c r="J474" s="59">
        <f t="shared" si="69"/>
        <v>113637</v>
      </c>
      <c r="K474" s="69">
        <f t="shared" si="66"/>
        <v>128.006</v>
      </c>
      <c r="L474" s="63">
        <f t="shared" si="67"/>
        <v>1.5100000000000001E-2</v>
      </c>
      <c r="M474" s="58">
        <f t="shared" si="68"/>
        <v>3932</v>
      </c>
      <c r="N474" s="75">
        <v>127.95</v>
      </c>
      <c r="O474" s="75">
        <v>128</v>
      </c>
      <c r="P474" s="75">
        <v>126.11</v>
      </c>
      <c r="R474" s="57" t="e">
        <f>VLOOKUP(A474,价值股票!A:A,1,FALSE)</f>
        <v>#N/A</v>
      </c>
    </row>
    <row r="475" spans="1:18" x14ac:dyDescent="0.25">
      <c r="A475" s="57" t="s">
        <v>1639</v>
      </c>
      <c r="B475" s="57" t="s">
        <v>2287</v>
      </c>
      <c r="C475" s="70">
        <v>128.732</v>
      </c>
      <c r="D475" s="93">
        <v>4.3200000000000002E-2</v>
      </c>
      <c r="E475" s="64">
        <v>5.2600000000000001E-2</v>
      </c>
      <c r="F475" s="91">
        <v>129.88800000000001</v>
      </c>
      <c r="G475" s="91">
        <v>123.40300000000001</v>
      </c>
      <c r="H475" s="59">
        <v>54235</v>
      </c>
      <c r="I475" s="35">
        <v>0.625</v>
      </c>
      <c r="J475" s="59">
        <f t="shared" si="69"/>
        <v>123138</v>
      </c>
      <c r="K475" s="69">
        <f t="shared" si="66"/>
        <v>128.732</v>
      </c>
      <c r="L475" s="63">
        <f t="shared" si="67"/>
        <v>4.3200000000000002E-2</v>
      </c>
      <c r="M475" s="58">
        <f t="shared" si="68"/>
        <v>54235</v>
      </c>
      <c r="N475" s="75">
        <v>128.732</v>
      </c>
      <c r="O475" s="75">
        <v>128.733</v>
      </c>
      <c r="P475" s="75">
        <v>123.68</v>
      </c>
      <c r="R475" s="57" t="e">
        <f>VLOOKUP(A475,价值股票!A:A,1,FALSE)</f>
        <v>#N/A</v>
      </c>
    </row>
    <row r="476" spans="1:18" x14ac:dyDescent="0.25">
      <c r="A476" s="57" t="s">
        <v>1643</v>
      </c>
      <c r="B476" s="57" t="s">
        <v>2288</v>
      </c>
      <c r="C476" s="70">
        <v>128.68</v>
      </c>
      <c r="D476" s="93">
        <v>6.0000000000000001E-3</v>
      </c>
      <c r="E476" s="64">
        <v>1.7100000000000001E-2</v>
      </c>
      <c r="F476" s="91">
        <v>129.63300000000001</v>
      </c>
      <c r="G476" s="92">
        <v>127.44499999999999</v>
      </c>
      <c r="H476" s="59">
        <v>2887</v>
      </c>
      <c r="I476" s="35">
        <v>0.625</v>
      </c>
      <c r="J476" s="59">
        <f t="shared" si="69"/>
        <v>127055</v>
      </c>
      <c r="K476" s="69">
        <f t="shared" si="66"/>
        <v>128.68</v>
      </c>
      <c r="L476" s="63">
        <f t="shared" si="67"/>
        <v>6.0000000000000001E-3</v>
      </c>
      <c r="M476" s="58">
        <f t="shared" si="68"/>
        <v>2887</v>
      </c>
      <c r="N476" s="75">
        <v>128.68</v>
      </c>
      <c r="O476" s="75">
        <v>128.887</v>
      </c>
      <c r="P476" s="75">
        <v>127.5</v>
      </c>
      <c r="R476" s="57" t="e">
        <f>VLOOKUP(A476,价值股票!A:A,1,FALSE)</f>
        <v>#N/A</v>
      </c>
    </row>
    <row r="477" spans="1:18" x14ac:dyDescent="0.25">
      <c r="A477" s="57" t="s">
        <v>1665</v>
      </c>
      <c r="B477" s="57" t="s">
        <v>2289</v>
      </c>
      <c r="C477" s="70">
        <v>130.5</v>
      </c>
      <c r="D477" s="93">
        <v>1.8700000000000001E-2</v>
      </c>
      <c r="E477" s="64">
        <v>0.02</v>
      </c>
      <c r="F477" s="91">
        <v>130.55000000000001</v>
      </c>
      <c r="G477" s="92">
        <v>127.99299999999999</v>
      </c>
      <c r="H477" s="59">
        <v>12252</v>
      </c>
      <c r="I477" s="35">
        <v>0.625</v>
      </c>
      <c r="J477" s="59">
        <f t="shared" ref="J477:J480" si="70">IF(LEFT(A477,2)="gb",RIGHT(A477,LEN(A477)-3),RIGHT(A477,LEN(A477)-2)-0)</f>
        <v>123120</v>
      </c>
      <c r="K477" s="69">
        <f t="shared" si="66"/>
        <v>130.5</v>
      </c>
      <c r="L477" s="63">
        <f t="shared" si="67"/>
        <v>1.8700000000000001E-2</v>
      </c>
      <c r="M477" s="58">
        <f t="shared" si="68"/>
        <v>12252</v>
      </c>
      <c r="N477" s="75">
        <v>130.5</v>
      </c>
      <c r="O477" s="75">
        <v>130.54</v>
      </c>
      <c r="P477" s="75">
        <v>129.19999999999999</v>
      </c>
      <c r="R477" s="57" t="e">
        <f>VLOOKUP(A477,价值股票!A:A,1,FALSE)</f>
        <v>#N/A</v>
      </c>
    </row>
    <row r="478" spans="1:18" x14ac:dyDescent="0.25">
      <c r="A478" s="57" t="s">
        <v>1664</v>
      </c>
      <c r="B478" s="57" t="s">
        <v>2290</v>
      </c>
      <c r="C478" s="70">
        <v>129.524</v>
      </c>
      <c r="D478" s="93">
        <v>2.0000000000000001E-4</v>
      </c>
      <c r="E478" s="64">
        <v>8.3999999999999995E-3</v>
      </c>
      <c r="F478" s="91">
        <v>130.19</v>
      </c>
      <c r="G478" s="92">
        <v>129.101</v>
      </c>
      <c r="H478" s="59">
        <v>1710</v>
      </c>
      <c r="I478" s="35">
        <v>0.625</v>
      </c>
      <c r="J478" s="59">
        <f t="shared" si="70"/>
        <v>127043</v>
      </c>
      <c r="K478" s="69">
        <f t="shared" si="66"/>
        <v>129.524</v>
      </c>
      <c r="L478" s="63">
        <f t="shared" si="67"/>
        <v>2.0000000000000001E-4</v>
      </c>
      <c r="M478" s="58">
        <f t="shared" si="68"/>
        <v>1710</v>
      </c>
      <c r="N478" s="75">
        <v>129.5</v>
      </c>
      <c r="O478" s="75">
        <v>129.524</v>
      </c>
      <c r="P478" s="75">
        <v>129.27699999999999</v>
      </c>
      <c r="R478" s="57" t="e">
        <f>VLOOKUP(A478,价值股票!A:A,1,FALSE)</f>
        <v>#N/A</v>
      </c>
    </row>
    <row r="479" spans="1:18" x14ac:dyDescent="0.25">
      <c r="A479" s="57" t="s">
        <v>1667</v>
      </c>
      <c r="B479" s="57" t="s">
        <v>2291</v>
      </c>
      <c r="C479" s="70">
        <v>123.652</v>
      </c>
      <c r="D479" s="93">
        <v>8.3000000000000001E-3</v>
      </c>
      <c r="E479" s="64">
        <v>2.07E-2</v>
      </c>
      <c r="F479" s="91">
        <v>124.703</v>
      </c>
      <c r="G479" s="92">
        <v>122.16200000000001</v>
      </c>
      <c r="H479" s="59">
        <v>1906</v>
      </c>
      <c r="I479" s="35">
        <v>0.625</v>
      </c>
      <c r="J479" s="59">
        <f t="shared" si="70"/>
        <v>127039</v>
      </c>
      <c r="K479" s="69">
        <f t="shared" si="66"/>
        <v>123.652</v>
      </c>
      <c r="L479" s="63">
        <f t="shared" si="67"/>
        <v>8.3000000000000001E-3</v>
      </c>
      <c r="M479" s="58">
        <f t="shared" si="68"/>
        <v>1906</v>
      </c>
      <c r="N479" s="75">
        <v>123.651</v>
      </c>
      <c r="O479" s="75">
        <v>123.652</v>
      </c>
      <c r="P479" s="75">
        <v>122.619</v>
      </c>
      <c r="R479" s="57" t="e">
        <f>VLOOKUP(A479,价值股票!A:A,1,FALSE)</f>
        <v>#N/A</v>
      </c>
    </row>
    <row r="480" spans="1:18" x14ac:dyDescent="0.25">
      <c r="A480" s="57" t="s">
        <v>1671</v>
      </c>
      <c r="B480" s="57" t="s">
        <v>2292</v>
      </c>
      <c r="C480" s="70">
        <v>128.85</v>
      </c>
      <c r="D480" s="93">
        <v>6.0000000000000001E-3</v>
      </c>
      <c r="E480" s="64">
        <v>1.4800000000000001E-2</v>
      </c>
      <c r="F480" s="91">
        <v>129.6</v>
      </c>
      <c r="G480" s="92">
        <v>127.702</v>
      </c>
      <c r="H480" s="59">
        <v>2715</v>
      </c>
      <c r="I480" s="35">
        <v>0.625</v>
      </c>
      <c r="J480" s="59">
        <f t="shared" si="70"/>
        <v>123141</v>
      </c>
      <c r="K480" s="69">
        <f t="shared" si="66"/>
        <v>128.85</v>
      </c>
      <c r="L480" s="63">
        <f t="shared" si="67"/>
        <v>6.0000000000000001E-3</v>
      </c>
      <c r="M480" s="58">
        <f t="shared" si="68"/>
        <v>2715</v>
      </c>
      <c r="N480" s="75">
        <v>128.85</v>
      </c>
      <c r="O480" s="75">
        <v>128.87</v>
      </c>
      <c r="P480" s="75">
        <v>127.902</v>
      </c>
      <c r="R480" s="57" t="e">
        <f>VLOOKUP(A480,价值股票!A:A,1,FALSE)</f>
        <v>#N/A</v>
      </c>
    </row>
    <row r="481" spans="1:18" x14ac:dyDescent="0.25">
      <c r="A481" s="57" t="s">
        <v>1707</v>
      </c>
      <c r="B481" s="57" t="s">
        <v>2293</v>
      </c>
      <c r="C481" s="70">
        <v>117.527</v>
      </c>
      <c r="D481" s="95">
        <v>-4.3E-3</v>
      </c>
      <c r="E481" s="64">
        <v>8.9999999999999993E-3</v>
      </c>
      <c r="F481" s="91">
        <v>118.464</v>
      </c>
      <c r="G481" s="92">
        <v>117.4</v>
      </c>
      <c r="H481" s="59">
        <v>6106</v>
      </c>
      <c r="I481" s="35">
        <v>0.625</v>
      </c>
      <c r="J481" s="59">
        <f t="shared" ref="J481:J496" si="71">IF(LEFT(A481,2)="gb",RIGHT(A481,LEN(A481)-3),RIGHT(A481,LEN(A481)-2)-0)</f>
        <v>123146</v>
      </c>
      <c r="K481" s="69">
        <f t="shared" ref="K481:K485" si="72">C481+0</f>
        <v>117.527</v>
      </c>
      <c r="L481" s="63">
        <f t="shared" ref="L481:L485" si="73">D481</f>
        <v>-4.3E-3</v>
      </c>
      <c r="M481" s="58">
        <f t="shared" ref="M481:M485" si="74">H481</f>
        <v>6106</v>
      </c>
      <c r="N481" s="75">
        <v>117.494</v>
      </c>
      <c r="O481" s="75">
        <v>117.527</v>
      </c>
      <c r="P481" s="75">
        <v>117.9</v>
      </c>
      <c r="R481" s="57" t="e">
        <f>VLOOKUP(A481,价值股票!A:A,1,FALSE)</f>
        <v>#N/A</v>
      </c>
    </row>
    <row r="482" spans="1:18" x14ac:dyDescent="0.25">
      <c r="A482" s="112" t="s">
        <v>1710</v>
      </c>
      <c r="B482" s="57" t="s">
        <v>5825</v>
      </c>
      <c r="C482" s="70">
        <v>130.47399999999999</v>
      </c>
      <c r="D482" s="93">
        <v>1.15E-2</v>
      </c>
      <c r="E482" s="64">
        <v>2.0500000000000001E-2</v>
      </c>
      <c r="F482" s="91">
        <v>131.1</v>
      </c>
      <c r="G482" s="92">
        <v>128.44999999999999</v>
      </c>
      <c r="H482" s="59">
        <v>4293</v>
      </c>
      <c r="I482" s="35">
        <v>0.62501157407407404</v>
      </c>
      <c r="J482" s="59">
        <f t="shared" si="71"/>
        <v>113634</v>
      </c>
      <c r="K482" s="69">
        <f t="shared" si="72"/>
        <v>130.47399999999999</v>
      </c>
      <c r="L482" s="63">
        <f t="shared" si="73"/>
        <v>1.15E-2</v>
      </c>
      <c r="M482" s="58">
        <f t="shared" si="74"/>
        <v>4293</v>
      </c>
      <c r="N482" s="75">
        <v>130.34700000000001</v>
      </c>
      <c r="O482" s="75">
        <v>130.47800000000001</v>
      </c>
      <c r="P482" s="75">
        <v>128.56200000000001</v>
      </c>
      <c r="R482" s="57" t="e">
        <f>VLOOKUP(A482,价值股票!A:A,1,FALSE)</f>
        <v>#N/A</v>
      </c>
    </row>
    <row r="483" spans="1:18" x14ac:dyDescent="0.25">
      <c r="A483" s="112" t="s">
        <v>1711</v>
      </c>
      <c r="B483" s="57" t="s">
        <v>2737</v>
      </c>
      <c r="C483" s="70">
        <v>123.61499999999999</v>
      </c>
      <c r="D483" s="93">
        <v>7.0000000000000001E-3</v>
      </c>
      <c r="E483" s="64">
        <v>9.2999999999999992E-3</v>
      </c>
      <c r="F483" s="91">
        <v>123.839</v>
      </c>
      <c r="G483" s="92">
        <v>122.69799999999999</v>
      </c>
      <c r="H483" s="59">
        <v>2295</v>
      </c>
      <c r="I483" s="35">
        <v>0.62501157407407404</v>
      </c>
      <c r="J483" s="59">
        <f t="shared" si="71"/>
        <v>110084</v>
      </c>
      <c r="K483" s="69">
        <f t="shared" si="72"/>
        <v>123.61499999999999</v>
      </c>
      <c r="L483" s="63">
        <f t="shared" si="73"/>
        <v>7.0000000000000001E-3</v>
      </c>
      <c r="M483" s="58">
        <f t="shared" si="74"/>
        <v>2295</v>
      </c>
      <c r="N483" s="75">
        <v>123.613</v>
      </c>
      <c r="O483" s="75">
        <v>123.694</v>
      </c>
      <c r="P483" s="75">
        <v>122.75</v>
      </c>
      <c r="R483" s="57" t="e">
        <f>VLOOKUP(A483,价值股票!A:A,1,FALSE)</f>
        <v>#N/A</v>
      </c>
    </row>
    <row r="484" spans="1:18" x14ac:dyDescent="0.25">
      <c r="A484" s="57" t="s">
        <v>1720</v>
      </c>
      <c r="B484" s="57" t="s">
        <v>5404</v>
      </c>
      <c r="C484" s="70">
        <v>129.208</v>
      </c>
      <c r="D484" s="93">
        <v>7.3000000000000001E-3</v>
      </c>
      <c r="E484" s="64">
        <v>1.06E-2</v>
      </c>
      <c r="F484" s="91">
        <v>129.642</v>
      </c>
      <c r="G484" s="91">
        <v>128.28</v>
      </c>
      <c r="H484" s="59">
        <v>4037</v>
      </c>
      <c r="I484" s="35">
        <v>0.62501157407407404</v>
      </c>
      <c r="J484" s="59">
        <f t="shared" si="71"/>
        <v>113631</v>
      </c>
      <c r="K484" s="69">
        <f t="shared" si="72"/>
        <v>129.208</v>
      </c>
      <c r="L484" s="63">
        <f t="shared" si="73"/>
        <v>7.3000000000000001E-3</v>
      </c>
      <c r="M484" s="58">
        <f t="shared" si="74"/>
        <v>4037</v>
      </c>
      <c r="N484" s="75">
        <v>129.16200000000001</v>
      </c>
      <c r="O484" s="75">
        <v>129.25700000000001</v>
      </c>
      <c r="P484" s="75">
        <v>128.36500000000001</v>
      </c>
      <c r="R484" s="57" t="e">
        <f>VLOOKUP(A484,价值股票!A:A,1,FALSE)</f>
        <v>#N/A</v>
      </c>
    </row>
    <row r="485" spans="1:18" x14ac:dyDescent="0.25">
      <c r="A485" s="57" t="s">
        <v>1769</v>
      </c>
      <c r="B485" s="57" t="s">
        <v>4710</v>
      </c>
      <c r="C485" s="70">
        <v>115.89</v>
      </c>
      <c r="D485" s="93">
        <v>9.4999999999999998E-3</v>
      </c>
      <c r="E485" s="64">
        <v>2.2599999999999999E-2</v>
      </c>
      <c r="F485" s="91">
        <v>117.4</v>
      </c>
      <c r="G485" s="102">
        <v>114.803</v>
      </c>
      <c r="H485" s="59">
        <v>3010</v>
      </c>
      <c r="I485" s="35">
        <v>0.62502314814814819</v>
      </c>
      <c r="J485" s="59">
        <f t="shared" si="71"/>
        <v>118012</v>
      </c>
      <c r="K485" s="69">
        <f t="shared" si="72"/>
        <v>115.89</v>
      </c>
      <c r="L485" s="63">
        <f t="shared" si="73"/>
        <v>9.4999999999999998E-3</v>
      </c>
      <c r="M485" s="58">
        <f t="shared" si="74"/>
        <v>3010</v>
      </c>
      <c r="N485" s="75">
        <v>115.801</v>
      </c>
      <c r="O485" s="75">
        <v>115.999</v>
      </c>
      <c r="P485" s="75">
        <v>114.9</v>
      </c>
      <c r="R485" s="57" t="e">
        <f>VLOOKUP(A485,价值股票!A:A,1,FALSE)</f>
        <v>#N/A</v>
      </c>
    </row>
    <row r="486" spans="1:18" x14ac:dyDescent="0.25">
      <c r="A486" s="57" t="s">
        <v>1775</v>
      </c>
      <c r="B486" s="57" t="s">
        <v>4686</v>
      </c>
      <c r="C486" s="70">
        <v>111.649</v>
      </c>
      <c r="D486" s="93">
        <v>3.0999999999999999E-3</v>
      </c>
      <c r="E486" s="64">
        <v>1.8800000000000001E-2</v>
      </c>
      <c r="F486" s="91">
        <v>112.218</v>
      </c>
      <c r="G486" s="92">
        <v>110.129</v>
      </c>
      <c r="H486" s="59">
        <v>2194</v>
      </c>
      <c r="I486" s="35">
        <v>0.62502314814814819</v>
      </c>
      <c r="J486" s="59">
        <f t="shared" si="71"/>
        <v>113649</v>
      </c>
      <c r="K486" s="69">
        <f>C486+0</f>
        <v>111.649</v>
      </c>
      <c r="L486" s="63">
        <f>D486</f>
        <v>3.0999999999999999E-3</v>
      </c>
      <c r="M486" s="58">
        <f>H486</f>
        <v>2194</v>
      </c>
      <c r="N486" s="75">
        <v>111.569</v>
      </c>
      <c r="O486" s="75">
        <v>111.76</v>
      </c>
      <c r="P486" s="75">
        <v>110.8</v>
      </c>
      <c r="R486" s="57" t="e">
        <f>VLOOKUP(A486,价值股票!A:A,1,FALSE)</f>
        <v>#N/A</v>
      </c>
    </row>
    <row r="487" spans="1:18" x14ac:dyDescent="0.25">
      <c r="A487" s="57" t="s">
        <v>1827</v>
      </c>
      <c r="B487" s="57" t="s">
        <v>2294</v>
      </c>
      <c r="C487" s="70">
        <v>123.923</v>
      </c>
      <c r="D487" s="93">
        <v>2.8000000000000001E-2</v>
      </c>
      <c r="E487" s="64">
        <v>0.05</v>
      </c>
      <c r="F487" s="91">
        <v>126.533</v>
      </c>
      <c r="G487" s="92">
        <v>120.502</v>
      </c>
      <c r="H487" s="59">
        <v>20494</v>
      </c>
      <c r="I487" s="35">
        <v>0.625</v>
      </c>
      <c r="J487" s="59">
        <f t="shared" si="71"/>
        <v>123152</v>
      </c>
      <c r="K487" s="69">
        <f t="shared" ref="K487:K492" si="75">C487+0</f>
        <v>123.923</v>
      </c>
      <c r="L487" s="63">
        <f t="shared" ref="L487:L493" si="76">D487</f>
        <v>2.8000000000000001E-2</v>
      </c>
      <c r="M487" s="58">
        <f t="shared" ref="M487:M493" si="77">H487</f>
        <v>20494</v>
      </c>
      <c r="N487" s="75">
        <v>123.916</v>
      </c>
      <c r="O487" s="75">
        <v>123.923</v>
      </c>
      <c r="P487" s="75">
        <v>120.559</v>
      </c>
      <c r="R487" s="57" t="e">
        <f>VLOOKUP(A487,价值股票!A:A,1,FALSE)</f>
        <v>#N/A</v>
      </c>
    </row>
    <row r="488" spans="1:18" x14ac:dyDescent="0.25">
      <c r="A488" s="57" t="s">
        <v>1830</v>
      </c>
      <c r="B488" s="57" t="s">
        <v>2295</v>
      </c>
      <c r="C488" s="70">
        <v>106.312</v>
      </c>
      <c r="D488" s="93">
        <v>1.6E-2</v>
      </c>
      <c r="E488" s="64">
        <v>2.3400000000000001E-2</v>
      </c>
      <c r="F488" s="91">
        <v>106.75</v>
      </c>
      <c r="G488" s="92">
        <v>104.301</v>
      </c>
      <c r="H488" s="59">
        <v>1411</v>
      </c>
      <c r="I488" s="35">
        <v>0.625</v>
      </c>
      <c r="J488" s="59">
        <f t="shared" si="71"/>
        <v>123151</v>
      </c>
      <c r="K488" s="69">
        <f t="shared" si="75"/>
        <v>106.312</v>
      </c>
      <c r="L488" s="63">
        <f t="shared" si="76"/>
        <v>1.6E-2</v>
      </c>
      <c r="M488" s="58">
        <f t="shared" si="77"/>
        <v>1411</v>
      </c>
      <c r="N488" s="75">
        <v>106.18899999999999</v>
      </c>
      <c r="O488" s="75">
        <v>106.312</v>
      </c>
      <c r="P488" s="75">
        <v>104.6</v>
      </c>
      <c r="R488" s="57" t="e">
        <f>VLOOKUP(A488,价值股票!A:A,1,FALSE)</f>
        <v>#N/A</v>
      </c>
    </row>
    <row r="489" spans="1:18" x14ac:dyDescent="0.25">
      <c r="A489" s="57" t="s">
        <v>1835</v>
      </c>
      <c r="B489" s="57" t="s">
        <v>5615</v>
      </c>
      <c r="C489" s="70">
        <v>137.56800000000001</v>
      </c>
      <c r="D489" s="95">
        <v>-1.29E-2</v>
      </c>
      <c r="E489" s="64">
        <v>2.5000000000000001E-2</v>
      </c>
      <c r="F489" s="92">
        <v>139.291</v>
      </c>
      <c r="G489" s="92">
        <v>135.80000000000001</v>
      </c>
      <c r="H489" s="59">
        <v>11481</v>
      </c>
      <c r="I489" s="35">
        <v>0.62502314814814819</v>
      </c>
      <c r="J489" s="59">
        <f t="shared" si="71"/>
        <v>118003</v>
      </c>
      <c r="K489" s="69">
        <f t="shared" si="75"/>
        <v>137.56800000000001</v>
      </c>
      <c r="L489" s="63">
        <f t="shared" si="76"/>
        <v>-1.29E-2</v>
      </c>
      <c r="M489" s="58">
        <f t="shared" si="77"/>
        <v>11481</v>
      </c>
      <c r="N489" s="75">
        <v>137.56200000000001</v>
      </c>
      <c r="O489" s="75">
        <v>137.6</v>
      </c>
      <c r="P489" s="75">
        <v>138.959</v>
      </c>
      <c r="R489" s="57" t="e">
        <f>VLOOKUP(A489,价值股票!A:A,1,FALSE)</f>
        <v>#N/A</v>
      </c>
    </row>
    <row r="490" spans="1:18" x14ac:dyDescent="0.25">
      <c r="A490" s="57" t="s">
        <v>1847</v>
      </c>
      <c r="B490" s="57" t="s">
        <v>2296</v>
      </c>
      <c r="C490" s="70">
        <v>101.598</v>
      </c>
      <c r="D490" s="93">
        <v>2.7E-2</v>
      </c>
      <c r="E490" s="64">
        <v>3.5000000000000003E-2</v>
      </c>
      <c r="F490" s="91">
        <v>101.96</v>
      </c>
      <c r="G490" s="92">
        <v>98.501000000000005</v>
      </c>
      <c r="H490" s="59">
        <v>6142</v>
      </c>
      <c r="I490" s="35">
        <v>0.625</v>
      </c>
      <c r="J490" s="59">
        <f t="shared" si="71"/>
        <v>123156</v>
      </c>
      <c r="K490" s="69">
        <f t="shared" si="75"/>
        <v>101.598</v>
      </c>
      <c r="L490" s="63">
        <f t="shared" si="76"/>
        <v>2.7E-2</v>
      </c>
      <c r="M490" s="58">
        <f t="shared" si="77"/>
        <v>6142</v>
      </c>
      <c r="N490" s="75">
        <v>101.598</v>
      </c>
      <c r="O490" s="75">
        <v>101.599</v>
      </c>
      <c r="P490" s="75">
        <v>98.501000000000005</v>
      </c>
      <c r="R490" s="57" t="e">
        <f>VLOOKUP(A490,价值股票!A:A,1,FALSE)</f>
        <v>#N/A</v>
      </c>
    </row>
    <row r="491" spans="1:18" x14ac:dyDescent="0.25">
      <c r="A491" s="57" t="s">
        <v>1852</v>
      </c>
      <c r="B491" s="57" t="s">
        <v>2881</v>
      </c>
      <c r="C491" s="70">
        <v>113.295</v>
      </c>
      <c r="D491" s="93">
        <v>5.8999999999999999E-3</v>
      </c>
      <c r="E491" s="64">
        <v>0.02</v>
      </c>
      <c r="F491" s="91">
        <v>114.395</v>
      </c>
      <c r="G491" s="92">
        <v>112.14100000000001</v>
      </c>
      <c r="H491" s="59">
        <v>6164</v>
      </c>
      <c r="I491" s="35">
        <v>0.62501157407407404</v>
      </c>
      <c r="J491" s="59">
        <f t="shared" si="71"/>
        <v>113640</v>
      </c>
      <c r="K491" s="69">
        <f t="shared" si="75"/>
        <v>113.295</v>
      </c>
      <c r="L491" s="63">
        <f t="shared" si="76"/>
        <v>5.8999999999999999E-3</v>
      </c>
      <c r="M491" s="58">
        <f t="shared" si="77"/>
        <v>6164</v>
      </c>
      <c r="N491" s="75">
        <v>113.2</v>
      </c>
      <c r="O491" s="75">
        <v>113.348</v>
      </c>
      <c r="P491" s="75">
        <v>112.611</v>
      </c>
      <c r="R491" s="57" t="e">
        <f>VLOOKUP(A491,价值股票!A:A,1,FALSE)</f>
        <v>#N/A</v>
      </c>
    </row>
    <row r="492" spans="1:18" x14ac:dyDescent="0.25">
      <c r="A492" s="57" t="s">
        <v>1859</v>
      </c>
      <c r="B492" s="57" t="s">
        <v>2297</v>
      </c>
      <c r="C492" s="70">
        <v>120.45399999999999</v>
      </c>
      <c r="D492" s="93">
        <v>1.72E-2</v>
      </c>
      <c r="E492" s="64">
        <v>3.0099999999999998E-2</v>
      </c>
      <c r="F492" s="91">
        <v>121.87</v>
      </c>
      <c r="G492" s="92">
        <v>118.30500000000001</v>
      </c>
      <c r="H492" s="59">
        <v>6565</v>
      </c>
      <c r="I492" s="35">
        <v>0.625</v>
      </c>
      <c r="J492" s="59">
        <f t="shared" si="71"/>
        <v>123133</v>
      </c>
      <c r="K492" s="69">
        <f t="shared" si="75"/>
        <v>120.45399999999999</v>
      </c>
      <c r="L492" s="63">
        <f t="shared" si="76"/>
        <v>1.72E-2</v>
      </c>
      <c r="M492" s="58">
        <f t="shared" si="77"/>
        <v>6565</v>
      </c>
      <c r="N492" s="75">
        <v>120.45399999999999</v>
      </c>
      <c r="O492" s="75">
        <v>120.455</v>
      </c>
      <c r="P492" s="75">
        <v>118.42100000000001</v>
      </c>
      <c r="R492" s="57" t="e">
        <f>VLOOKUP(A492,价值股票!A:A,1,FALSE)</f>
        <v>#N/A</v>
      </c>
    </row>
    <row r="493" spans="1:18" x14ac:dyDescent="0.25">
      <c r="A493" s="57" t="s">
        <v>1863</v>
      </c>
      <c r="B493" s="57" t="s">
        <v>2298</v>
      </c>
      <c r="C493" s="70">
        <v>145.18</v>
      </c>
      <c r="D493" s="93">
        <v>4.5999999999999999E-3</v>
      </c>
      <c r="E493" s="64">
        <v>2.3E-2</v>
      </c>
      <c r="F493" s="91">
        <v>147.24100000000001</v>
      </c>
      <c r="G493" s="92">
        <v>143.917</v>
      </c>
      <c r="H493" s="59">
        <v>20256</v>
      </c>
      <c r="I493" s="35">
        <v>0.625</v>
      </c>
      <c r="J493" s="59">
        <f t="shared" si="71"/>
        <v>123157</v>
      </c>
      <c r="K493" s="69">
        <f>C493+0</f>
        <v>145.18</v>
      </c>
      <c r="L493" s="63">
        <f t="shared" si="76"/>
        <v>4.5999999999999999E-3</v>
      </c>
      <c r="M493" s="58">
        <f t="shared" si="77"/>
        <v>20256</v>
      </c>
      <c r="N493" s="75">
        <v>145.18</v>
      </c>
      <c r="O493" s="75">
        <v>145.18100000000001</v>
      </c>
      <c r="P493" s="75">
        <v>144.19999999999999</v>
      </c>
      <c r="R493" s="57" t="e">
        <f>VLOOKUP(A493,价值股票!A:A,1,FALSE)</f>
        <v>#N/A</v>
      </c>
    </row>
    <row r="494" spans="1:18" x14ac:dyDescent="0.25">
      <c r="A494" s="57" t="s">
        <v>1866</v>
      </c>
      <c r="B494" s="57" t="s">
        <v>4802</v>
      </c>
      <c r="C494" s="70">
        <v>109.327</v>
      </c>
      <c r="D494" s="93">
        <v>1.26E-2</v>
      </c>
      <c r="E494" s="64">
        <v>2.1100000000000001E-2</v>
      </c>
      <c r="F494" s="91">
        <v>109.379</v>
      </c>
      <c r="G494" s="92">
        <v>107.1</v>
      </c>
      <c r="H494" s="59">
        <v>2140</v>
      </c>
      <c r="I494" s="35">
        <v>0.62501157407407404</v>
      </c>
      <c r="J494" s="59">
        <f t="shared" si="71"/>
        <v>118016</v>
      </c>
      <c r="K494" s="69">
        <f>C494+0</f>
        <v>109.327</v>
      </c>
      <c r="L494" s="63">
        <f>D494</f>
        <v>1.26E-2</v>
      </c>
      <c r="M494" s="58">
        <f>H494</f>
        <v>2140</v>
      </c>
      <c r="N494" s="75">
        <v>109.121</v>
      </c>
      <c r="O494" s="75">
        <v>109.327</v>
      </c>
      <c r="P494" s="75">
        <v>107.965</v>
      </c>
      <c r="R494" s="57" t="e">
        <f>VLOOKUP(A494,价值股票!A:A,1,FALSE)</f>
        <v>#N/A</v>
      </c>
    </row>
    <row r="495" spans="1:18" x14ac:dyDescent="0.25">
      <c r="A495" s="57" t="s">
        <v>1867</v>
      </c>
      <c r="B495" s="57" t="s">
        <v>2898</v>
      </c>
      <c r="C495" s="70">
        <v>113.931</v>
      </c>
      <c r="D495" s="95">
        <v>-1.9E-3</v>
      </c>
      <c r="E495" s="64">
        <v>1.2999999999999999E-2</v>
      </c>
      <c r="F495" s="91">
        <v>115.199</v>
      </c>
      <c r="G495" s="92">
        <v>113.711</v>
      </c>
      <c r="H495" s="59">
        <v>13604</v>
      </c>
      <c r="I495" s="35">
        <v>0.62501157407407404</v>
      </c>
      <c r="J495" s="59">
        <f t="shared" si="71"/>
        <v>110085</v>
      </c>
      <c r="K495" s="69">
        <f>C495+0</f>
        <v>113.931</v>
      </c>
      <c r="L495" s="63">
        <f>D495</f>
        <v>-1.9E-3</v>
      </c>
      <c r="M495" s="58">
        <f>H495</f>
        <v>13604</v>
      </c>
      <c r="N495" s="75">
        <v>113.9</v>
      </c>
      <c r="O495" s="75">
        <v>113.929</v>
      </c>
      <c r="P495" s="75">
        <v>113.92</v>
      </c>
      <c r="R495" s="57" t="e">
        <f>VLOOKUP(A495,价值股票!A:A,1,FALSE)</f>
        <v>#N/A</v>
      </c>
    </row>
    <row r="496" spans="1:18" x14ac:dyDescent="0.25">
      <c r="A496" s="57" t="s">
        <v>1873</v>
      </c>
      <c r="B496" s="57" t="s">
        <v>4350</v>
      </c>
      <c r="C496" s="70">
        <v>113.137</v>
      </c>
      <c r="D496" s="93">
        <v>6.7000000000000002E-3</v>
      </c>
      <c r="E496" s="64">
        <v>1.35E-2</v>
      </c>
      <c r="F496" s="91">
        <v>113.3</v>
      </c>
      <c r="G496" s="92">
        <v>111.78100000000001</v>
      </c>
      <c r="H496" s="59">
        <v>884</v>
      </c>
      <c r="I496" s="35">
        <v>0.62501157407407404</v>
      </c>
      <c r="J496" s="59">
        <f t="shared" si="71"/>
        <v>118007</v>
      </c>
      <c r="K496" s="69">
        <f>C496+0</f>
        <v>113.137</v>
      </c>
      <c r="L496" s="63">
        <f>D496</f>
        <v>6.7000000000000002E-3</v>
      </c>
      <c r="M496" s="58">
        <f>H496</f>
        <v>884</v>
      </c>
      <c r="N496" s="75">
        <v>113.03100000000001</v>
      </c>
      <c r="O496" s="75">
        <v>113.2</v>
      </c>
      <c r="P496" s="75">
        <v>112.25</v>
      </c>
      <c r="R496" s="57" t="e">
        <f>VLOOKUP(A496,价值股票!A:A,1,FALSE)</f>
        <v>#N/A</v>
      </c>
    </row>
    <row r="497" spans="1:18" x14ac:dyDescent="0.25">
      <c r="A497" s="57" t="s">
        <v>1874</v>
      </c>
      <c r="B497" s="57" t="s">
        <v>4666</v>
      </c>
      <c r="C497" s="70">
        <v>115.242</v>
      </c>
      <c r="D497" s="93">
        <v>1.3299999999999999E-2</v>
      </c>
      <c r="E497" s="64">
        <v>2.6200000000000001E-2</v>
      </c>
      <c r="F497" s="91">
        <v>115.501</v>
      </c>
      <c r="G497" s="92">
        <v>112.52200000000001</v>
      </c>
      <c r="H497" s="59">
        <v>1356</v>
      </c>
      <c r="I497" s="35">
        <v>0.62502314814814819</v>
      </c>
      <c r="J497" s="59">
        <f t="shared" ref="J497:J504" si="78">IF(LEFT(A497,2)="gb",RIGHT(A497,LEN(A497)-3),RIGHT(A497,LEN(A497)-2)-0)</f>
        <v>111005</v>
      </c>
      <c r="K497" s="69">
        <f t="shared" ref="K497:K504" si="79">C497+0</f>
        <v>115.242</v>
      </c>
      <c r="L497" s="63">
        <f t="shared" ref="L497:L504" si="80">D497</f>
        <v>1.3299999999999999E-2</v>
      </c>
      <c r="M497" s="58">
        <f t="shared" ref="M497:M504" si="81">H497</f>
        <v>1356</v>
      </c>
      <c r="N497" s="75">
        <v>115.001</v>
      </c>
      <c r="O497" s="75">
        <v>115.39700000000001</v>
      </c>
      <c r="P497" s="75">
        <v>113.7</v>
      </c>
      <c r="R497" s="57" t="e">
        <f>VLOOKUP(A497,价值股票!A:A,1,FALSE)</f>
        <v>#N/A</v>
      </c>
    </row>
    <row r="498" spans="1:18" x14ac:dyDescent="0.25">
      <c r="A498" s="57" t="s">
        <v>1875</v>
      </c>
      <c r="B498" s="57" t="s">
        <v>4848</v>
      </c>
      <c r="C498" s="70">
        <v>113.373</v>
      </c>
      <c r="D498" s="93">
        <v>2.9499999999999998E-2</v>
      </c>
      <c r="E498" s="64">
        <v>3.8100000000000002E-2</v>
      </c>
      <c r="F498" s="91">
        <v>114.2</v>
      </c>
      <c r="G498" s="92">
        <v>109.999</v>
      </c>
      <c r="H498" s="59">
        <v>3769</v>
      </c>
      <c r="I498" s="35">
        <v>0.62501157407407404</v>
      </c>
      <c r="J498" s="59">
        <f t="shared" si="78"/>
        <v>118018</v>
      </c>
      <c r="K498" s="69">
        <f t="shared" si="79"/>
        <v>113.373</v>
      </c>
      <c r="L498" s="63">
        <f t="shared" si="80"/>
        <v>2.9499999999999998E-2</v>
      </c>
      <c r="M498" s="58">
        <f t="shared" si="81"/>
        <v>3769</v>
      </c>
      <c r="N498" s="75">
        <v>113.202</v>
      </c>
      <c r="O498" s="75">
        <v>113.499</v>
      </c>
      <c r="P498" s="75">
        <v>109.999</v>
      </c>
      <c r="R498" s="57" t="e">
        <f>VLOOKUP(A498,价值股票!A:A,1,FALSE)</f>
        <v>#N/A</v>
      </c>
    </row>
    <row r="499" spans="1:18" x14ac:dyDescent="0.25">
      <c r="A499" s="57" t="s">
        <v>1876</v>
      </c>
      <c r="B499" s="57" t="s">
        <v>1892</v>
      </c>
      <c r="C499" s="70">
        <v>123.27500000000001</v>
      </c>
      <c r="D499" s="93">
        <v>7.4999999999999997E-3</v>
      </c>
      <c r="E499" s="64">
        <v>1.29E-2</v>
      </c>
      <c r="F499" s="91">
        <v>123.33199999999999</v>
      </c>
      <c r="G499" s="92">
        <v>121.753</v>
      </c>
      <c r="H499" s="59">
        <v>4193</v>
      </c>
      <c r="I499" s="35">
        <v>0.625</v>
      </c>
      <c r="J499" s="59">
        <f t="shared" si="78"/>
        <v>123147</v>
      </c>
      <c r="K499" s="69">
        <f t="shared" si="79"/>
        <v>123.27500000000001</v>
      </c>
      <c r="L499" s="63">
        <f t="shared" si="80"/>
        <v>7.4999999999999997E-3</v>
      </c>
      <c r="M499" s="58">
        <f t="shared" si="81"/>
        <v>4193</v>
      </c>
      <c r="N499" s="75">
        <v>123.194</v>
      </c>
      <c r="O499" s="75">
        <v>123.27500000000001</v>
      </c>
      <c r="P499" s="75">
        <v>122.35299999999999</v>
      </c>
      <c r="R499" s="57" t="e">
        <f>VLOOKUP(A499,价值股票!A:A,1,FALSE)</f>
        <v>#N/A</v>
      </c>
    </row>
    <row r="500" spans="1:18" x14ac:dyDescent="0.25">
      <c r="A500" s="57" t="s">
        <v>1877</v>
      </c>
      <c r="B500" s="57" t="s">
        <v>2299</v>
      </c>
      <c r="C500" s="70">
        <v>107.38</v>
      </c>
      <c r="D500" s="93">
        <v>1.0200000000000001E-2</v>
      </c>
      <c r="E500" s="64">
        <v>1.1299999999999999E-2</v>
      </c>
      <c r="F500" s="91">
        <v>107.5</v>
      </c>
      <c r="G500" s="102">
        <v>106.3</v>
      </c>
      <c r="H500" s="59">
        <v>315</v>
      </c>
      <c r="I500" s="35">
        <v>0.625</v>
      </c>
      <c r="J500" s="59">
        <f t="shared" si="78"/>
        <v>123155</v>
      </c>
      <c r="K500" s="69">
        <f t="shared" si="79"/>
        <v>107.38</v>
      </c>
      <c r="L500" s="63">
        <f t="shared" si="80"/>
        <v>1.0200000000000001E-2</v>
      </c>
      <c r="M500" s="58">
        <f t="shared" si="81"/>
        <v>315</v>
      </c>
      <c r="N500" s="75">
        <v>107.38</v>
      </c>
      <c r="O500" s="75">
        <v>107.398</v>
      </c>
      <c r="P500" s="75">
        <v>106.3</v>
      </c>
      <c r="R500" s="57" t="e">
        <f>VLOOKUP(A500,价值股票!A:A,1,FALSE)</f>
        <v>#N/A</v>
      </c>
    </row>
    <row r="501" spans="1:18" x14ac:dyDescent="0.25">
      <c r="A501" s="57" t="s">
        <v>1878</v>
      </c>
      <c r="B501" s="57" t="s">
        <v>2300</v>
      </c>
      <c r="C501" s="70">
        <v>113.02</v>
      </c>
      <c r="D501" s="93">
        <v>2.0000000000000001E-4</v>
      </c>
      <c r="E501" s="64">
        <v>1.2800000000000001E-2</v>
      </c>
      <c r="F501" s="91">
        <v>113.99</v>
      </c>
      <c r="G501" s="92">
        <v>112.544</v>
      </c>
      <c r="H501" s="59">
        <v>2804</v>
      </c>
      <c r="I501" s="35">
        <v>0.625</v>
      </c>
      <c r="J501" s="59">
        <f t="shared" si="78"/>
        <v>127062</v>
      </c>
      <c r="K501" s="69">
        <f t="shared" si="79"/>
        <v>113.02</v>
      </c>
      <c r="L501" s="63">
        <f t="shared" si="80"/>
        <v>2.0000000000000001E-4</v>
      </c>
      <c r="M501" s="58">
        <f t="shared" si="81"/>
        <v>2804</v>
      </c>
      <c r="N501" s="75">
        <v>113.02</v>
      </c>
      <c r="O501" s="75">
        <v>113.068</v>
      </c>
      <c r="P501" s="75">
        <v>112.77200000000001</v>
      </c>
      <c r="R501" s="57" t="e">
        <f>VLOOKUP(A501,价值股票!A:A,1,FALSE)</f>
        <v>#N/A</v>
      </c>
    </row>
    <row r="502" spans="1:18" x14ac:dyDescent="0.25">
      <c r="A502" s="57" t="s">
        <v>1885</v>
      </c>
      <c r="B502" s="57" t="s">
        <v>2301</v>
      </c>
      <c r="C502" s="70">
        <v>111.3</v>
      </c>
      <c r="D502" s="93">
        <v>1.0999999999999999E-2</v>
      </c>
      <c r="E502" s="64">
        <v>2.06E-2</v>
      </c>
      <c r="F502" s="91">
        <v>112.10899999999999</v>
      </c>
      <c r="G502" s="92">
        <v>109.84</v>
      </c>
      <c r="H502" s="59">
        <v>2433</v>
      </c>
      <c r="I502" s="35">
        <v>0.625</v>
      </c>
      <c r="J502" s="59">
        <f t="shared" si="78"/>
        <v>123154</v>
      </c>
      <c r="K502" s="69">
        <f t="shared" si="79"/>
        <v>111.3</v>
      </c>
      <c r="L502" s="63">
        <f t="shared" si="80"/>
        <v>1.0999999999999999E-2</v>
      </c>
      <c r="M502" s="58">
        <f t="shared" si="81"/>
        <v>2433</v>
      </c>
      <c r="N502" s="75">
        <v>111.3</v>
      </c>
      <c r="O502" s="75">
        <v>111.46299999999999</v>
      </c>
      <c r="P502" s="75">
        <v>109.892</v>
      </c>
      <c r="R502" s="57" t="e">
        <f>VLOOKUP(A502,价值股票!A:A,1,FALSE)</f>
        <v>#N/A</v>
      </c>
    </row>
    <row r="503" spans="1:18" x14ac:dyDescent="0.25">
      <c r="A503" s="57" t="s">
        <v>1887</v>
      </c>
      <c r="B503" s="57" t="s">
        <v>2302</v>
      </c>
      <c r="C503" s="70">
        <v>102.75</v>
      </c>
      <c r="D503" s="93">
        <v>2.3400000000000001E-2</v>
      </c>
      <c r="E503" s="64">
        <v>2.9700000000000001E-2</v>
      </c>
      <c r="F503" s="91">
        <v>103.246</v>
      </c>
      <c r="G503" s="92">
        <v>100.264</v>
      </c>
      <c r="H503" s="59">
        <v>3564</v>
      </c>
      <c r="I503" s="35">
        <v>0.625</v>
      </c>
      <c r="J503" s="59">
        <f t="shared" si="78"/>
        <v>127060</v>
      </c>
      <c r="K503" s="69">
        <f t="shared" si="79"/>
        <v>102.75</v>
      </c>
      <c r="L503" s="63">
        <f t="shared" si="80"/>
        <v>2.3400000000000001E-2</v>
      </c>
      <c r="M503" s="58">
        <f t="shared" si="81"/>
        <v>3564</v>
      </c>
      <c r="N503" s="75">
        <v>102.651</v>
      </c>
      <c r="O503" s="75">
        <v>102.75</v>
      </c>
      <c r="P503" s="75">
        <v>100.4</v>
      </c>
      <c r="R503" s="57" t="e">
        <f>VLOOKUP(A503,价值股票!A:A,1,FALSE)</f>
        <v>#N/A</v>
      </c>
    </row>
    <row r="504" spans="1:18" x14ac:dyDescent="0.25">
      <c r="A504" s="57" t="s">
        <v>1889</v>
      </c>
      <c r="B504" s="57" t="s">
        <v>4705</v>
      </c>
      <c r="C504" s="70">
        <v>116.83</v>
      </c>
      <c r="D504" s="93">
        <v>1.0999999999999999E-2</v>
      </c>
      <c r="E504" s="64">
        <v>1.4E-2</v>
      </c>
      <c r="F504" s="91">
        <v>117.11499999999999</v>
      </c>
      <c r="G504" s="92">
        <v>115.499</v>
      </c>
      <c r="H504" s="59">
        <v>2121</v>
      </c>
      <c r="I504" s="35">
        <v>0.62501157407407404</v>
      </c>
      <c r="J504" s="59">
        <f t="shared" si="78"/>
        <v>118011</v>
      </c>
      <c r="K504" s="69">
        <f t="shared" si="79"/>
        <v>116.83</v>
      </c>
      <c r="L504" s="63">
        <f t="shared" si="80"/>
        <v>1.0999999999999999E-2</v>
      </c>
      <c r="M504" s="58">
        <f t="shared" si="81"/>
        <v>2121</v>
      </c>
      <c r="N504" s="75">
        <v>116.82899999999999</v>
      </c>
      <c r="O504" s="75">
        <v>116.831</v>
      </c>
      <c r="P504" s="75">
        <v>115.6</v>
      </c>
      <c r="R504" s="57" t="e">
        <f>VLOOKUP(A504,价值股票!A:A,1,FALSE)</f>
        <v>#N/A</v>
      </c>
    </row>
    <row r="505" spans="1:18" x14ac:dyDescent="0.25">
      <c r="A505" s="57" t="s">
        <v>1894</v>
      </c>
      <c r="B505" s="57" t="s">
        <v>2303</v>
      </c>
      <c r="C505" s="70">
        <v>113.286</v>
      </c>
      <c r="D505" s="93">
        <v>1.4500000000000001E-2</v>
      </c>
      <c r="E505" s="64">
        <v>1.8599999999999998E-2</v>
      </c>
      <c r="F505" s="91">
        <v>113.288</v>
      </c>
      <c r="G505" s="92">
        <v>111.21299999999999</v>
      </c>
      <c r="H505" s="59">
        <v>1014</v>
      </c>
      <c r="I505" s="35">
        <v>0.625</v>
      </c>
      <c r="J505" s="59">
        <f t="shared" ref="J505:J515" si="82">IF(LEFT(A505,2)="gb",RIGHT(A505,LEN(A505)-3),RIGHT(A505,LEN(A505)-2)-0)</f>
        <v>123159</v>
      </c>
      <c r="K505" s="69">
        <f t="shared" ref="K505:K511" si="83">C505+0</f>
        <v>113.286</v>
      </c>
      <c r="L505" s="63">
        <f t="shared" ref="L505:L511" si="84">D505</f>
        <v>1.4500000000000001E-2</v>
      </c>
      <c r="M505" s="58">
        <f t="shared" ref="M505:M511" si="85">H505</f>
        <v>1014</v>
      </c>
      <c r="N505" s="75">
        <v>113.13500000000001</v>
      </c>
      <c r="O505" s="75">
        <v>113.286</v>
      </c>
      <c r="P505" s="75">
        <v>111.5</v>
      </c>
      <c r="R505" s="57" t="e">
        <f>VLOOKUP(A505,价值股票!A:A,1,FALSE)</f>
        <v>#N/A</v>
      </c>
    </row>
    <row r="506" spans="1:18" x14ac:dyDescent="0.25">
      <c r="A506" s="57" t="s">
        <v>1896</v>
      </c>
      <c r="B506" s="57" t="s">
        <v>2931</v>
      </c>
      <c r="C506" s="70">
        <v>128.84200000000001</v>
      </c>
      <c r="D506" s="93">
        <v>4.3E-3</v>
      </c>
      <c r="E506" s="64">
        <v>1.01E-2</v>
      </c>
      <c r="F506" s="91">
        <v>129.29900000000001</v>
      </c>
      <c r="G506" s="92">
        <v>127.999</v>
      </c>
      <c r="H506" s="59">
        <v>1396</v>
      </c>
      <c r="I506" s="35">
        <v>0.62501157407407404</v>
      </c>
      <c r="J506" s="59">
        <f t="shared" si="82"/>
        <v>111003</v>
      </c>
      <c r="K506" s="69">
        <f t="shared" si="83"/>
        <v>128.84200000000001</v>
      </c>
      <c r="L506" s="63">
        <f t="shared" si="84"/>
        <v>4.3E-3</v>
      </c>
      <c r="M506" s="58">
        <f t="shared" si="85"/>
        <v>1396</v>
      </c>
      <c r="N506" s="75">
        <v>128.84</v>
      </c>
      <c r="O506" s="75">
        <v>128.85</v>
      </c>
      <c r="P506" s="75">
        <v>128.15</v>
      </c>
      <c r="R506" s="57" t="e">
        <f>VLOOKUP(A506,价值股票!A:A,1,FALSE)</f>
        <v>#N/A</v>
      </c>
    </row>
    <row r="507" spans="1:18" x14ac:dyDescent="0.25">
      <c r="A507" s="57" t="s">
        <v>1897</v>
      </c>
      <c r="B507" s="57" t="s">
        <v>2304</v>
      </c>
      <c r="C507" s="70">
        <v>129.393</v>
      </c>
      <c r="D507" s="93">
        <v>1.55E-2</v>
      </c>
      <c r="E507" s="64">
        <v>2.53E-2</v>
      </c>
      <c r="F507" s="91">
        <v>129.52500000000001</v>
      </c>
      <c r="G507" s="92">
        <v>126.3</v>
      </c>
      <c r="H507" s="59">
        <v>6281</v>
      </c>
      <c r="I507" s="35">
        <v>0.625</v>
      </c>
      <c r="J507" s="59">
        <f t="shared" si="82"/>
        <v>123160</v>
      </c>
      <c r="K507" s="69">
        <f t="shared" si="83"/>
        <v>129.393</v>
      </c>
      <c r="L507" s="63">
        <f t="shared" si="84"/>
        <v>1.55E-2</v>
      </c>
      <c r="M507" s="58">
        <f t="shared" si="85"/>
        <v>6281</v>
      </c>
      <c r="N507" s="75">
        <v>129.38</v>
      </c>
      <c r="O507" s="75">
        <v>129.393</v>
      </c>
      <c r="P507" s="75">
        <v>127.318</v>
      </c>
      <c r="R507" s="57" t="e">
        <f>VLOOKUP(A507,价值股票!A:A,1,FALSE)</f>
        <v>#N/A</v>
      </c>
    </row>
    <row r="508" spans="1:18" x14ac:dyDescent="0.25">
      <c r="A508" s="57" t="s">
        <v>1900</v>
      </c>
      <c r="B508" s="57" t="s">
        <v>2305</v>
      </c>
      <c r="C508" s="70">
        <v>112.39</v>
      </c>
      <c r="D508" s="93">
        <v>1.0200000000000001E-2</v>
      </c>
      <c r="E508" s="64">
        <v>1.6E-2</v>
      </c>
      <c r="F508" s="91">
        <v>112.729</v>
      </c>
      <c r="G508" s="92">
        <v>110.944</v>
      </c>
      <c r="H508" s="59">
        <v>1717</v>
      </c>
      <c r="I508" s="35">
        <v>0.625</v>
      </c>
      <c r="J508" s="59">
        <f t="shared" si="82"/>
        <v>127059</v>
      </c>
      <c r="K508" s="69">
        <f t="shared" si="83"/>
        <v>112.39</v>
      </c>
      <c r="L508" s="63">
        <f t="shared" si="84"/>
        <v>1.0200000000000001E-2</v>
      </c>
      <c r="M508" s="58">
        <f t="shared" si="85"/>
        <v>1717</v>
      </c>
      <c r="N508" s="75">
        <v>112.12</v>
      </c>
      <c r="O508" s="75">
        <v>112.39</v>
      </c>
      <c r="P508" s="75">
        <v>111.07</v>
      </c>
      <c r="R508" s="57" t="e">
        <f>VLOOKUP(A508,价值股票!A:A,1,FALSE)</f>
        <v>#N/A</v>
      </c>
    </row>
    <row r="509" spans="1:18" x14ac:dyDescent="0.25">
      <c r="A509" s="57" t="s">
        <v>1901</v>
      </c>
      <c r="B509" s="57" t="s">
        <v>4325</v>
      </c>
      <c r="C509" s="70">
        <v>118.25</v>
      </c>
      <c r="D509" s="93">
        <v>8.8999999999999999E-3</v>
      </c>
      <c r="E509" s="64">
        <v>1.0200000000000001E-2</v>
      </c>
      <c r="F509" s="91">
        <v>118.389</v>
      </c>
      <c r="G509" s="92">
        <v>117.18899999999999</v>
      </c>
      <c r="H509" s="59">
        <v>2582</v>
      </c>
      <c r="I509" s="35">
        <v>0.62501157407407404</v>
      </c>
      <c r="J509" s="59">
        <f t="shared" si="82"/>
        <v>118006</v>
      </c>
      <c r="K509" s="69">
        <f t="shared" si="83"/>
        <v>118.25</v>
      </c>
      <c r="L509" s="63">
        <f t="shared" si="84"/>
        <v>8.8999999999999999E-3</v>
      </c>
      <c r="M509" s="58">
        <f t="shared" si="85"/>
        <v>2582</v>
      </c>
      <c r="N509" s="75">
        <v>118.25</v>
      </c>
      <c r="O509" s="75">
        <v>118.3</v>
      </c>
      <c r="P509" s="75">
        <v>117.5</v>
      </c>
      <c r="R509" s="57" t="e">
        <f>VLOOKUP(A509,价值股票!A:A,1,FALSE)</f>
        <v>#N/A</v>
      </c>
    </row>
    <row r="510" spans="1:18" x14ac:dyDescent="0.25">
      <c r="A510" s="57" t="s">
        <v>1902</v>
      </c>
      <c r="B510" s="57" t="s">
        <v>1904</v>
      </c>
      <c r="C510" s="70">
        <v>116.74</v>
      </c>
      <c r="D510" s="93">
        <v>1.18E-2</v>
      </c>
      <c r="E510" s="64">
        <v>1.9900000000000001E-2</v>
      </c>
      <c r="F510" s="91">
        <v>117.4</v>
      </c>
      <c r="G510" s="92">
        <v>115.1</v>
      </c>
      <c r="H510" s="59">
        <v>5238</v>
      </c>
      <c r="I510" s="35">
        <v>0.625</v>
      </c>
      <c r="J510" s="59">
        <f t="shared" si="82"/>
        <v>127073</v>
      </c>
      <c r="K510" s="69">
        <f t="shared" si="83"/>
        <v>116.74</v>
      </c>
      <c r="L510" s="63">
        <f t="shared" si="84"/>
        <v>1.18E-2</v>
      </c>
      <c r="M510" s="58">
        <f t="shared" si="85"/>
        <v>5238</v>
      </c>
      <c r="N510" s="75">
        <v>116.52</v>
      </c>
      <c r="O510" s="75">
        <v>116.74</v>
      </c>
      <c r="P510" s="75">
        <v>115.383</v>
      </c>
      <c r="R510" s="57" t="e">
        <f>VLOOKUP(A510,价值股票!A:A,1,FALSE)</f>
        <v>#N/A</v>
      </c>
    </row>
    <row r="511" spans="1:18" x14ac:dyDescent="0.25">
      <c r="A511" s="57" t="s">
        <v>1903</v>
      </c>
      <c r="B511" s="57" t="s">
        <v>4962</v>
      </c>
      <c r="C511" s="70">
        <v>110.10899999999999</v>
      </c>
      <c r="D511" s="93">
        <v>1.23E-2</v>
      </c>
      <c r="E511" s="64">
        <v>2.6200000000000001E-2</v>
      </c>
      <c r="F511" s="91">
        <v>110.95</v>
      </c>
      <c r="G511" s="92">
        <v>108.1</v>
      </c>
      <c r="H511" s="59">
        <v>3519</v>
      </c>
      <c r="I511" s="35">
        <v>0.62502314814814819</v>
      </c>
      <c r="J511" s="59">
        <f t="shared" si="82"/>
        <v>113657</v>
      </c>
      <c r="K511" s="69">
        <f t="shared" si="83"/>
        <v>110.10899999999999</v>
      </c>
      <c r="L511" s="63">
        <f t="shared" si="84"/>
        <v>1.23E-2</v>
      </c>
      <c r="M511" s="58">
        <f t="shared" si="85"/>
        <v>3519</v>
      </c>
      <c r="N511" s="75">
        <v>110.102</v>
      </c>
      <c r="O511" s="75">
        <v>110.229</v>
      </c>
      <c r="P511" s="75">
        <v>108.1</v>
      </c>
      <c r="R511" s="57" t="e">
        <f>VLOOKUP(A511,价值股票!A:A,1,FALSE)</f>
        <v>#N/A</v>
      </c>
    </row>
    <row r="512" spans="1:18" x14ac:dyDescent="0.25">
      <c r="A512" s="57" t="s">
        <v>1906</v>
      </c>
      <c r="B512" s="57" t="s">
        <v>2306</v>
      </c>
      <c r="C512" s="70">
        <v>120.3</v>
      </c>
      <c r="D512" s="93">
        <v>8.0999999999999996E-3</v>
      </c>
      <c r="E512" s="64">
        <v>1.78E-2</v>
      </c>
      <c r="F512" s="91">
        <v>121</v>
      </c>
      <c r="G512" s="92">
        <v>118.873</v>
      </c>
      <c r="H512" s="59">
        <v>2915</v>
      </c>
      <c r="I512" s="35">
        <v>0.625</v>
      </c>
      <c r="J512" s="59">
        <f t="shared" si="82"/>
        <v>127069</v>
      </c>
      <c r="K512" s="69">
        <f t="shared" ref="K512:K522" si="86">C512+0</f>
        <v>120.3</v>
      </c>
      <c r="L512" s="63">
        <f t="shared" ref="L512:L522" si="87">D512</f>
        <v>8.0999999999999996E-3</v>
      </c>
      <c r="M512" s="58">
        <f t="shared" ref="M512:M522" si="88">H512</f>
        <v>2915</v>
      </c>
      <c r="N512" s="75">
        <v>120.3</v>
      </c>
      <c r="O512" s="75">
        <v>120.571</v>
      </c>
      <c r="P512" s="75">
        <v>119.297</v>
      </c>
      <c r="R512" s="57" t="e">
        <f>VLOOKUP(A512,价值股票!A:A,1,FALSE)</f>
        <v>#N/A</v>
      </c>
    </row>
    <row r="513" spans="1:18" x14ac:dyDescent="0.25">
      <c r="A513" s="57" t="s">
        <v>1910</v>
      </c>
      <c r="B513" s="57" t="s">
        <v>4942</v>
      </c>
      <c r="C513" s="70">
        <v>185.571</v>
      </c>
      <c r="D513" s="95">
        <v>-1.4200000000000001E-2</v>
      </c>
      <c r="E513" s="64">
        <v>2.7699999999999999E-2</v>
      </c>
      <c r="F513" s="92">
        <v>188.005</v>
      </c>
      <c r="G513" s="92">
        <v>182.78800000000001</v>
      </c>
      <c r="H513" s="59">
        <v>46853</v>
      </c>
      <c r="I513" s="35">
        <v>0.62501157407407404</v>
      </c>
      <c r="J513" s="59">
        <f t="shared" si="82"/>
        <v>118021</v>
      </c>
      <c r="K513" s="69">
        <f t="shared" si="86"/>
        <v>185.571</v>
      </c>
      <c r="L513" s="63">
        <f t="shared" si="87"/>
        <v>-1.4200000000000001E-2</v>
      </c>
      <c r="M513" s="58">
        <f t="shared" si="88"/>
        <v>46853</v>
      </c>
      <c r="N513" s="75">
        <v>185.56</v>
      </c>
      <c r="O513" s="75">
        <v>185.63</v>
      </c>
      <c r="P513" s="75">
        <v>187.005</v>
      </c>
      <c r="R513" s="57" t="e">
        <f>VLOOKUP(A513,价值股票!A:A,1,FALSE)</f>
        <v>#N/A</v>
      </c>
    </row>
    <row r="514" spans="1:18" x14ac:dyDescent="0.25">
      <c r="A514" s="57" t="s">
        <v>1914</v>
      </c>
      <c r="B514" s="57" t="s">
        <v>2307</v>
      </c>
      <c r="C514" s="70">
        <v>138.69999999999999</v>
      </c>
      <c r="D514" s="95">
        <v>-7.4999999999999997E-3</v>
      </c>
      <c r="E514" s="64">
        <v>4.4900000000000002E-2</v>
      </c>
      <c r="F514" s="91">
        <v>140.89599999999999</v>
      </c>
      <c r="G514" s="92">
        <v>134.62100000000001</v>
      </c>
      <c r="H514" s="59">
        <v>40115</v>
      </c>
      <c r="I514" s="35">
        <v>0.625</v>
      </c>
      <c r="J514" s="59">
        <f t="shared" si="82"/>
        <v>123163</v>
      </c>
      <c r="K514" s="69">
        <f t="shared" si="86"/>
        <v>138.69999999999999</v>
      </c>
      <c r="L514" s="63">
        <f t="shared" si="87"/>
        <v>-7.4999999999999997E-3</v>
      </c>
      <c r="M514" s="58">
        <f t="shared" si="88"/>
        <v>40115</v>
      </c>
      <c r="N514" s="75">
        <v>138.68</v>
      </c>
      <c r="O514" s="75">
        <v>138.69999999999999</v>
      </c>
      <c r="P514" s="75">
        <v>138.898</v>
      </c>
      <c r="R514" s="57" t="e">
        <f>VLOOKUP(A514,价值股票!A:A,1,FALSE)</f>
        <v>#N/A</v>
      </c>
    </row>
    <row r="515" spans="1:18" x14ac:dyDescent="0.25">
      <c r="A515" s="57" t="s">
        <v>1918</v>
      </c>
      <c r="B515" s="57" t="s">
        <v>2308</v>
      </c>
      <c r="C515" s="70">
        <v>121.3</v>
      </c>
      <c r="D515" s="93">
        <v>1.5100000000000001E-2</v>
      </c>
      <c r="E515" s="64">
        <v>2.4299999999999999E-2</v>
      </c>
      <c r="F515" s="91">
        <v>121.535</v>
      </c>
      <c r="G515" s="92">
        <v>118.637</v>
      </c>
      <c r="H515" s="59">
        <v>17308</v>
      </c>
      <c r="I515" s="35">
        <v>0.625</v>
      </c>
      <c r="J515" s="59">
        <f t="shared" si="82"/>
        <v>123162</v>
      </c>
      <c r="K515" s="69">
        <f t="shared" si="86"/>
        <v>121.3</v>
      </c>
      <c r="L515" s="63">
        <f t="shared" si="87"/>
        <v>1.5100000000000001E-2</v>
      </c>
      <c r="M515" s="58">
        <f t="shared" si="88"/>
        <v>17308</v>
      </c>
      <c r="N515" s="75">
        <v>121.3</v>
      </c>
      <c r="O515" s="75">
        <v>121.31699999999999</v>
      </c>
      <c r="P515" s="75">
        <v>119.45</v>
      </c>
      <c r="R515" s="57" t="e">
        <f>VLOOKUP(A515,价值股票!A:A,1,FALSE)</f>
        <v>#N/A</v>
      </c>
    </row>
    <row r="516" spans="1:18" x14ac:dyDescent="0.25">
      <c r="A516" s="108" t="s">
        <v>1922</v>
      </c>
      <c r="B516" s="57" t="s">
        <v>4353</v>
      </c>
      <c r="C516" s="70">
        <v>114.646</v>
      </c>
      <c r="D516" s="95">
        <v>-1E-4</v>
      </c>
      <c r="E516" s="64">
        <v>2.0799999999999999E-2</v>
      </c>
      <c r="F516" s="91">
        <v>115.69</v>
      </c>
      <c r="G516" s="92">
        <v>113.3</v>
      </c>
      <c r="H516" s="59">
        <v>16868</v>
      </c>
      <c r="I516" s="35">
        <v>0.62501157407407404</v>
      </c>
      <c r="J516" s="59">
        <f t="shared" ref="J516:J577" si="89">IF(LEFT(A516,2)="gb",RIGHT(A516,LEN(A516)-3),RIGHT(A516,LEN(A516)-2)-0)</f>
        <v>113643</v>
      </c>
      <c r="K516" s="69">
        <f t="shared" si="86"/>
        <v>114.646</v>
      </c>
      <c r="L516" s="63">
        <f t="shared" si="87"/>
        <v>-1E-4</v>
      </c>
      <c r="M516" s="58">
        <f t="shared" si="88"/>
        <v>16868</v>
      </c>
      <c r="N516" s="75">
        <v>114.60299999999999</v>
      </c>
      <c r="O516" s="75">
        <v>114.68</v>
      </c>
      <c r="P516" s="75">
        <v>114</v>
      </c>
      <c r="R516" s="57" t="e">
        <f>VLOOKUP(A516,价值股票!A:A,1,FALSE)</f>
        <v>#N/A</v>
      </c>
    </row>
    <row r="517" spans="1:18" x14ac:dyDescent="0.25">
      <c r="A517" s="57" t="s">
        <v>1940</v>
      </c>
      <c r="B517" s="57" t="s">
        <v>5123</v>
      </c>
      <c r="C517" s="70">
        <v>132.85</v>
      </c>
      <c r="D517" s="93">
        <v>1.2999999999999999E-2</v>
      </c>
      <c r="E517" s="64">
        <v>2.6700000000000002E-2</v>
      </c>
      <c r="F517" s="91">
        <v>134.273</v>
      </c>
      <c r="G517" s="92">
        <v>130.774</v>
      </c>
      <c r="H517" s="59">
        <v>18098</v>
      </c>
      <c r="I517" s="35">
        <v>0.62502314814814819</v>
      </c>
      <c r="J517" s="59">
        <f t="shared" si="89"/>
        <v>118026</v>
      </c>
      <c r="K517" s="69">
        <f t="shared" si="86"/>
        <v>132.85</v>
      </c>
      <c r="L517" s="63">
        <f t="shared" si="87"/>
        <v>1.2999999999999999E-2</v>
      </c>
      <c r="M517" s="58">
        <f t="shared" si="88"/>
        <v>18098</v>
      </c>
      <c r="N517" s="75">
        <v>132.917</v>
      </c>
      <c r="O517" s="75">
        <v>132.95599999999999</v>
      </c>
      <c r="P517" s="75">
        <v>131.6</v>
      </c>
      <c r="R517" s="57" t="e">
        <f>VLOOKUP(A517,价值股票!A:A,1,FALSE)</f>
        <v>#N/A</v>
      </c>
    </row>
    <row r="518" spans="1:18" x14ac:dyDescent="0.25">
      <c r="A518" s="57" t="s">
        <v>1955</v>
      </c>
      <c r="B518" s="57" t="s">
        <v>2309</v>
      </c>
      <c r="C518" s="70">
        <v>120.381</v>
      </c>
      <c r="D518" s="93">
        <v>9.1999999999999998E-3</v>
      </c>
      <c r="E518" s="64">
        <v>1.4800000000000001E-2</v>
      </c>
      <c r="F518" s="91">
        <v>120.6</v>
      </c>
      <c r="G518" s="92">
        <v>118.83799999999999</v>
      </c>
      <c r="H518" s="59">
        <v>3141</v>
      </c>
      <c r="I518" s="35">
        <v>0.625</v>
      </c>
      <c r="J518" s="59">
        <f t="shared" si="89"/>
        <v>123166</v>
      </c>
      <c r="K518" s="69">
        <f t="shared" si="86"/>
        <v>120.381</v>
      </c>
      <c r="L518" s="63">
        <f t="shared" si="87"/>
        <v>9.1999999999999998E-3</v>
      </c>
      <c r="M518" s="58">
        <f t="shared" si="88"/>
        <v>3141</v>
      </c>
      <c r="N518" s="75">
        <v>120.381</v>
      </c>
      <c r="O518" s="75">
        <v>120.39</v>
      </c>
      <c r="P518" s="75">
        <v>119.28</v>
      </c>
      <c r="R518" s="57" t="e">
        <f>VLOOKUP(A518,价值股票!A:A,1,FALSE)</f>
        <v>#N/A</v>
      </c>
    </row>
    <row r="519" spans="1:18" x14ac:dyDescent="0.25">
      <c r="A519" s="57" t="s">
        <v>1957</v>
      </c>
      <c r="B519" s="57" t="s">
        <v>5488</v>
      </c>
      <c r="C519" s="70">
        <v>111.35</v>
      </c>
      <c r="D519" s="93">
        <v>8.0000000000000002E-3</v>
      </c>
      <c r="E519" s="64">
        <v>9.7000000000000003E-3</v>
      </c>
      <c r="F519" s="91">
        <v>111.47</v>
      </c>
      <c r="G519" s="92">
        <v>110.4</v>
      </c>
      <c r="H519" s="59">
        <v>594</v>
      </c>
      <c r="I519" s="35">
        <v>0.62501157407407404</v>
      </c>
      <c r="J519" s="59">
        <f t="shared" si="89"/>
        <v>113660</v>
      </c>
      <c r="K519" s="69">
        <f t="shared" si="86"/>
        <v>111.35</v>
      </c>
      <c r="L519" s="63">
        <f t="shared" si="87"/>
        <v>8.0000000000000002E-3</v>
      </c>
      <c r="M519" s="58">
        <f t="shared" si="88"/>
        <v>594</v>
      </c>
      <c r="N519" s="75">
        <v>111.32899999999999</v>
      </c>
      <c r="O519" s="75">
        <v>111.44</v>
      </c>
      <c r="P519" s="75">
        <v>110.471</v>
      </c>
      <c r="R519" s="57" t="e">
        <f>VLOOKUP(A519,价值股票!A:A,1,FALSE)</f>
        <v>#N/A</v>
      </c>
    </row>
    <row r="520" spans="1:18" x14ac:dyDescent="0.25">
      <c r="A520" s="57" t="s">
        <v>1959</v>
      </c>
      <c r="B520" s="57" t="s">
        <v>5826</v>
      </c>
      <c r="C520" s="70">
        <v>119.953</v>
      </c>
      <c r="D520" s="93">
        <v>1.2200000000000001E-2</v>
      </c>
      <c r="E520" s="64">
        <v>1.8100000000000002E-2</v>
      </c>
      <c r="F520" s="91">
        <v>120.5</v>
      </c>
      <c r="G520" s="92">
        <v>118.35899999999999</v>
      </c>
      <c r="H520" s="59">
        <v>2073</v>
      </c>
      <c r="I520" s="35">
        <v>0.62501157407407404</v>
      </c>
      <c r="J520" s="59">
        <f t="shared" si="89"/>
        <v>111002</v>
      </c>
      <c r="K520" s="69">
        <f t="shared" si="86"/>
        <v>119.953</v>
      </c>
      <c r="L520" s="63">
        <f t="shared" si="87"/>
        <v>1.2200000000000001E-2</v>
      </c>
      <c r="M520" s="58">
        <f t="shared" si="88"/>
        <v>2073</v>
      </c>
      <c r="N520" s="75">
        <v>119.96</v>
      </c>
      <c r="O520" s="75">
        <v>120.25700000000001</v>
      </c>
      <c r="P520" s="75">
        <v>118.45</v>
      </c>
      <c r="R520" s="57" t="e">
        <f>VLOOKUP(A520,价值股票!A:A,1,FALSE)</f>
        <v>#N/A</v>
      </c>
    </row>
    <row r="521" spans="1:18" x14ac:dyDescent="0.25">
      <c r="A521" s="57" t="s">
        <v>1961</v>
      </c>
      <c r="B521" s="57" t="s">
        <v>2310</v>
      </c>
      <c r="C521" s="70">
        <v>122.22199999999999</v>
      </c>
      <c r="D521" s="93">
        <v>8.3099999999999993E-2</v>
      </c>
      <c r="E521" s="64">
        <v>0.15809999999999999</v>
      </c>
      <c r="F521" s="91">
        <v>128.28</v>
      </c>
      <c r="G521" s="92">
        <v>110.435</v>
      </c>
      <c r="H521" s="59">
        <v>299254</v>
      </c>
      <c r="I521" s="35">
        <v>0.625</v>
      </c>
      <c r="J521" s="59">
        <f t="shared" si="89"/>
        <v>123142</v>
      </c>
      <c r="K521" s="69">
        <f t="shared" si="86"/>
        <v>122.22199999999999</v>
      </c>
      <c r="L521" s="63">
        <f t="shared" si="87"/>
        <v>8.3099999999999993E-2</v>
      </c>
      <c r="M521" s="58">
        <f t="shared" si="88"/>
        <v>299254</v>
      </c>
      <c r="N521" s="75">
        <v>122.22199999999999</v>
      </c>
      <c r="O521" s="75">
        <v>122.22499999999999</v>
      </c>
      <c r="P521" s="75">
        <v>113.12</v>
      </c>
      <c r="R521" s="57" t="e">
        <f>VLOOKUP(A521,价值股票!A:A,1,FALSE)</f>
        <v>#N/A</v>
      </c>
    </row>
    <row r="522" spans="1:18" x14ac:dyDescent="0.25">
      <c r="A522" s="57" t="s">
        <v>1962</v>
      </c>
      <c r="B522" s="57" t="s">
        <v>2311</v>
      </c>
      <c r="C522" s="70">
        <v>116.74</v>
      </c>
      <c r="D522" s="93">
        <v>6.4000000000000003E-3</v>
      </c>
      <c r="E522" s="64">
        <v>1.6299999999999999E-2</v>
      </c>
      <c r="F522" s="91">
        <v>117.501</v>
      </c>
      <c r="G522" s="92">
        <v>115.60899999999999</v>
      </c>
      <c r="H522" s="59">
        <v>1868</v>
      </c>
      <c r="I522" s="35">
        <v>0.625</v>
      </c>
      <c r="J522" s="59">
        <f t="shared" si="89"/>
        <v>123168</v>
      </c>
      <c r="K522" s="69">
        <f t="shared" si="86"/>
        <v>116.74</v>
      </c>
      <c r="L522" s="63">
        <f t="shared" si="87"/>
        <v>6.4000000000000003E-3</v>
      </c>
      <c r="M522" s="58">
        <f t="shared" si="88"/>
        <v>1868</v>
      </c>
      <c r="N522" s="75">
        <v>116.74</v>
      </c>
      <c r="O522" s="75">
        <v>117.13200000000001</v>
      </c>
      <c r="P522" s="75">
        <v>115.898</v>
      </c>
      <c r="R522" s="57" t="e">
        <f>VLOOKUP(A522,价值股票!A:A,1,FALSE)</f>
        <v>#N/A</v>
      </c>
    </row>
    <row r="523" spans="1:18" x14ac:dyDescent="0.25">
      <c r="A523" s="57" t="s">
        <v>1965</v>
      </c>
      <c r="B523" s="57" t="s">
        <v>4667</v>
      </c>
      <c r="C523" s="70">
        <v>112.398</v>
      </c>
      <c r="D523" s="93">
        <v>2.06E-2</v>
      </c>
      <c r="E523" s="64">
        <v>2.3E-2</v>
      </c>
      <c r="F523" s="91">
        <v>112.408</v>
      </c>
      <c r="G523" s="92">
        <v>109.88</v>
      </c>
      <c r="H523" s="59">
        <v>1699</v>
      </c>
      <c r="I523" s="35">
        <v>0.62501157407407404</v>
      </c>
      <c r="J523" s="59">
        <f t="shared" si="89"/>
        <v>118009</v>
      </c>
      <c r="K523" s="69">
        <f t="shared" ref="K523:K532" si="90">C523+0</f>
        <v>112.398</v>
      </c>
      <c r="L523" s="63">
        <f t="shared" ref="L523:L532" si="91">D523</f>
        <v>2.06E-2</v>
      </c>
      <c r="M523" s="58">
        <f t="shared" ref="M523:M532" si="92">H523</f>
        <v>1699</v>
      </c>
      <c r="N523" s="75">
        <v>112.01</v>
      </c>
      <c r="O523" s="75">
        <v>112.399</v>
      </c>
      <c r="P523" s="75">
        <v>110.124</v>
      </c>
      <c r="R523" s="57" t="e">
        <f>VLOOKUP(A523,价值股票!A:A,1,FALSE)</f>
        <v>#N/A</v>
      </c>
    </row>
    <row r="524" spans="1:18" x14ac:dyDescent="0.25">
      <c r="A524" s="57" t="s">
        <v>1968</v>
      </c>
      <c r="B524" s="57" t="s">
        <v>5584</v>
      </c>
      <c r="C524" s="70">
        <v>132.15899999999999</v>
      </c>
      <c r="D524" s="93">
        <v>2.7000000000000001E-3</v>
      </c>
      <c r="E524" s="64">
        <v>2.5700000000000001E-2</v>
      </c>
      <c r="F524" s="91">
        <v>134.52500000000001</v>
      </c>
      <c r="G524" s="92">
        <v>131.13800000000001</v>
      </c>
      <c r="H524" s="59">
        <v>6676</v>
      </c>
      <c r="I524" s="35">
        <v>0.62501157407407404</v>
      </c>
      <c r="J524" s="59">
        <f t="shared" si="89"/>
        <v>113663</v>
      </c>
      <c r="K524" s="69">
        <f t="shared" si="90"/>
        <v>132.15899999999999</v>
      </c>
      <c r="L524" s="63">
        <f t="shared" si="91"/>
        <v>2.7000000000000001E-3</v>
      </c>
      <c r="M524" s="58">
        <f t="shared" si="92"/>
        <v>6676</v>
      </c>
      <c r="N524" s="75">
        <v>132.04</v>
      </c>
      <c r="O524" s="75">
        <v>132.13999999999999</v>
      </c>
      <c r="P524" s="75">
        <v>131.13800000000001</v>
      </c>
      <c r="R524" s="57" t="e">
        <f>VLOOKUP(A524,价值股票!A:A,1,FALSE)</f>
        <v>#N/A</v>
      </c>
    </row>
    <row r="525" spans="1:18" x14ac:dyDescent="0.25">
      <c r="A525" s="57" t="s">
        <v>1969</v>
      </c>
      <c r="B525" s="57" t="s">
        <v>4368</v>
      </c>
      <c r="C525" s="70">
        <v>108.02</v>
      </c>
      <c r="D525" s="93">
        <v>1.9599999999999999E-2</v>
      </c>
      <c r="E525" s="64">
        <v>3.2899999999999999E-2</v>
      </c>
      <c r="F525" s="91">
        <v>108.896</v>
      </c>
      <c r="G525" s="92">
        <v>105.411</v>
      </c>
      <c r="H525" s="59">
        <v>2887</v>
      </c>
      <c r="I525" s="35">
        <v>0.62501157407407404</v>
      </c>
      <c r="J525" s="59">
        <f t="shared" si="89"/>
        <v>111004</v>
      </c>
      <c r="K525" s="69">
        <f t="shared" si="90"/>
        <v>108.02</v>
      </c>
      <c r="L525" s="63">
        <f t="shared" si="91"/>
        <v>1.9599999999999999E-2</v>
      </c>
      <c r="M525" s="58">
        <f t="shared" si="92"/>
        <v>2887</v>
      </c>
      <c r="N525" s="75">
        <v>108</v>
      </c>
      <c r="O525" s="75">
        <v>108.05</v>
      </c>
      <c r="P525" s="75">
        <v>105.7</v>
      </c>
      <c r="R525" s="57" t="e">
        <f>VLOOKUP(A525,价值股票!A:A,1,FALSE)</f>
        <v>#N/A</v>
      </c>
    </row>
    <row r="526" spans="1:18" x14ac:dyDescent="0.25">
      <c r="A526" s="57" t="s">
        <v>1971</v>
      </c>
      <c r="B526" s="57" t="s">
        <v>2312</v>
      </c>
      <c r="C526" s="70">
        <v>121.21</v>
      </c>
      <c r="D526" s="93">
        <v>9.4999999999999998E-3</v>
      </c>
      <c r="E526" s="64">
        <v>1.6199999999999999E-2</v>
      </c>
      <c r="F526" s="91">
        <v>121.55</v>
      </c>
      <c r="G526" s="92">
        <v>119.6</v>
      </c>
      <c r="H526" s="59">
        <v>1413</v>
      </c>
      <c r="I526" s="35">
        <v>0.625</v>
      </c>
      <c r="J526" s="59">
        <f t="shared" si="89"/>
        <v>127054</v>
      </c>
      <c r="K526" s="69">
        <f t="shared" si="90"/>
        <v>121.21</v>
      </c>
      <c r="L526" s="63">
        <f t="shared" si="91"/>
        <v>9.4999999999999998E-3</v>
      </c>
      <c r="M526" s="58">
        <f t="shared" si="92"/>
        <v>1413</v>
      </c>
      <c r="N526" s="75">
        <v>121.20699999999999</v>
      </c>
      <c r="O526" s="75">
        <v>121.387</v>
      </c>
      <c r="P526" s="75">
        <v>120</v>
      </c>
      <c r="R526" s="57" t="e">
        <f>VLOOKUP(A526,价值股票!A:A,1,FALSE)</f>
        <v>#N/A</v>
      </c>
    </row>
    <row r="527" spans="1:18" x14ac:dyDescent="0.25">
      <c r="A527" s="57" t="s">
        <v>1975</v>
      </c>
      <c r="B527" s="57" t="s">
        <v>5585</v>
      </c>
      <c r="C527" s="70">
        <v>98.832999999999998</v>
      </c>
      <c r="D527" s="93">
        <v>2.75E-2</v>
      </c>
      <c r="E527" s="64">
        <v>3.1699999999999999E-2</v>
      </c>
      <c r="F527" s="91">
        <v>99</v>
      </c>
      <c r="G527" s="92">
        <v>95.951999999999998</v>
      </c>
      <c r="H527" s="59">
        <v>6952</v>
      </c>
      <c r="I527" s="35">
        <v>0.62501157407407404</v>
      </c>
      <c r="J527" s="59">
        <f t="shared" si="89"/>
        <v>118027</v>
      </c>
      <c r="K527" s="69">
        <f t="shared" si="90"/>
        <v>98.832999999999998</v>
      </c>
      <c r="L527" s="63">
        <f t="shared" si="91"/>
        <v>2.75E-2</v>
      </c>
      <c r="M527" s="58">
        <f t="shared" si="92"/>
        <v>6952</v>
      </c>
      <c r="N527" s="75">
        <v>98.802000000000007</v>
      </c>
      <c r="O527" s="75">
        <v>98.998000000000005</v>
      </c>
      <c r="P527" s="75">
        <v>96.06</v>
      </c>
      <c r="R527" s="57" t="e">
        <f>VLOOKUP(A527,价值股票!A:A,1,FALSE)</f>
        <v>#N/A</v>
      </c>
    </row>
    <row r="528" spans="1:18" x14ac:dyDescent="0.25">
      <c r="A528" s="57" t="s">
        <v>1976</v>
      </c>
      <c r="B528" s="57" t="s">
        <v>5812</v>
      </c>
      <c r="C528" s="70">
        <v>148.17099999999999</v>
      </c>
      <c r="D528" s="162">
        <v>0</v>
      </c>
      <c r="E528" s="64">
        <v>0</v>
      </c>
      <c r="F528" s="92">
        <v>0</v>
      </c>
      <c r="G528" s="92">
        <v>0</v>
      </c>
      <c r="H528" s="59">
        <v>0</v>
      </c>
      <c r="I528" s="35">
        <v>0.63958333333333328</v>
      </c>
      <c r="J528" s="59">
        <f t="shared" si="89"/>
        <v>113662</v>
      </c>
      <c r="K528" s="69">
        <f t="shared" si="90"/>
        <v>148.17099999999999</v>
      </c>
      <c r="L528" s="63">
        <f t="shared" si="91"/>
        <v>0</v>
      </c>
      <c r="M528" s="58">
        <f t="shared" si="92"/>
        <v>0</v>
      </c>
      <c r="N528" s="75">
        <v>0</v>
      </c>
      <c r="O528" s="75">
        <v>0</v>
      </c>
      <c r="P528" s="75">
        <v>0</v>
      </c>
      <c r="R528" s="57" t="e">
        <f>VLOOKUP(A528,价值股票!A:A,1,FALSE)</f>
        <v>#N/A</v>
      </c>
    </row>
    <row r="529" spans="1:18" x14ac:dyDescent="0.25">
      <c r="A529" s="57" t="s">
        <v>1979</v>
      </c>
      <c r="B529" s="57" t="s">
        <v>2313</v>
      </c>
      <c r="C529" s="70">
        <v>107.3</v>
      </c>
      <c r="D529" s="93">
        <v>2.53E-2</v>
      </c>
      <c r="E529" s="64">
        <v>2.58E-2</v>
      </c>
      <c r="F529" s="91">
        <v>107.321</v>
      </c>
      <c r="G529" s="92">
        <v>104.616</v>
      </c>
      <c r="H529" s="59">
        <v>2853</v>
      </c>
      <c r="I529" s="35">
        <v>0.625</v>
      </c>
      <c r="J529" s="59">
        <f t="shared" si="89"/>
        <v>123171</v>
      </c>
      <c r="K529" s="69">
        <f t="shared" si="90"/>
        <v>107.3</v>
      </c>
      <c r="L529" s="63">
        <f t="shared" si="91"/>
        <v>2.53E-2</v>
      </c>
      <c r="M529" s="58">
        <f t="shared" si="92"/>
        <v>2853</v>
      </c>
      <c r="N529" s="75">
        <v>107.29300000000001</v>
      </c>
      <c r="O529" s="75">
        <v>107.3</v>
      </c>
      <c r="P529" s="75">
        <v>104.759</v>
      </c>
      <c r="R529" s="57" t="e">
        <f>VLOOKUP(A529,价值股票!A:A,1,FALSE)</f>
        <v>#N/A</v>
      </c>
    </row>
    <row r="530" spans="1:18" x14ac:dyDescent="0.25">
      <c r="A530" s="57" t="s">
        <v>1981</v>
      </c>
      <c r="B530" s="57" t="s">
        <v>4757</v>
      </c>
      <c r="C530" s="70">
        <v>104.081</v>
      </c>
      <c r="D530" s="93">
        <v>9.2999999999999992E-3</v>
      </c>
      <c r="E530" s="64">
        <v>2.12E-2</v>
      </c>
      <c r="F530" s="91">
        <v>104.96</v>
      </c>
      <c r="G530" s="92">
        <v>102.77500000000001</v>
      </c>
      <c r="H530" s="59">
        <v>1372</v>
      </c>
      <c r="I530" s="35">
        <v>0.62501157407407404</v>
      </c>
      <c r="J530" s="59">
        <f t="shared" si="89"/>
        <v>118014</v>
      </c>
      <c r="K530" s="69">
        <f t="shared" si="90"/>
        <v>104.081</v>
      </c>
      <c r="L530" s="63">
        <f t="shared" si="91"/>
        <v>9.2999999999999992E-3</v>
      </c>
      <c r="M530" s="58">
        <f t="shared" si="92"/>
        <v>1372</v>
      </c>
      <c r="N530" s="75">
        <v>104.026</v>
      </c>
      <c r="O530" s="75">
        <v>104.104</v>
      </c>
      <c r="P530" s="75">
        <v>103.124</v>
      </c>
      <c r="R530" s="57" t="e">
        <f>VLOOKUP(A530,价值股票!A:A,1,FALSE)</f>
        <v>#N/A</v>
      </c>
    </row>
    <row r="531" spans="1:18" x14ac:dyDescent="0.25">
      <c r="A531" s="108" t="s">
        <v>1984</v>
      </c>
      <c r="B531" s="57" t="s">
        <v>4444</v>
      </c>
      <c r="C531" s="70">
        <v>112.90900000000001</v>
      </c>
      <c r="D531" s="93">
        <v>1.77E-2</v>
      </c>
      <c r="E531" s="64">
        <v>2.3300000000000001E-2</v>
      </c>
      <c r="F531" s="91">
        <v>113.1</v>
      </c>
      <c r="G531" s="92">
        <v>110.52</v>
      </c>
      <c r="H531" s="59">
        <v>5916</v>
      </c>
      <c r="I531" s="35">
        <v>0.62502314814814819</v>
      </c>
      <c r="J531" s="59">
        <f t="shared" si="89"/>
        <v>113647</v>
      </c>
      <c r="K531" s="69">
        <f t="shared" si="90"/>
        <v>112.90900000000001</v>
      </c>
      <c r="L531" s="63">
        <f t="shared" si="91"/>
        <v>1.77E-2</v>
      </c>
      <c r="M531" s="58">
        <f t="shared" si="92"/>
        <v>5916</v>
      </c>
      <c r="N531" s="75">
        <v>112.714</v>
      </c>
      <c r="O531" s="75">
        <v>112.85</v>
      </c>
      <c r="P531" s="75">
        <v>110.941</v>
      </c>
      <c r="R531" s="57" t="e">
        <f>VLOOKUP(A531,价值股票!A:A,1,FALSE)</f>
        <v>#N/A</v>
      </c>
    </row>
    <row r="532" spans="1:18" x14ac:dyDescent="0.25">
      <c r="A532" s="108" t="s">
        <v>1985</v>
      </c>
      <c r="B532" s="57" t="s">
        <v>2314</v>
      </c>
      <c r="C532" s="70">
        <v>102.9</v>
      </c>
      <c r="D532" s="93">
        <v>1.67E-2</v>
      </c>
      <c r="E532" s="64">
        <v>2.18E-2</v>
      </c>
      <c r="F532" s="91">
        <v>103.1</v>
      </c>
      <c r="G532" s="92">
        <v>100.895</v>
      </c>
      <c r="H532" s="59">
        <v>2016</v>
      </c>
      <c r="I532" s="35">
        <v>0.625</v>
      </c>
      <c r="J532" s="59">
        <f t="shared" si="89"/>
        <v>123144</v>
      </c>
      <c r="K532" s="69">
        <f t="shared" si="90"/>
        <v>102.9</v>
      </c>
      <c r="L532" s="63">
        <f t="shared" si="91"/>
        <v>1.67E-2</v>
      </c>
      <c r="M532" s="58">
        <f t="shared" si="92"/>
        <v>2016</v>
      </c>
      <c r="N532" s="75">
        <v>102.861</v>
      </c>
      <c r="O532" s="75">
        <v>102.9</v>
      </c>
      <c r="P532" s="75">
        <v>101.205</v>
      </c>
      <c r="R532" s="57" t="e">
        <f>VLOOKUP(A532,价值股票!A:A,1,FALSE)</f>
        <v>#N/A</v>
      </c>
    </row>
    <row r="533" spans="1:18" x14ac:dyDescent="0.25">
      <c r="A533" s="57" t="s">
        <v>1994</v>
      </c>
      <c r="B533" s="57" t="s">
        <v>5813</v>
      </c>
      <c r="C533" s="70">
        <v>132.327</v>
      </c>
      <c r="D533" s="93">
        <v>2.1700000000000001E-2</v>
      </c>
      <c r="E533" s="64">
        <v>5.3800000000000001E-2</v>
      </c>
      <c r="F533" s="91">
        <v>135.4</v>
      </c>
      <c r="G533" s="92">
        <v>128.43700000000001</v>
      </c>
      <c r="H533" s="59">
        <v>58189</v>
      </c>
      <c r="I533" s="35">
        <v>0.62501157407407404</v>
      </c>
      <c r="J533" s="59">
        <f t="shared" si="89"/>
        <v>118028</v>
      </c>
      <c r="K533" s="69">
        <f t="shared" ref="K533:K539" si="93">C533+0</f>
        <v>132.327</v>
      </c>
      <c r="L533" s="63">
        <f t="shared" ref="L533:L539" si="94">D533</f>
        <v>2.1700000000000001E-2</v>
      </c>
      <c r="M533" s="58">
        <f t="shared" ref="M533:M539" si="95">H533</f>
        <v>58189</v>
      </c>
      <c r="N533" s="75">
        <v>132.43700000000001</v>
      </c>
      <c r="O533" s="75">
        <v>132.499</v>
      </c>
      <c r="P533" s="75">
        <v>130.001</v>
      </c>
      <c r="R533" s="57" t="e">
        <f>VLOOKUP(A533,价值股票!A:A,1,FALSE)</f>
        <v>#N/A</v>
      </c>
    </row>
    <row r="534" spans="1:18" x14ac:dyDescent="0.25">
      <c r="A534" s="57" t="s">
        <v>1995</v>
      </c>
      <c r="B534" s="57" t="s">
        <v>4455</v>
      </c>
      <c r="C534" s="70">
        <v>113.595</v>
      </c>
      <c r="D534" s="93">
        <v>4.1300000000000003E-2</v>
      </c>
      <c r="E534" s="64">
        <v>5.3400000000000003E-2</v>
      </c>
      <c r="F534" s="91">
        <v>114.381</v>
      </c>
      <c r="G534" s="92">
        <v>108.56</v>
      </c>
      <c r="H534" s="59">
        <v>12679</v>
      </c>
      <c r="I534" s="35">
        <v>0.62501157407407404</v>
      </c>
      <c r="J534" s="59">
        <f t="shared" si="89"/>
        <v>113648</v>
      </c>
      <c r="K534" s="69">
        <f t="shared" si="93"/>
        <v>113.595</v>
      </c>
      <c r="L534" s="63">
        <f t="shared" si="94"/>
        <v>4.1300000000000003E-2</v>
      </c>
      <c r="M534" s="58">
        <f t="shared" si="95"/>
        <v>12679</v>
      </c>
      <c r="N534" s="75">
        <v>113.592</v>
      </c>
      <c r="O534" s="75">
        <v>113.593</v>
      </c>
      <c r="P534" s="75">
        <v>108.69</v>
      </c>
      <c r="R534" s="57" t="e">
        <f>VLOOKUP(A534,价值股票!A:A,1,FALSE)</f>
        <v>#N/A</v>
      </c>
    </row>
    <row r="535" spans="1:18" x14ac:dyDescent="0.25">
      <c r="A535" s="57" t="s">
        <v>1998</v>
      </c>
      <c r="B535" s="57" t="s">
        <v>2315</v>
      </c>
      <c r="C535" s="70">
        <v>116.565</v>
      </c>
      <c r="D535" s="93">
        <v>1.5100000000000001E-2</v>
      </c>
      <c r="E535" s="64">
        <v>1.9E-2</v>
      </c>
      <c r="F535" s="91">
        <v>117.087</v>
      </c>
      <c r="G535" s="91">
        <v>114.9</v>
      </c>
      <c r="H535" s="59">
        <v>2100</v>
      </c>
      <c r="I535" s="35">
        <v>0.625</v>
      </c>
      <c r="J535" s="59">
        <f t="shared" si="89"/>
        <v>127078</v>
      </c>
      <c r="K535" s="69">
        <f t="shared" si="93"/>
        <v>116.565</v>
      </c>
      <c r="L535" s="63">
        <f t="shared" si="94"/>
        <v>1.5100000000000001E-2</v>
      </c>
      <c r="M535" s="58">
        <f t="shared" si="95"/>
        <v>2100</v>
      </c>
      <c r="N535" s="75">
        <v>116.452</v>
      </c>
      <c r="O535" s="75">
        <v>116.565</v>
      </c>
      <c r="P535" s="75">
        <v>114.95</v>
      </c>
      <c r="R535" s="57" t="e">
        <f>VLOOKUP(A535,价值股票!A:A,1,FALSE)</f>
        <v>#N/A</v>
      </c>
    </row>
    <row r="536" spans="1:18" x14ac:dyDescent="0.25">
      <c r="A536" s="57" t="s">
        <v>1999</v>
      </c>
      <c r="B536" s="57" t="s">
        <v>2718</v>
      </c>
      <c r="C536" s="70">
        <v>116.977</v>
      </c>
      <c r="D536" s="93">
        <v>8.8000000000000005E-3</v>
      </c>
      <c r="E536" s="64">
        <v>1.61E-2</v>
      </c>
      <c r="F536" s="91">
        <v>117.262</v>
      </c>
      <c r="G536" s="92">
        <v>115.4</v>
      </c>
      <c r="H536" s="59">
        <v>2065</v>
      </c>
      <c r="I536" s="35">
        <v>0.62502314814814819</v>
      </c>
      <c r="J536" s="59">
        <f t="shared" si="89"/>
        <v>118029</v>
      </c>
      <c r="K536" s="69">
        <f t="shared" si="93"/>
        <v>116.977</v>
      </c>
      <c r="L536" s="63">
        <f t="shared" si="94"/>
        <v>8.8000000000000005E-3</v>
      </c>
      <c r="M536" s="58">
        <f t="shared" si="95"/>
        <v>2065</v>
      </c>
      <c r="N536" s="75">
        <v>116.801</v>
      </c>
      <c r="O536" s="75">
        <v>116.998</v>
      </c>
      <c r="P536" s="75">
        <v>115.955</v>
      </c>
      <c r="R536" s="57" t="e">
        <f>VLOOKUP(A536,价值股票!A:A,1,FALSE)</f>
        <v>#N/A</v>
      </c>
    </row>
    <row r="537" spans="1:18" x14ac:dyDescent="0.25">
      <c r="A537" s="57" t="s">
        <v>2001</v>
      </c>
      <c r="B537" s="57" t="s">
        <v>2316</v>
      </c>
      <c r="C537" s="70">
        <v>107.751</v>
      </c>
      <c r="D537" s="93">
        <v>9.2999999999999992E-3</v>
      </c>
      <c r="E537" s="64">
        <v>1.44E-2</v>
      </c>
      <c r="F537" s="91">
        <v>108.1</v>
      </c>
      <c r="G537" s="92">
        <v>106.562</v>
      </c>
      <c r="H537" s="59">
        <v>2259</v>
      </c>
      <c r="I537" s="35">
        <v>0.625</v>
      </c>
      <c r="J537" s="59">
        <f t="shared" si="89"/>
        <v>127077</v>
      </c>
      <c r="K537" s="69">
        <f t="shared" si="93"/>
        <v>107.751</v>
      </c>
      <c r="L537" s="63">
        <f t="shared" si="94"/>
        <v>9.2999999999999992E-3</v>
      </c>
      <c r="M537" s="58">
        <f t="shared" si="95"/>
        <v>2259</v>
      </c>
      <c r="N537" s="75">
        <v>107.705</v>
      </c>
      <c r="O537" s="75">
        <v>107.751</v>
      </c>
      <c r="P537" s="75">
        <v>106.756</v>
      </c>
      <c r="R537" s="57" t="e">
        <f>VLOOKUP(A537,价值股票!A:A,1,FALSE)</f>
        <v>#N/A</v>
      </c>
    </row>
    <row r="538" spans="1:18" x14ac:dyDescent="0.25">
      <c r="A538" s="57" t="s">
        <v>2004</v>
      </c>
      <c r="B538" s="57" t="s">
        <v>2719</v>
      </c>
      <c r="C538" s="70">
        <v>106.756</v>
      </c>
      <c r="D538" s="93">
        <v>2.0199999999999999E-2</v>
      </c>
      <c r="E538" s="64">
        <v>2.2700000000000001E-2</v>
      </c>
      <c r="F538" s="91">
        <v>106.88</v>
      </c>
      <c r="G538" s="92">
        <v>104.501</v>
      </c>
      <c r="H538" s="59">
        <v>1352</v>
      </c>
      <c r="I538" s="35">
        <v>0.62502314814814819</v>
      </c>
      <c r="J538" s="59">
        <f t="shared" si="89"/>
        <v>113665</v>
      </c>
      <c r="K538" s="69">
        <f t="shared" si="93"/>
        <v>106.756</v>
      </c>
      <c r="L538" s="63">
        <f t="shared" si="94"/>
        <v>2.0199999999999999E-2</v>
      </c>
      <c r="M538" s="58">
        <f t="shared" si="95"/>
        <v>1352</v>
      </c>
      <c r="N538" s="75">
        <v>106.589</v>
      </c>
      <c r="O538" s="75">
        <v>106.779</v>
      </c>
      <c r="P538" s="75">
        <v>104.501</v>
      </c>
      <c r="R538" s="57" t="e">
        <f>VLOOKUP(A538,价值股票!A:A,1,FALSE)</f>
        <v>#N/A</v>
      </c>
    </row>
    <row r="539" spans="1:18" x14ac:dyDescent="0.25">
      <c r="A539" s="57" t="s">
        <v>2009</v>
      </c>
      <c r="B539" s="57" t="s">
        <v>5489</v>
      </c>
      <c r="C539" s="70">
        <v>121.7</v>
      </c>
      <c r="D539" s="93">
        <v>4.1000000000000003E-3</v>
      </c>
      <c r="E539" s="64">
        <v>1.37E-2</v>
      </c>
      <c r="F539" s="91">
        <v>122.63200000000001</v>
      </c>
      <c r="G539" s="92">
        <v>120.974</v>
      </c>
      <c r="H539" s="59">
        <v>8513</v>
      </c>
      <c r="I539" s="35">
        <v>0.62501157407407404</v>
      </c>
      <c r="J539" s="59">
        <f t="shared" si="89"/>
        <v>113632</v>
      </c>
      <c r="K539" s="69">
        <f t="shared" si="93"/>
        <v>121.7</v>
      </c>
      <c r="L539" s="63">
        <f t="shared" si="94"/>
        <v>4.1000000000000003E-3</v>
      </c>
      <c r="M539" s="58">
        <f t="shared" si="95"/>
        <v>8513</v>
      </c>
      <c r="N539" s="75">
        <v>121.7</v>
      </c>
      <c r="O539" s="75">
        <v>121.782</v>
      </c>
      <c r="P539" s="75">
        <v>121.001</v>
      </c>
      <c r="R539" s="57" t="e">
        <f>VLOOKUP(A539,价值股票!A:A,1,FALSE)</f>
        <v>#N/A</v>
      </c>
    </row>
    <row r="540" spans="1:18" x14ac:dyDescent="0.25">
      <c r="A540" s="57" t="s">
        <v>2041</v>
      </c>
      <c r="B540" s="57" t="s">
        <v>4369</v>
      </c>
      <c r="C540" s="70">
        <v>123.11799999999999</v>
      </c>
      <c r="D540" s="93">
        <v>2.01E-2</v>
      </c>
      <c r="E540" s="64">
        <v>2.4299999999999999E-2</v>
      </c>
      <c r="F540" s="91">
        <v>123.46899999999999</v>
      </c>
      <c r="G540" s="92">
        <v>120.535</v>
      </c>
      <c r="H540" s="59">
        <v>5332</v>
      </c>
      <c r="I540" s="35">
        <v>0.62502314814814819</v>
      </c>
      <c r="J540" s="59">
        <f t="shared" si="89"/>
        <v>113058</v>
      </c>
      <c r="K540" s="69">
        <f t="shared" ref="K540:K558" si="96">C540+0</f>
        <v>123.11799999999999</v>
      </c>
      <c r="L540" s="63">
        <f t="shared" ref="L540:L558" si="97">D540</f>
        <v>2.01E-2</v>
      </c>
      <c r="M540" s="58">
        <f t="shared" ref="M540:M558" si="98">H540</f>
        <v>5332</v>
      </c>
      <c r="N540" s="75">
        <v>123.11499999999999</v>
      </c>
      <c r="O540" s="75">
        <v>123.239</v>
      </c>
      <c r="P540" s="75">
        <v>120.55</v>
      </c>
    </row>
    <row r="541" spans="1:18" x14ac:dyDescent="0.25">
      <c r="A541" s="57" t="s">
        <v>2044</v>
      </c>
      <c r="B541" s="57" t="s">
        <v>4803</v>
      </c>
      <c r="C541" s="70">
        <v>117.822</v>
      </c>
      <c r="D541" s="93">
        <v>7.1999999999999998E-3</v>
      </c>
      <c r="E541" s="64">
        <v>2.0899999999999998E-2</v>
      </c>
      <c r="F541" s="91">
        <v>118.9</v>
      </c>
      <c r="G541" s="92">
        <v>116.458</v>
      </c>
      <c r="H541" s="59">
        <v>5807</v>
      </c>
      <c r="I541" s="35">
        <v>0.62501157407407404</v>
      </c>
      <c r="J541" s="59">
        <f t="shared" si="89"/>
        <v>113654</v>
      </c>
      <c r="K541" s="69">
        <f t="shared" si="96"/>
        <v>117.822</v>
      </c>
      <c r="L541" s="63">
        <f t="shared" si="97"/>
        <v>7.1999999999999998E-3</v>
      </c>
      <c r="M541" s="58">
        <f t="shared" si="98"/>
        <v>5807</v>
      </c>
      <c r="N541" s="75">
        <v>117.801</v>
      </c>
      <c r="O541" s="75">
        <v>117.878</v>
      </c>
      <c r="P541" s="75">
        <v>118.9</v>
      </c>
    </row>
    <row r="542" spans="1:18" x14ac:dyDescent="0.25">
      <c r="A542" s="57" t="s">
        <v>2335</v>
      </c>
      <c r="B542" s="57" t="s">
        <v>2336</v>
      </c>
      <c r="C542" s="70">
        <v>183</v>
      </c>
      <c r="D542" s="162">
        <v>0</v>
      </c>
      <c r="E542" s="64">
        <v>1.37E-2</v>
      </c>
      <c r="F542" s="91">
        <v>184.5</v>
      </c>
      <c r="G542" s="92">
        <v>182</v>
      </c>
      <c r="H542" s="59">
        <v>1990</v>
      </c>
      <c r="I542" s="35">
        <v>0.625</v>
      </c>
      <c r="J542" s="59">
        <f t="shared" si="89"/>
        <v>127037</v>
      </c>
      <c r="K542" s="69">
        <f t="shared" si="96"/>
        <v>183</v>
      </c>
      <c r="L542" s="63">
        <f t="shared" si="97"/>
        <v>0</v>
      </c>
      <c r="M542" s="58">
        <f t="shared" si="98"/>
        <v>1990</v>
      </c>
      <c r="N542" s="75">
        <v>182.91</v>
      </c>
      <c r="O542" s="75">
        <v>183</v>
      </c>
      <c r="P542" s="75">
        <v>182.761</v>
      </c>
    </row>
    <row r="543" spans="1:18" x14ac:dyDescent="0.25">
      <c r="A543" s="57" t="s">
        <v>2338</v>
      </c>
      <c r="B543" s="57" t="s">
        <v>4763</v>
      </c>
      <c r="C543" s="70">
        <v>133.22999999999999</v>
      </c>
      <c r="D543" s="93">
        <v>3.5999999999999999E-3</v>
      </c>
      <c r="E543" s="64">
        <v>1.54E-2</v>
      </c>
      <c r="F543" s="91">
        <v>134.19999999999999</v>
      </c>
      <c r="G543" s="92">
        <v>132.16</v>
      </c>
      <c r="H543" s="59">
        <v>3451</v>
      </c>
      <c r="I543" s="35">
        <v>0.62502314814814819</v>
      </c>
      <c r="J543" s="59">
        <f t="shared" si="89"/>
        <v>113651</v>
      </c>
      <c r="K543" s="69">
        <f t="shared" si="96"/>
        <v>133.22999999999999</v>
      </c>
      <c r="L543" s="63">
        <f t="shared" si="97"/>
        <v>3.5999999999999999E-3</v>
      </c>
      <c r="M543" s="58">
        <f t="shared" si="98"/>
        <v>3451</v>
      </c>
      <c r="N543" s="75">
        <v>133.13300000000001</v>
      </c>
      <c r="O543" s="75">
        <v>133.22999999999999</v>
      </c>
      <c r="P543" s="75">
        <v>132.61000000000001</v>
      </c>
    </row>
    <row r="544" spans="1:18" x14ac:dyDescent="0.25">
      <c r="A544" s="57" t="s">
        <v>2341</v>
      </c>
      <c r="B544" s="57" t="s">
        <v>5067</v>
      </c>
      <c r="C544" s="70">
        <v>171.10499999999999</v>
      </c>
      <c r="D544" s="162">
        <v>0</v>
      </c>
      <c r="E544" s="64">
        <v>0</v>
      </c>
      <c r="F544" s="92">
        <v>0</v>
      </c>
      <c r="G544" s="92">
        <v>0</v>
      </c>
      <c r="H544" s="59">
        <v>0</v>
      </c>
      <c r="I544" s="35">
        <v>0.375</v>
      </c>
      <c r="J544" s="59">
        <f t="shared" si="89"/>
        <v>110083</v>
      </c>
      <c r="K544" s="69">
        <f t="shared" si="96"/>
        <v>171.10499999999999</v>
      </c>
      <c r="L544" s="63">
        <f t="shared" si="97"/>
        <v>0</v>
      </c>
      <c r="M544" s="58">
        <f t="shared" si="98"/>
        <v>0</v>
      </c>
      <c r="N544" s="75">
        <v>0</v>
      </c>
      <c r="O544" s="75">
        <v>0</v>
      </c>
      <c r="P544" s="75">
        <v>0</v>
      </c>
    </row>
    <row r="545" spans="1:16" x14ac:dyDescent="0.25">
      <c r="A545" s="57" t="s">
        <v>2347</v>
      </c>
      <c r="B545" s="57" t="s">
        <v>2348</v>
      </c>
      <c r="C545" s="70">
        <v>117.91200000000001</v>
      </c>
      <c r="D545" s="93">
        <v>3.3E-3</v>
      </c>
      <c r="E545" s="64">
        <v>1.3599999999999999E-2</v>
      </c>
      <c r="F545" s="91">
        <v>118.38800000000001</v>
      </c>
      <c r="G545" s="92">
        <v>116.789</v>
      </c>
      <c r="H545" s="59">
        <v>1869</v>
      </c>
      <c r="I545" s="35">
        <v>0.625</v>
      </c>
      <c r="J545" s="59">
        <f t="shared" si="89"/>
        <v>123150</v>
      </c>
      <c r="K545" s="69">
        <f t="shared" si="96"/>
        <v>117.91200000000001</v>
      </c>
      <c r="L545" s="63">
        <f t="shared" si="97"/>
        <v>3.3E-3</v>
      </c>
      <c r="M545" s="58">
        <f t="shared" si="98"/>
        <v>1869</v>
      </c>
      <c r="N545" s="75">
        <v>117.9</v>
      </c>
      <c r="O545" s="75">
        <v>117.91200000000001</v>
      </c>
      <c r="P545" s="75">
        <v>117.489</v>
      </c>
    </row>
    <row r="546" spans="1:16" x14ac:dyDescent="0.25">
      <c r="A546" s="57" t="s">
        <v>2397</v>
      </c>
      <c r="B546" s="57" t="s">
        <v>2398</v>
      </c>
      <c r="C546" s="70">
        <v>134.01</v>
      </c>
      <c r="D546" s="93">
        <v>1.2999999999999999E-3</v>
      </c>
      <c r="E546" s="64">
        <v>1.66E-2</v>
      </c>
      <c r="F546" s="91">
        <v>135.273</v>
      </c>
      <c r="G546" s="92">
        <v>133.04599999999999</v>
      </c>
      <c r="H546" s="59">
        <v>7437</v>
      </c>
      <c r="I546" s="35">
        <v>0.625</v>
      </c>
      <c r="J546" s="59">
        <f t="shared" si="89"/>
        <v>127050</v>
      </c>
      <c r="K546" s="69">
        <f t="shared" si="96"/>
        <v>134.01</v>
      </c>
      <c r="L546" s="63">
        <f t="shared" si="97"/>
        <v>1.2999999999999999E-3</v>
      </c>
      <c r="M546" s="58">
        <f t="shared" si="98"/>
        <v>7437</v>
      </c>
      <c r="N546" s="75">
        <v>134.01</v>
      </c>
      <c r="O546" s="75">
        <v>134.15100000000001</v>
      </c>
      <c r="P546" s="75">
        <v>133.56100000000001</v>
      </c>
    </row>
    <row r="547" spans="1:16" x14ac:dyDescent="0.25">
      <c r="A547" s="57" t="s">
        <v>2421</v>
      </c>
      <c r="B547" s="57" t="s">
        <v>2425</v>
      </c>
      <c r="C547" s="70">
        <v>106.94499999999999</v>
      </c>
      <c r="D547" s="93">
        <v>1.5100000000000001E-2</v>
      </c>
      <c r="E547" s="64">
        <v>1.7500000000000002E-2</v>
      </c>
      <c r="F547" s="91">
        <v>107.255</v>
      </c>
      <c r="G547" s="91">
        <v>105.41</v>
      </c>
      <c r="H547" s="59">
        <v>15366</v>
      </c>
      <c r="I547" s="35">
        <v>0.625</v>
      </c>
      <c r="J547" s="59">
        <f t="shared" si="89"/>
        <v>127049</v>
      </c>
      <c r="K547" s="69">
        <f t="shared" si="96"/>
        <v>106.94499999999999</v>
      </c>
      <c r="L547" s="63">
        <f t="shared" si="97"/>
        <v>1.5100000000000001E-2</v>
      </c>
      <c r="M547" s="58">
        <f t="shared" si="98"/>
        <v>15366</v>
      </c>
      <c r="N547" s="75">
        <v>106.81100000000001</v>
      </c>
      <c r="O547" s="75">
        <v>106.94499999999999</v>
      </c>
      <c r="P547" s="75">
        <v>105.41</v>
      </c>
    </row>
    <row r="548" spans="1:16" x14ac:dyDescent="0.25">
      <c r="A548" s="57" t="s">
        <v>2429</v>
      </c>
      <c r="B548" s="57" t="s">
        <v>2431</v>
      </c>
      <c r="C548" s="70">
        <v>122.221</v>
      </c>
      <c r="D548" s="93">
        <v>1.15E-2</v>
      </c>
      <c r="E548" s="64">
        <v>2.1299999999999999E-2</v>
      </c>
      <c r="F548" s="91">
        <v>122.904</v>
      </c>
      <c r="G548" s="92">
        <v>120.336</v>
      </c>
      <c r="H548" s="59">
        <v>3521</v>
      </c>
      <c r="I548" s="35">
        <v>0.625</v>
      </c>
      <c r="J548" s="59">
        <f t="shared" si="89"/>
        <v>123158</v>
      </c>
      <c r="K548" s="69">
        <f t="shared" si="96"/>
        <v>122.221</v>
      </c>
      <c r="L548" s="63">
        <f t="shared" si="97"/>
        <v>1.15E-2</v>
      </c>
      <c r="M548" s="58">
        <f t="shared" si="98"/>
        <v>3521</v>
      </c>
      <c r="N548" s="75">
        <v>122.221</v>
      </c>
      <c r="O548" s="75">
        <v>122.224</v>
      </c>
      <c r="P548" s="75">
        <v>120.601</v>
      </c>
    </row>
    <row r="549" spans="1:16" x14ac:dyDescent="0.25">
      <c r="A549" s="57" t="s">
        <v>2433</v>
      </c>
      <c r="B549" s="57" t="s">
        <v>4402</v>
      </c>
      <c r="C549" s="70">
        <v>141.63200000000001</v>
      </c>
      <c r="D549" s="93">
        <v>6.6E-3</v>
      </c>
      <c r="E549" s="64">
        <v>1.3599999999999999E-2</v>
      </c>
      <c r="F549" s="91">
        <v>142.172</v>
      </c>
      <c r="G549" s="92">
        <v>140.255</v>
      </c>
      <c r="H549" s="59">
        <v>6660</v>
      </c>
      <c r="I549" s="35">
        <v>0.62501157407407404</v>
      </c>
      <c r="J549" s="59">
        <f t="shared" si="89"/>
        <v>113646</v>
      </c>
      <c r="K549" s="69">
        <f t="shared" si="96"/>
        <v>141.63200000000001</v>
      </c>
      <c r="L549" s="63">
        <f t="shared" si="97"/>
        <v>6.6E-3</v>
      </c>
      <c r="M549" s="58">
        <f t="shared" si="98"/>
        <v>6660</v>
      </c>
      <c r="N549" s="75">
        <v>141.48599999999999</v>
      </c>
      <c r="O549" s="75">
        <v>141.57599999999999</v>
      </c>
      <c r="P549" s="75">
        <v>140.51</v>
      </c>
    </row>
    <row r="550" spans="1:16" x14ac:dyDescent="0.25">
      <c r="A550" s="57" t="s">
        <v>2434</v>
      </c>
      <c r="B550" s="57" t="s">
        <v>2436</v>
      </c>
      <c r="C550" s="70">
        <v>129.81</v>
      </c>
      <c r="D550" s="93">
        <v>6.3E-3</v>
      </c>
      <c r="E550" s="64">
        <v>2.1600000000000001E-2</v>
      </c>
      <c r="F550" s="91">
        <v>130.786</v>
      </c>
      <c r="G550" s="92">
        <v>128</v>
      </c>
      <c r="H550" s="59">
        <v>4833</v>
      </c>
      <c r="I550" s="35">
        <v>0.625</v>
      </c>
      <c r="J550" s="59">
        <f t="shared" si="89"/>
        <v>123176</v>
      </c>
      <c r="K550" s="69">
        <f t="shared" si="96"/>
        <v>129.81</v>
      </c>
      <c r="L550" s="63">
        <f t="shared" si="97"/>
        <v>6.3E-3</v>
      </c>
      <c r="M550" s="58">
        <f t="shared" si="98"/>
        <v>4833</v>
      </c>
      <c r="N550" s="75">
        <v>129.81</v>
      </c>
      <c r="O550" s="75">
        <v>129.81899999999999</v>
      </c>
      <c r="P550" s="75">
        <v>128.99799999999999</v>
      </c>
    </row>
    <row r="551" spans="1:16" x14ac:dyDescent="0.25">
      <c r="A551" s="57" t="s">
        <v>2443</v>
      </c>
      <c r="B551" s="57" t="s">
        <v>5051</v>
      </c>
      <c r="C551" s="70">
        <v>121.078</v>
      </c>
      <c r="D551" s="93">
        <v>7.9000000000000008E-3</v>
      </c>
      <c r="E551" s="64">
        <v>1.4500000000000001E-2</v>
      </c>
      <c r="F551" s="91">
        <v>121.639</v>
      </c>
      <c r="G551" s="92">
        <v>119.9</v>
      </c>
      <c r="H551" s="59">
        <v>4275</v>
      </c>
      <c r="I551" s="35">
        <v>0.62501157407407404</v>
      </c>
      <c r="J551" s="59">
        <f t="shared" si="89"/>
        <v>111007</v>
      </c>
      <c r="K551" s="69">
        <f t="shared" si="96"/>
        <v>121.078</v>
      </c>
      <c r="L551" s="63">
        <f t="shared" si="97"/>
        <v>7.9000000000000008E-3</v>
      </c>
      <c r="M551" s="58">
        <f t="shared" si="98"/>
        <v>4275</v>
      </c>
      <c r="N551" s="75">
        <v>120.64</v>
      </c>
      <c r="O551" s="75">
        <v>120.999</v>
      </c>
      <c r="P551" s="75">
        <v>120</v>
      </c>
    </row>
    <row r="552" spans="1:16" x14ac:dyDescent="0.25">
      <c r="A552" s="57" t="s">
        <v>2446</v>
      </c>
      <c r="B552" s="57" t="s">
        <v>2753</v>
      </c>
      <c r="C552" s="70">
        <v>145.11500000000001</v>
      </c>
      <c r="D552" s="93">
        <v>3.5999999999999997E-2</v>
      </c>
      <c r="E552" s="64">
        <v>8.0199999999999994E-2</v>
      </c>
      <c r="F552" s="91">
        <v>148.33199999999999</v>
      </c>
      <c r="G552" s="92">
        <v>137.09899999999999</v>
      </c>
      <c r="H552" s="59">
        <v>58443</v>
      </c>
      <c r="I552" s="35">
        <v>0.62501157407407404</v>
      </c>
      <c r="J552" s="59">
        <f t="shared" si="89"/>
        <v>111012</v>
      </c>
      <c r="K552" s="69">
        <f t="shared" si="96"/>
        <v>145.11500000000001</v>
      </c>
      <c r="L552" s="63">
        <f t="shared" si="97"/>
        <v>3.5999999999999997E-2</v>
      </c>
      <c r="M552" s="58">
        <f t="shared" si="98"/>
        <v>58443</v>
      </c>
      <c r="N552" s="75">
        <v>145.16200000000001</v>
      </c>
      <c r="O552" s="75">
        <v>145.18799999999999</v>
      </c>
      <c r="P552" s="75">
        <v>140.19999999999999</v>
      </c>
    </row>
    <row r="553" spans="1:16" x14ac:dyDescent="0.25">
      <c r="A553" s="57" t="s">
        <v>2447</v>
      </c>
      <c r="B553" s="57" t="s">
        <v>2448</v>
      </c>
      <c r="C553" s="70">
        <v>98</v>
      </c>
      <c r="D553" s="93">
        <v>2.4899999999999999E-2</v>
      </c>
      <c r="E553" s="64">
        <v>2.6100000000000002E-2</v>
      </c>
      <c r="F553" s="91">
        <v>98</v>
      </c>
      <c r="G553" s="92">
        <v>95.5</v>
      </c>
      <c r="H553" s="59">
        <v>2016</v>
      </c>
      <c r="I553" s="35">
        <v>0.625</v>
      </c>
      <c r="J553" s="59">
        <f t="shared" si="89"/>
        <v>123175</v>
      </c>
      <c r="K553" s="69">
        <f t="shared" si="96"/>
        <v>98</v>
      </c>
      <c r="L553" s="63">
        <f t="shared" si="97"/>
        <v>2.4899999999999999E-2</v>
      </c>
      <c r="M553" s="58">
        <f t="shared" si="98"/>
        <v>2016</v>
      </c>
      <c r="N553" s="75">
        <v>97.926000000000002</v>
      </c>
      <c r="O553" s="75">
        <v>98</v>
      </c>
      <c r="P553" s="75">
        <v>95.622</v>
      </c>
    </row>
    <row r="554" spans="1:16" x14ac:dyDescent="0.25">
      <c r="A554" s="57" t="s">
        <v>2471</v>
      </c>
      <c r="B554" s="57" t="s">
        <v>2473</v>
      </c>
      <c r="C554" s="70">
        <v>116.4</v>
      </c>
      <c r="D554" s="93">
        <v>7.7999999999999996E-3</v>
      </c>
      <c r="E554" s="64">
        <v>2.1299999999999999E-2</v>
      </c>
      <c r="F554" s="91">
        <v>117.777</v>
      </c>
      <c r="G554" s="92">
        <v>115.321</v>
      </c>
      <c r="H554" s="59">
        <v>2916</v>
      </c>
      <c r="I554" s="35">
        <v>0.625</v>
      </c>
      <c r="J554" s="59">
        <f t="shared" si="89"/>
        <v>127071</v>
      </c>
      <c r="K554" s="69">
        <f t="shared" si="96"/>
        <v>116.4</v>
      </c>
      <c r="L554" s="63">
        <f t="shared" si="97"/>
        <v>7.7999999999999996E-3</v>
      </c>
      <c r="M554" s="58">
        <f t="shared" si="98"/>
        <v>2916</v>
      </c>
      <c r="N554" s="75">
        <v>116.4</v>
      </c>
      <c r="O554" s="75">
        <v>116.42</v>
      </c>
      <c r="P554" s="75">
        <v>115.789</v>
      </c>
    </row>
    <row r="555" spans="1:16" x14ac:dyDescent="0.25">
      <c r="A555" s="57" t="s">
        <v>2476</v>
      </c>
      <c r="B555" s="57" t="s">
        <v>2477</v>
      </c>
      <c r="C555" s="70">
        <v>125.77</v>
      </c>
      <c r="D555" s="93">
        <v>6.7999999999999996E-3</v>
      </c>
      <c r="E555" s="64">
        <v>1.9400000000000001E-2</v>
      </c>
      <c r="F555" s="91">
        <v>127</v>
      </c>
      <c r="G555" s="92">
        <v>124.574</v>
      </c>
      <c r="H555" s="59">
        <v>3226</v>
      </c>
      <c r="I555" s="35">
        <v>0.625</v>
      </c>
      <c r="J555" s="59">
        <f t="shared" si="89"/>
        <v>123194</v>
      </c>
      <c r="K555" s="69">
        <f t="shared" si="96"/>
        <v>125.77</v>
      </c>
      <c r="L555" s="63">
        <f t="shared" si="97"/>
        <v>6.7999999999999996E-3</v>
      </c>
      <c r="M555" s="58">
        <f t="shared" si="98"/>
        <v>3226</v>
      </c>
      <c r="N555" s="75">
        <v>125.76900000000001</v>
      </c>
      <c r="O555" s="75">
        <v>125.77</v>
      </c>
      <c r="P555" s="75">
        <v>124.922</v>
      </c>
    </row>
    <row r="556" spans="1:16" x14ac:dyDescent="0.25">
      <c r="A556" s="57" t="s">
        <v>2480</v>
      </c>
      <c r="B556" s="57" t="s">
        <v>2481</v>
      </c>
      <c r="C556" s="70">
        <v>122.13500000000001</v>
      </c>
      <c r="D556" s="93">
        <v>3.8E-3</v>
      </c>
      <c r="E556" s="64">
        <v>1.5599999999999999E-2</v>
      </c>
      <c r="F556" s="91">
        <v>123.4</v>
      </c>
      <c r="G556" s="92">
        <v>121.5</v>
      </c>
      <c r="H556" s="59">
        <v>3262</v>
      </c>
      <c r="I556" s="35">
        <v>0.625</v>
      </c>
      <c r="J556" s="59">
        <f t="shared" si="89"/>
        <v>127052</v>
      </c>
      <c r="K556" s="69">
        <f t="shared" si="96"/>
        <v>122.13500000000001</v>
      </c>
      <c r="L556" s="63">
        <f t="shared" si="97"/>
        <v>3.8E-3</v>
      </c>
      <c r="M556" s="58">
        <f t="shared" si="98"/>
        <v>3262</v>
      </c>
      <c r="N556" s="75">
        <v>122.13500000000001</v>
      </c>
      <c r="O556" s="75">
        <v>122.212</v>
      </c>
      <c r="P556" s="75">
        <v>121.6</v>
      </c>
    </row>
    <row r="557" spans="1:16" x14ac:dyDescent="0.25">
      <c r="A557" s="57" t="s">
        <v>2483</v>
      </c>
      <c r="B557" s="57" t="s">
        <v>2484</v>
      </c>
      <c r="C557" s="70">
        <v>118.45</v>
      </c>
      <c r="D557" s="93">
        <v>3.8E-3</v>
      </c>
      <c r="E557" s="64">
        <v>7.3000000000000001E-3</v>
      </c>
      <c r="F557" s="91">
        <v>118.711</v>
      </c>
      <c r="G557" s="92">
        <v>117.85299999999999</v>
      </c>
      <c r="H557" s="59">
        <v>1170</v>
      </c>
      <c r="I557" s="35">
        <v>0.625</v>
      </c>
      <c r="J557" s="59">
        <f t="shared" si="89"/>
        <v>123185</v>
      </c>
      <c r="K557" s="69">
        <f t="shared" si="96"/>
        <v>118.45</v>
      </c>
      <c r="L557" s="63">
        <f t="shared" si="97"/>
        <v>3.8E-3</v>
      </c>
      <c r="M557" s="58">
        <f t="shared" si="98"/>
        <v>1170</v>
      </c>
      <c r="N557" s="75">
        <v>118.45</v>
      </c>
      <c r="O557" s="75">
        <v>118.474</v>
      </c>
      <c r="P557" s="75">
        <v>117.92700000000001</v>
      </c>
    </row>
    <row r="558" spans="1:16" x14ac:dyDescent="0.25">
      <c r="A558" s="57" t="s">
        <v>2487</v>
      </c>
      <c r="B558" s="57" t="s">
        <v>2488</v>
      </c>
      <c r="C558" s="70">
        <v>118.07</v>
      </c>
      <c r="D558" s="93">
        <v>1.78E-2</v>
      </c>
      <c r="E558" s="64">
        <v>2.0799999999999999E-2</v>
      </c>
      <c r="F558" s="91">
        <v>118.254</v>
      </c>
      <c r="G558" s="92">
        <v>115.845</v>
      </c>
      <c r="H558" s="59">
        <v>4142</v>
      </c>
      <c r="I558" s="35">
        <v>0.625</v>
      </c>
      <c r="J558" s="59">
        <f t="shared" si="89"/>
        <v>127070</v>
      </c>
      <c r="K558" s="69">
        <f t="shared" si="96"/>
        <v>118.07</v>
      </c>
      <c r="L558" s="63">
        <f t="shared" si="97"/>
        <v>1.78E-2</v>
      </c>
      <c r="M558" s="58">
        <f t="shared" si="98"/>
        <v>4142</v>
      </c>
      <c r="N558" s="75">
        <v>118.024</v>
      </c>
      <c r="O558" s="75">
        <v>118.07</v>
      </c>
      <c r="P558" s="75">
        <v>116</v>
      </c>
    </row>
    <row r="559" spans="1:16" x14ac:dyDescent="0.25">
      <c r="A559" s="57" t="s">
        <v>2498</v>
      </c>
      <c r="B559" s="57" t="s">
        <v>4919</v>
      </c>
      <c r="C559" s="70">
        <v>121.07899999999999</v>
      </c>
      <c r="D559" s="93">
        <v>9.5999999999999992E-3</v>
      </c>
      <c r="E559" s="64">
        <v>1.9400000000000001E-2</v>
      </c>
      <c r="F559" s="91">
        <v>121.968</v>
      </c>
      <c r="G559" s="92">
        <v>119.637</v>
      </c>
      <c r="H559" s="59">
        <v>4177</v>
      </c>
      <c r="I559" s="35">
        <v>0.62501157407407404</v>
      </c>
      <c r="J559" s="59">
        <f t="shared" si="89"/>
        <v>110090</v>
      </c>
      <c r="K559" s="69">
        <f t="shared" ref="K559:K565" si="99">C559+0</f>
        <v>121.07899999999999</v>
      </c>
      <c r="L559" s="63">
        <f t="shared" ref="L559:L565" si="100">D559</f>
        <v>9.5999999999999992E-3</v>
      </c>
      <c r="M559" s="58">
        <f t="shared" ref="M559:M565" si="101">H559</f>
        <v>4177</v>
      </c>
      <c r="N559" s="75">
        <v>120.851</v>
      </c>
      <c r="O559" s="75">
        <v>121.119</v>
      </c>
      <c r="P559" s="75">
        <v>120.104</v>
      </c>
    </row>
    <row r="560" spans="1:16" x14ac:dyDescent="0.25">
      <c r="A560" s="57" t="s">
        <v>2502</v>
      </c>
      <c r="B560" s="57" t="s">
        <v>4746</v>
      </c>
      <c r="C560" s="70">
        <v>127.958</v>
      </c>
      <c r="D560" s="95">
        <v>-3.8E-3</v>
      </c>
      <c r="E560" s="64">
        <v>9.4999999999999998E-3</v>
      </c>
      <c r="F560" s="91">
        <v>128.92500000000001</v>
      </c>
      <c r="G560" s="92">
        <v>127.711</v>
      </c>
      <c r="H560" s="59">
        <v>13934</v>
      </c>
      <c r="I560" s="35">
        <v>0.62502314814814819</v>
      </c>
      <c r="J560" s="59">
        <f t="shared" si="89"/>
        <v>113061</v>
      </c>
      <c r="K560" s="69">
        <f t="shared" si="99"/>
        <v>127.958</v>
      </c>
      <c r="L560" s="63">
        <f t="shared" si="100"/>
        <v>-3.8E-3</v>
      </c>
      <c r="M560" s="58">
        <f t="shared" si="101"/>
        <v>13934</v>
      </c>
      <c r="N560" s="75">
        <v>127.956</v>
      </c>
      <c r="O560" s="75">
        <v>127.982</v>
      </c>
      <c r="P560" s="75">
        <v>128.4</v>
      </c>
    </row>
    <row r="561" spans="1:16" x14ac:dyDescent="0.25">
      <c r="A561" s="57" t="s">
        <v>2508</v>
      </c>
      <c r="B561" s="57" t="s">
        <v>5648</v>
      </c>
      <c r="C561" s="70">
        <v>138.50800000000001</v>
      </c>
      <c r="D561" s="95" t="s">
        <v>5575</v>
      </c>
      <c r="E561" s="64">
        <v>0</v>
      </c>
      <c r="F561" s="92">
        <v>0</v>
      </c>
      <c r="G561" s="92">
        <v>0</v>
      </c>
      <c r="H561" s="59">
        <v>0</v>
      </c>
      <c r="I561" s="35">
        <v>0.625</v>
      </c>
      <c r="J561" s="59">
        <f t="shared" si="89"/>
        <v>127074</v>
      </c>
      <c r="K561" s="69">
        <f t="shared" si="99"/>
        <v>138.50800000000001</v>
      </c>
      <c r="L561" s="63" t="str">
        <f t="shared" si="100"/>
        <v>停牌</v>
      </c>
      <c r="M561" s="58">
        <f t="shared" si="101"/>
        <v>0</v>
      </c>
      <c r="N561" s="75">
        <v>0</v>
      </c>
      <c r="O561" s="75">
        <v>0</v>
      </c>
      <c r="P561" s="75">
        <v>0</v>
      </c>
    </row>
    <row r="562" spans="1:16" x14ac:dyDescent="0.25">
      <c r="A562" s="57" t="s">
        <v>2510</v>
      </c>
      <c r="B562" s="57" t="s">
        <v>5792</v>
      </c>
      <c r="C562" s="70">
        <v>121.28700000000001</v>
      </c>
      <c r="D562" s="93">
        <v>6.4999999999999997E-3</v>
      </c>
      <c r="E562" s="64">
        <v>1.3899999999999999E-2</v>
      </c>
      <c r="F562" s="91">
        <v>121.79900000000001</v>
      </c>
      <c r="G562" s="92">
        <v>120.12</v>
      </c>
      <c r="H562" s="59">
        <v>2021</v>
      </c>
      <c r="I562" s="35">
        <v>0.62501157407407404</v>
      </c>
      <c r="J562" s="59">
        <f t="shared" si="89"/>
        <v>113664</v>
      </c>
      <c r="K562" s="69">
        <f t="shared" si="99"/>
        <v>121.28700000000001</v>
      </c>
      <c r="L562" s="63">
        <f t="shared" si="100"/>
        <v>6.4999999999999997E-3</v>
      </c>
      <c r="M562" s="58">
        <f t="shared" si="101"/>
        <v>2021</v>
      </c>
      <c r="N562" s="75">
        <v>121.2</v>
      </c>
      <c r="O562" s="75">
        <v>121.539</v>
      </c>
      <c r="P562" s="75">
        <v>120.78</v>
      </c>
    </row>
    <row r="563" spans="1:16" x14ac:dyDescent="0.25">
      <c r="A563" s="57" t="s">
        <v>2514</v>
      </c>
      <c r="B563" s="57" t="s">
        <v>4445</v>
      </c>
      <c r="C563" s="70">
        <v>102.94</v>
      </c>
      <c r="D563" s="93">
        <v>1.0699999999999999E-2</v>
      </c>
      <c r="E563" s="64">
        <v>2.06E-2</v>
      </c>
      <c r="F563" s="91">
        <v>103.499</v>
      </c>
      <c r="G563" s="92">
        <v>101.399</v>
      </c>
      <c r="H563" s="59">
        <v>36520</v>
      </c>
      <c r="I563" s="35">
        <v>0.62501157407407404</v>
      </c>
      <c r="J563" s="59">
        <f t="shared" si="89"/>
        <v>118034</v>
      </c>
      <c r="K563" s="69">
        <f t="shared" si="99"/>
        <v>102.94</v>
      </c>
      <c r="L563" s="63">
        <f t="shared" si="100"/>
        <v>1.0699999999999999E-2</v>
      </c>
      <c r="M563" s="58">
        <f t="shared" si="101"/>
        <v>36520</v>
      </c>
      <c r="N563" s="75">
        <v>102.93300000000001</v>
      </c>
      <c r="O563" s="75">
        <v>102.94</v>
      </c>
      <c r="P563" s="75">
        <v>101.77</v>
      </c>
    </row>
    <row r="564" spans="1:16" x14ac:dyDescent="0.25">
      <c r="A564" s="57" t="s">
        <v>2520</v>
      </c>
      <c r="B564" s="57" t="s">
        <v>2522</v>
      </c>
      <c r="C564" s="70">
        <v>136.69200000000001</v>
      </c>
      <c r="D564" s="93">
        <v>2.8199999999999999E-2</v>
      </c>
      <c r="E564" s="64">
        <v>4.0599999999999997E-2</v>
      </c>
      <c r="F564" s="91">
        <v>136.89099999999999</v>
      </c>
      <c r="G564" s="92">
        <v>131.5</v>
      </c>
      <c r="H564" s="59">
        <v>10027</v>
      </c>
      <c r="I564" s="35">
        <v>0.625</v>
      </c>
      <c r="J564" s="59">
        <f t="shared" si="89"/>
        <v>127072</v>
      </c>
      <c r="K564" s="69">
        <f t="shared" si="99"/>
        <v>136.69200000000001</v>
      </c>
      <c r="L564" s="63">
        <f t="shared" si="100"/>
        <v>2.8199999999999999E-2</v>
      </c>
      <c r="M564" s="58">
        <f t="shared" si="101"/>
        <v>10027</v>
      </c>
      <c r="N564" s="75">
        <v>136.33699999999999</v>
      </c>
      <c r="O564" s="75">
        <v>136.69200000000001</v>
      </c>
      <c r="P564" s="75">
        <v>132.33000000000001</v>
      </c>
    </row>
    <row r="565" spans="1:16" x14ac:dyDescent="0.25">
      <c r="A565" s="57" t="s">
        <v>2526</v>
      </c>
      <c r="B565" s="57" t="s">
        <v>2527</v>
      </c>
      <c r="C565" s="70">
        <v>128.71899999999999</v>
      </c>
      <c r="D565" s="93">
        <v>1.32E-2</v>
      </c>
      <c r="E565" s="64">
        <v>1.8200000000000001E-2</v>
      </c>
      <c r="F565" s="91">
        <v>129.13</v>
      </c>
      <c r="G565" s="92">
        <v>126.81699999999999</v>
      </c>
      <c r="H565" s="59">
        <v>2480</v>
      </c>
      <c r="I565" s="35">
        <v>0.625</v>
      </c>
      <c r="J565" s="59">
        <f t="shared" si="89"/>
        <v>123192</v>
      </c>
      <c r="K565" s="69">
        <f t="shared" si="99"/>
        <v>128.71899999999999</v>
      </c>
      <c r="L565" s="63">
        <f t="shared" si="100"/>
        <v>1.32E-2</v>
      </c>
      <c r="M565" s="58">
        <f t="shared" si="101"/>
        <v>2480</v>
      </c>
      <c r="N565" s="75">
        <v>128.69999999999999</v>
      </c>
      <c r="O565" s="75">
        <v>128.71899999999999</v>
      </c>
      <c r="P565" s="75">
        <v>126.82299999999999</v>
      </c>
    </row>
    <row r="566" spans="1:16" x14ac:dyDescent="0.25">
      <c r="A566" s="57" t="s">
        <v>2546</v>
      </c>
      <c r="B566" s="57" t="s">
        <v>2921</v>
      </c>
      <c r="C566" s="70">
        <v>130.934</v>
      </c>
      <c r="D566" s="95">
        <v>-2.1899999999999999E-2</v>
      </c>
      <c r="E566" s="64">
        <v>2.35E-2</v>
      </c>
      <c r="F566" s="91">
        <v>134</v>
      </c>
      <c r="G566" s="92">
        <v>130.84800000000001</v>
      </c>
      <c r="H566" s="59">
        <v>36404</v>
      </c>
      <c r="I566" s="35">
        <v>0.62501157407407404</v>
      </c>
      <c r="J566" s="59">
        <f t="shared" si="89"/>
        <v>113055</v>
      </c>
      <c r="K566" s="69">
        <f t="shared" ref="K566:K569" si="102">C566+0</f>
        <v>130.934</v>
      </c>
      <c r="L566" s="63">
        <f t="shared" ref="L566:L569" si="103">D566</f>
        <v>-2.1899999999999999E-2</v>
      </c>
      <c r="M566" s="58">
        <f t="shared" ref="M566:M569" si="104">H566</f>
        <v>36404</v>
      </c>
      <c r="N566" s="75">
        <v>130.839</v>
      </c>
      <c r="O566" s="75">
        <v>130.96199999999999</v>
      </c>
      <c r="P566" s="75">
        <v>133.72800000000001</v>
      </c>
    </row>
    <row r="567" spans="1:16" x14ac:dyDescent="0.25">
      <c r="A567" s="57" t="s">
        <v>2548</v>
      </c>
      <c r="B567" s="57" t="s">
        <v>2555</v>
      </c>
      <c r="C567" s="70">
        <v>124.265</v>
      </c>
      <c r="D567" s="93">
        <v>1.6500000000000001E-2</v>
      </c>
      <c r="E567" s="64">
        <v>3.3000000000000002E-2</v>
      </c>
      <c r="F567" s="91">
        <v>125.232</v>
      </c>
      <c r="G567" s="92">
        <v>121.2</v>
      </c>
      <c r="H567" s="59">
        <v>7310</v>
      </c>
      <c r="I567" s="35">
        <v>0.625</v>
      </c>
      <c r="J567" s="59">
        <f t="shared" si="89"/>
        <v>123188</v>
      </c>
      <c r="K567" s="69">
        <f t="shared" si="102"/>
        <v>124.265</v>
      </c>
      <c r="L567" s="63">
        <f t="shared" si="103"/>
        <v>1.6500000000000001E-2</v>
      </c>
      <c r="M567" s="58">
        <f t="shared" si="104"/>
        <v>7310</v>
      </c>
      <c r="N567" s="75">
        <v>124.265</v>
      </c>
      <c r="O567" s="75">
        <v>124.295</v>
      </c>
      <c r="P567" s="75">
        <v>122.2</v>
      </c>
    </row>
    <row r="568" spans="1:16" x14ac:dyDescent="0.25">
      <c r="A568" s="57" t="s">
        <v>2550</v>
      </c>
      <c r="B568" s="57" t="s">
        <v>4747</v>
      </c>
      <c r="C568" s="70">
        <v>112.032</v>
      </c>
      <c r="D568" s="93">
        <v>9.4999999999999998E-3</v>
      </c>
      <c r="E568" s="64">
        <v>2.3300000000000001E-2</v>
      </c>
      <c r="F568" s="91">
        <v>112.979</v>
      </c>
      <c r="G568" s="92">
        <v>110.396</v>
      </c>
      <c r="H568" s="59">
        <v>3029</v>
      </c>
      <c r="I568" s="35">
        <v>0.62502314814814819</v>
      </c>
      <c r="J568" s="59">
        <f t="shared" si="89"/>
        <v>113627</v>
      </c>
      <c r="K568" s="69">
        <f t="shared" si="102"/>
        <v>112.032</v>
      </c>
      <c r="L568" s="63">
        <f t="shared" si="103"/>
        <v>9.4999999999999998E-3</v>
      </c>
      <c r="M568" s="58">
        <f t="shared" si="104"/>
        <v>3029</v>
      </c>
      <c r="N568" s="75">
        <v>111.81</v>
      </c>
      <c r="O568" s="75">
        <v>112.248</v>
      </c>
      <c r="P568" s="75">
        <v>110.97799999999999</v>
      </c>
    </row>
    <row r="569" spans="1:16" x14ac:dyDescent="0.25">
      <c r="A569" s="57" t="s">
        <v>2562</v>
      </c>
      <c r="B569" s="57" t="s">
        <v>2563</v>
      </c>
      <c r="C569" s="70">
        <v>119.676</v>
      </c>
      <c r="D569" s="93">
        <v>2.07E-2</v>
      </c>
      <c r="E569" s="64">
        <v>2.4799999999999999E-2</v>
      </c>
      <c r="F569" s="91">
        <v>120.004</v>
      </c>
      <c r="G569" s="92">
        <v>117.101</v>
      </c>
      <c r="H569" s="59">
        <v>5261</v>
      </c>
      <c r="I569" s="35">
        <v>0.625</v>
      </c>
      <c r="J569" s="59">
        <f t="shared" si="89"/>
        <v>123172</v>
      </c>
      <c r="K569" s="69">
        <f t="shared" si="102"/>
        <v>119.676</v>
      </c>
      <c r="L569" s="63">
        <f t="shared" si="103"/>
        <v>2.07E-2</v>
      </c>
      <c r="M569" s="58">
        <f t="shared" si="104"/>
        <v>5261</v>
      </c>
      <c r="N569" s="75">
        <v>119.501</v>
      </c>
      <c r="O569" s="75">
        <v>119.676</v>
      </c>
      <c r="P569" s="75">
        <v>117.25</v>
      </c>
    </row>
    <row r="570" spans="1:16" x14ac:dyDescent="0.25">
      <c r="A570" s="57" t="s">
        <v>2584</v>
      </c>
      <c r="B570" s="57" t="s">
        <v>2586</v>
      </c>
      <c r="C570" s="70">
        <v>124.4</v>
      </c>
      <c r="D570" s="93">
        <v>6.7000000000000002E-3</v>
      </c>
      <c r="E570" s="64">
        <v>1.44E-2</v>
      </c>
      <c r="F570" s="91">
        <v>124.8</v>
      </c>
      <c r="G570" s="92">
        <v>123.018</v>
      </c>
      <c r="H570" s="59">
        <v>5252</v>
      </c>
      <c r="I570" s="35">
        <v>0.625</v>
      </c>
      <c r="J570" s="59">
        <f t="shared" si="89"/>
        <v>123220</v>
      </c>
      <c r="K570" s="69">
        <f t="shared" ref="K570:K574" si="105">C570+0</f>
        <v>124.4</v>
      </c>
      <c r="L570" s="63">
        <f t="shared" ref="L570:L574" si="106">D570</f>
        <v>6.7000000000000002E-3</v>
      </c>
      <c r="M570" s="58">
        <f t="shared" ref="M570:M574" si="107">H570</f>
        <v>5252</v>
      </c>
      <c r="N570" s="75">
        <v>124.331</v>
      </c>
      <c r="O570" s="75">
        <v>124.4</v>
      </c>
      <c r="P570" s="75">
        <v>123.4</v>
      </c>
    </row>
    <row r="571" spans="1:16" x14ac:dyDescent="0.25">
      <c r="A571" s="57" t="s">
        <v>2593</v>
      </c>
      <c r="B571" s="57" t="s">
        <v>2594</v>
      </c>
      <c r="C571" s="70">
        <v>118.26600000000001</v>
      </c>
      <c r="D571" s="93">
        <v>7.9000000000000008E-3</v>
      </c>
      <c r="E571" s="64">
        <v>1.2999999999999999E-2</v>
      </c>
      <c r="F571" s="91">
        <v>118.622</v>
      </c>
      <c r="G571" s="92">
        <v>117.102</v>
      </c>
      <c r="H571" s="59">
        <v>907</v>
      </c>
      <c r="I571" s="35">
        <v>0.625</v>
      </c>
      <c r="J571" s="59">
        <f t="shared" si="89"/>
        <v>127079</v>
      </c>
      <c r="K571" s="69">
        <f t="shared" si="105"/>
        <v>118.26600000000001</v>
      </c>
      <c r="L571" s="63">
        <f t="shared" si="106"/>
        <v>7.9000000000000008E-3</v>
      </c>
      <c r="M571" s="58">
        <f t="shared" si="107"/>
        <v>907</v>
      </c>
      <c r="N571" s="75">
        <v>118.26600000000001</v>
      </c>
      <c r="O571" s="75">
        <v>118.268</v>
      </c>
      <c r="P571" s="75">
        <v>117.102</v>
      </c>
    </row>
    <row r="572" spans="1:16" x14ac:dyDescent="0.25">
      <c r="A572" s="57" t="s">
        <v>2599</v>
      </c>
      <c r="B572" s="57" t="s">
        <v>5186</v>
      </c>
      <c r="C572" s="70">
        <v>129.113</v>
      </c>
      <c r="D572" s="95">
        <v>-1.6000000000000001E-3</v>
      </c>
      <c r="E572" s="64">
        <v>1.54E-2</v>
      </c>
      <c r="F572" s="91">
        <v>129.989</v>
      </c>
      <c r="G572" s="92">
        <v>128</v>
      </c>
      <c r="H572" s="59">
        <v>3053</v>
      </c>
      <c r="I572" s="35">
        <v>0.62501157407407404</v>
      </c>
      <c r="J572" s="59">
        <f t="shared" si="89"/>
        <v>111008</v>
      </c>
      <c r="K572" s="69">
        <f t="shared" si="105"/>
        <v>129.113</v>
      </c>
      <c r="L572" s="63">
        <f t="shared" si="106"/>
        <v>-1.6000000000000001E-3</v>
      </c>
      <c r="M572" s="58">
        <f t="shared" si="107"/>
        <v>3053</v>
      </c>
      <c r="N572" s="75">
        <v>129.1</v>
      </c>
      <c r="O572" s="75">
        <v>129.24799999999999</v>
      </c>
      <c r="P572" s="75">
        <v>129.399</v>
      </c>
    </row>
    <row r="573" spans="1:16" x14ac:dyDescent="0.25">
      <c r="A573" s="57" t="s">
        <v>2609</v>
      </c>
      <c r="B573" s="57" t="s">
        <v>2754</v>
      </c>
      <c r="C573" s="70">
        <v>124.68300000000001</v>
      </c>
      <c r="D573" s="93">
        <v>8.0999999999999996E-3</v>
      </c>
      <c r="E573" s="64">
        <v>1.12E-2</v>
      </c>
      <c r="F573" s="91">
        <v>124.974</v>
      </c>
      <c r="G573" s="92">
        <v>123.59399999999999</v>
      </c>
      <c r="H573" s="59">
        <v>1805</v>
      </c>
      <c r="I573" s="35">
        <v>0.62501157407407404</v>
      </c>
      <c r="J573" s="59">
        <f t="shared" si="89"/>
        <v>118004</v>
      </c>
      <c r="K573" s="69">
        <f t="shared" si="105"/>
        <v>124.68300000000001</v>
      </c>
      <c r="L573" s="63">
        <f t="shared" si="106"/>
        <v>8.0999999999999996E-3</v>
      </c>
      <c r="M573" s="58">
        <f t="shared" si="107"/>
        <v>1805</v>
      </c>
      <c r="N573" s="75">
        <v>124.712</v>
      </c>
      <c r="O573" s="75">
        <v>124.9</v>
      </c>
      <c r="P573" s="75">
        <v>123.59399999999999</v>
      </c>
    </row>
    <row r="574" spans="1:16" x14ac:dyDescent="0.25">
      <c r="A574" s="57" t="s">
        <v>2624</v>
      </c>
      <c r="B574" s="57" t="s">
        <v>2626</v>
      </c>
      <c r="C574" s="70">
        <v>143.44399999999999</v>
      </c>
      <c r="D574" s="93">
        <v>2.1000000000000001E-2</v>
      </c>
      <c r="E574" s="64">
        <v>2.2499999999999999E-2</v>
      </c>
      <c r="F574" s="91">
        <v>143.566</v>
      </c>
      <c r="G574" s="92">
        <v>140.4</v>
      </c>
      <c r="H574" s="59">
        <v>9911</v>
      </c>
      <c r="I574" s="35">
        <v>0.625</v>
      </c>
      <c r="J574" s="59">
        <f t="shared" si="89"/>
        <v>123177</v>
      </c>
      <c r="K574" s="69">
        <f t="shared" si="105"/>
        <v>143.44399999999999</v>
      </c>
      <c r="L574" s="63">
        <f t="shared" si="106"/>
        <v>2.1000000000000001E-2</v>
      </c>
      <c r="M574" s="58">
        <f t="shared" si="107"/>
        <v>9911</v>
      </c>
      <c r="N574" s="75">
        <v>143.4</v>
      </c>
      <c r="O574" s="75">
        <v>143.44399999999999</v>
      </c>
      <c r="P574" s="75">
        <v>140.6</v>
      </c>
    </row>
    <row r="575" spans="1:16" x14ac:dyDescent="0.25">
      <c r="A575" s="57" t="s">
        <v>2625</v>
      </c>
      <c r="B575" s="57" t="s">
        <v>2792</v>
      </c>
      <c r="C575" s="70">
        <v>113.64</v>
      </c>
      <c r="D575" s="93">
        <v>1.4200000000000001E-2</v>
      </c>
      <c r="E575" s="64">
        <v>3.09E-2</v>
      </c>
      <c r="F575" s="91">
        <v>114.9</v>
      </c>
      <c r="G575" s="92">
        <v>111.438</v>
      </c>
      <c r="H575" s="59">
        <v>2035</v>
      </c>
      <c r="I575" s="35">
        <v>0.62502314814814819</v>
      </c>
      <c r="J575" s="59">
        <f t="shared" si="89"/>
        <v>113639</v>
      </c>
      <c r="K575" s="69">
        <f t="shared" ref="K575:K576" si="108">C575+0</f>
        <v>113.64</v>
      </c>
      <c r="L575" s="63">
        <f t="shared" ref="L575:L576" si="109">D575</f>
        <v>1.4200000000000001E-2</v>
      </c>
      <c r="M575" s="58">
        <f t="shared" ref="M575:M576" si="110">H575</f>
        <v>2035</v>
      </c>
      <c r="N575" s="75">
        <v>113.601</v>
      </c>
      <c r="O575" s="75">
        <v>113.65</v>
      </c>
      <c r="P575" s="75">
        <v>111.839</v>
      </c>
    </row>
    <row r="576" spans="1:16" x14ac:dyDescent="0.25">
      <c r="A576" s="57" t="s">
        <v>2629</v>
      </c>
      <c r="B576" s="57" t="s">
        <v>2630</v>
      </c>
      <c r="C576" s="70">
        <v>143.77099999999999</v>
      </c>
      <c r="D576" s="93">
        <v>7.4999999999999997E-3</v>
      </c>
      <c r="E576" s="64">
        <v>1.7899999999999999E-2</v>
      </c>
      <c r="F576" s="91">
        <v>144.55500000000001</v>
      </c>
      <c r="G576" s="92">
        <v>142</v>
      </c>
      <c r="H576" s="59">
        <v>1641</v>
      </c>
      <c r="I576" s="35">
        <v>0.625</v>
      </c>
      <c r="J576" s="59">
        <f t="shared" si="89"/>
        <v>123222</v>
      </c>
      <c r="K576" s="69">
        <f t="shared" si="108"/>
        <v>143.77099999999999</v>
      </c>
      <c r="L576" s="63">
        <f t="shared" si="109"/>
        <v>7.4999999999999997E-3</v>
      </c>
      <c r="M576" s="58">
        <f t="shared" si="110"/>
        <v>1641</v>
      </c>
      <c r="N576" s="75">
        <v>143.77000000000001</v>
      </c>
      <c r="O576" s="75">
        <v>143.77099999999999</v>
      </c>
      <c r="P576" s="75">
        <v>142.101</v>
      </c>
    </row>
    <row r="577" spans="1:16" x14ac:dyDescent="0.25">
      <c r="A577" s="57" t="s">
        <v>2633</v>
      </c>
      <c r="B577" s="57" t="s">
        <v>2634</v>
      </c>
      <c r="C577" s="70">
        <v>128.77199999999999</v>
      </c>
      <c r="D577" s="93">
        <v>1.18E-2</v>
      </c>
      <c r="E577" s="64">
        <v>1.6400000000000001E-2</v>
      </c>
      <c r="F577" s="91">
        <v>129</v>
      </c>
      <c r="G577" s="92">
        <v>126.913</v>
      </c>
      <c r="H577" s="59">
        <v>3078</v>
      </c>
      <c r="I577" s="35">
        <v>0.625</v>
      </c>
      <c r="J577" s="59">
        <f t="shared" si="89"/>
        <v>123224</v>
      </c>
      <c r="K577" s="69">
        <f t="shared" ref="K577" si="111">C577+0</f>
        <v>128.77199999999999</v>
      </c>
      <c r="L577" s="63">
        <f t="shared" ref="L577" si="112">D577</f>
        <v>1.18E-2</v>
      </c>
      <c r="M577" s="58">
        <f t="shared" ref="M577" si="113">H577</f>
        <v>3078</v>
      </c>
      <c r="N577" s="75">
        <v>128.72200000000001</v>
      </c>
      <c r="O577" s="75">
        <v>128.77199999999999</v>
      </c>
      <c r="P577" s="75">
        <v>127.1</v>
      </c>
    </row>
    <row r="578" spans="1:16" x14ac:dyDescent="0.25">
      <c r="A578" s="57" t="s">
        <v>2635</v>
      </c>
      <c r="B578" s="57" t="s">
        <v>2637</v>
      </c>
      <c r="C578" s="70">
        <v>135.15100000000001</v>
      </c>
      <c r="D578" s="93">
        <v>7.7999999999999996E-3</v>
      </c>
      <c r="E578" s="64">
        <v>1.7600000000000001E-2</v>
      </c>
      <c r="F578" s="91">
        <v>135.483</v>
      </c>
      <c r="G578" s="92">
        <v>133.11799999999999</v>
      </c>
      <c r="H578" s="59">
        <v>8005</v>
      </c>
      <c r="I578" s="35">
        <v>0.625</v>
      </c>
      <c r="J578" s="59">
        <f t="shared" ref="J578:J591" si="114">IF(LEFT(A578,2)="gb",RIGHT(A578,LEN(A578)-3),RIGHT(A578,LEN(A578)-2)-0)</f>
        <v>123187</v>
      </c>
      <c r="K578" s="69">
        <f t="shared" ref="K578:K580" si="115">C578+0</f>
        <v>135.15100000000001</v>
      </c>
      <c r="L578" s="63">
        <f t="shared" ref="L578:L580" si="116">D578</f>
        <v>7.7999999999999996E-3</v>
      </c>
      <c r="M578" s="58">
        <f t="shared" ref="M578:M580" si="117">H578</f>
        <v>8005</v>
      </c>
      <c r="N578" s="75">
        <v>135.15100000000001</v>
      </c>
      <c r="O578" s="75">
        <v>135.19999999999999</v>
      </c>
      <c r="P578" s="75">
        <v>134</v>
      </c>
    </row>
    <row r="579" spans="1:16" x14ac:dyDescent="0.25">
      <c r="A579" s="57" t="s">
        <v>2643</v>
      </c>
      <c r="B579" s="57" t="s">
        <v>4903</v>
      </c>
      <c r="C579" s="70">
        <v>169.15700000000001</v>
      </c>
      <c r="D579" s="93">
        <v>4.3E-3</v>
      </c>
      <c r="E579" s="64">
        <v>2.3800000000000002E-2</v>
      </c>
      <c r="F579" s="91">
        <v>170.22200000000001</v>
      </c>
      <c r="G579" s="92">
        <v>166.22</v>
      </c>
      <c r="H579" s="59">
        <v>6628</v>
      </c>
      <c r="I579" s="35">
        <v>0.62501157407407404</v>
      </c>
      <c r="J579" s="59">
        <f t="shared" si="114"/>
        <v>118045</v>
      </c>
      <c r="K579" s="69">
        <f t="shared" si="115"/>
        <v>169.15700000000001</v>
      </c>
      <c r="L579" s="63">
        <f t="shared" si="116"/>
        <v>4.3E-3</v>
      </c>
      <c r="M579" s="58">
        <f t="shared" si="117"/>
        <v>6628</v>
      </c>
      <c r="N579" s="75">
        <v>169.12100000000001</v>
      </c>
      <c r="O579" s="75">
        <v>169.17</v>
      </c>
      <c r="P579" s="75">
        <v>168</v>
      </c>
    </row>
    <row r="580" spans="1:16" x14ac:dyDescent="0.25">
      <c r="A580" s="57" t="s">
        <v>2642</v>
      </c>
      <c r="B580" s="57" t="s">
        <v>2645</v>
      </c>
      <c r="C580" s="70">
        <v>171.40799999999999</v>
      </c>
      <c r="D580" s="95">
        <v>-5.0000000000000001E-4</v>
      </c>
      <c r="E580" s="64">
        <v>1.43E-2</v>
      </c>
      <c r="F580" s="91">
        <v>172.35</v>
      </c>
      <c r="G580" s="92">
        <v>169.88900000000001</v>
      </c>
      <c r="H580" s="59">
        <v>3933</v>
      </c>
      <c r="I580" s="35">
        <v>0.625</v>
      </c>
      <c r="J580" s="59">
        <f t="shared" si="114"/>
        <v>123223</v>
      </c>
      <c r="K580" s="69">
        <f t="shared" si="115"/>
        <v>171.40799999999999</v>
      </c>
      <c r="L580" s="63">
        <f t="shared" si="116"/>
        <v>-5.0000000000000001E-4</v>
      </c>
      <c r="M580" s="58">
        <f t="shared" si="117"/>
        <v>3933</v>
      </c>
      <c r="N580" s="75">
        <v>171.40799999999999</v>
      </c>
      <c r="O580" s="75">
        <v>171.40899999999999</v>
      </c>
      <c r="P580" s="75">
        <v>171.285</v>
      </c>
    </row>
    <row r="581" spans="1:16" x14ac:dyDescent="0.25">
      <c r="A581" s="57" t="s">
        <v>2649</v>
      </c>
      <c r="B581" s="57" t="s">
        <v>2650</v>
      </c>
      <c r="C581" s="70">
        <v>124</v>
      </c>
      <c r="D581" s="93">
        <v>8.0999999999999996E-3</v>
      </c>
      <c r="E581" s="64">
        <v>2.07E-2</v>
      </c>
      <c r="F581" s="91">
        <v>125.24</v>
      </c>
      <c r="G581" s="92">
        <v>122.7</v>
      </c>
      <c r="H581" s="59">
        <v>5971</v>
      </c>
      <c r="I581" s="35">
        <v>0.625</v>
      </c>
      <c r="J581" s="59">
        <f t="shared" si="114"/>
        <v>127064</v>
      </c>
      <c r="K581" s="69">
        <f t="shared" ref="K581" si="118">C581+0</f>
        <v>124</v>
      </c>
      <c r="L581" s="63">
        <f t="shared" ref="L581" si="119">D581</f>
        <v>8.0999999999999996E-3</v>
      </c>
      <c r="M581" s="58">
        <f t="shared" ref="M581" si="120">H581</f>
        <v>5971</v>
      </c>
      <c r="N581" s="75">
        <v>124</v>
      </c>
      <c r="O581" s="75">
        <v>124.054</v>
      </c>
      <c r="P581" s="75">
        <v>122.7</v>
      </c>
    </row>
    <row r="582" spans="1:16" x14ac:dyDescent="0.25">
      <c r="A582" s="57" t="s">
        <v>2655</v>
      </c>
      <c r="B582" s="57" t="s">
        <v>2657</v>
      </c>
      <c r="C582" s="70">
        <v>112.64</v>
      </c>
      <c r="D582" s="93">
        <v>6.6E-3</v>
      </c>
      <c r="E582" s="64">
        <v>9.9000000000000008E-3</v>
      </c>
      <c r="F582" s="91">
        <v>112.804</v>
      </c>
      <c r="G582" s="92">
        <v>111.696</v>
      </c>
      <c r="H582" s="59">
        <v>1180</v>
      </c>
      <c r="I582" s="35">
        <v>0.625</v>
      </c>
      <c r="J582" s="59">
        <f t="shared" si="114"/>
        <v>123197</v>
      </c>
      <c r="K582" s="69">
        <f t="shared" ref="K582" si="121">C582+0</f>
        <v>112.64</v>
      </c>
      <c r="L582" s="63">
        <f t="shared" ref="L582" si="122">D582</f>
        <v>6.6E-3</v>
      </c>
      <c r="M582" s="58">
        <f t="shared" ref="M582" si="123">H582</f>
        <v>1180</v>
      </c>
      <c r="N582" s="75">
        <v>112.577</v>
      </c>
      <c r="O582" s="75">
        <v>112.64</v>
      </c>
      <c r="P582" s="75">
        <v>111.9</v>
      </c>
    </row>
    <row r="583" spans="1:16" x14ac:dyDescent="0.25">
      <c r="A583" s="57" t="s">
        <v>2656</v>
      </c>
      <c r="B583" s="57" t="s">
        <v>5586</v>
      </c>
      <c r="C583" s="70">
        <v>121.798</v>
      </c>
      <c r="D583" s="95" t="s">
        <v>5575</v>
      </c>
      <c r="E583" s="64">
        <v>0</v>
      </c>
      <c r="F583" s="92">
        <v>0</v>
      </c>
      <c r="G583" s="92">
        <v>0</v>
      </c>
      <c r="H583" s="59">
        <v>0</v>
      </c>
      <c r="I583" s="35">
        <v>0.625</v>
      </c>
      <c r="J583" s="59">
        <f t="shared" si="114"/>
        <v>123143</v>
      </c>
      <c r="K583" s="69">
        <f t="shared" ref="K583" si="124">C583+0</f>
        <v>121.798</v>
      </c>
      <c r="L583" s="63" t="str">
        <f t="shared" ref="L583" si="125">D583</f>
        <v>停牌</v>
      </c>
      <c r="M583" s="58">
        <f t="shared" ref="M583" si="126">H583</f>
        <v>0</v>
      </c>
      <c r="N583" s="75">
        <v>0</v>
      </c>
      <c r="O583" s="75">
        <v>0</v>
      </c>
      <c r="P583" s="75">
        <v>0</v>
      </c>
    </row>
    <row r="584" spans="1:16" x14ac:dyDescent="0.25">
      <c r="A584" s="57" t="s">
        <v>2663</v>
      </c>
      <c r="B584" s="57" t="s">
        <v>3633</v>
      </c>
      <c r="C584" s="70">
        <v>116.169</v>
      </c>
      <c r="D584" s="93">
        <v>5.4000000000000003E-3</v>
      </c>
      <c r="E584" s="64">
        <v>8.3999999999999995E-3</v>
      </c>
      <c r="F584" s="91">
        <v>116.349</v>
      </c>
      <c r="G584" s="92">
        <v>115.383</v>
      </c>
      <c r="H584" s="59">
        <v>1119</v>
      </c>
      <c r="I584" s="35">
        <v>0.62501157407407404</v>
      </c>
      <c r="J584" s="59">
        <f t="shared" si="114"/>
        <v>111013</v>
      </c>
      <c r="K584" s="69">
        <f t="shared" ref="K584" si="127">C584+0</f>
        <v>116.169</v>
      </c>
      <c r="L584" s="63">
        <f t="shared" ref="L584" si="128">D584</f>
        <v>5.4000000000000003E-3</v>
      </c>
      <c r="M584" s="58">
        <f t="shared" ref="M584" si="129">H584</f>
        <v>1119</v>
      </c>
      <c r="N584" s="75">
        <v>116.044</v>
      </c>
      <c r="O584" s="75">
        <v>116.247</v>
      </c>
      <c r="P584" s="75">
        <v>115.547</v>
      </c>
    </row>
    <row r="585" spans="1:16" x14ac:dyDescent="0.25">
      <c r="A585" s="57" t="s">
        <v>2665</v>
      </c>
      <c r="B585" s="57" t="s">
        <v>5828</v>
      </c>
      <c r="C585" s="70">
        <v>120.2</v>
      </c>
      <c r="D585" s="95" t="s">
        <v>5575</v>
      </c>
      <c r="E585" s="64">
        <v>0</v>
      </c>
      <c r="F585" s="92">
        <v>0</v>
      </c>
      <c r="G585" s="92">
        <v>0</v>
      </c>
      <c r="H585" s="59">
        <v>0</v>
      </c>
      <c r="I585" s="35">
        <v>0.625</v>
      </c>
      <c r="J585" s="59">
        <f t="shared" si="114"/>
        <v>123135</v>
      </c>
      <c r="K585" s="69">
        <f t="shared" ref="K585" si="130">C585+0</f>
        <v>120.2</v>
      </c>
      <c r="L585" s="63" t="str">
        <f t="shared" ref="L585" si="131">D585</f>
        <v>停牌</v>
      </c>
      <c r="M585" s="58">
        <f t="shared" ref="M585" si="132">H585</f>
        <v>0</v>
      </c>
      <c r="N585" s="75">
        <v>0</v>
      </c>
      <c r="O585" s="75">
        <v>0</v>
      </c>
      <c r="P585" s="75">
        <v>0</v>
      </c>
    </row>
    <row r="586" spans="1:16" x14ac:dyDescent="0.25">
      <c r="A586" s="57" t="s">
        <v>2672</v>
      </c>
      <c r="B586" s="57" t="s">
        <v>2674</v>
      </c>
      <c r="C586" s="70">
        <v>148.61099999999999</v>
      </c>
      <c r="D586" s="93">
        <v>1.23E-2</v>
      </c>
      <c r="E586" s="64">
        <v>4.4999999999999998E-2</v>
      </c>
      <c r="F586" s="91">
        <v>148.61099999999999</v>
      </c>
      <c r="G586" s="92">
        <v>142</v>
      </c>
      <c r="H586" s="59">
        <v>9735</v>
      </c>
      <c r="I586" s="35">
        <v>0.625</v>
      </c>
      <c r="J586" s="59">
        <f t="shared" si="114"/>
        <v>123229</v>
      </c>
      <c r="K586" s="69">
        <f t="shared" ref="K586" si="133">C586+0</f>
        <v>148.61099999999999</v>
      </c>
      <c r="L586" s="63">
        <f t="shared" ref="L586" si="134">D586</f>
        <v>1.23E-2</v>
      </c>
      <c r="M586" s="58">
        <f t="shared" ref="M586" si="135">H586</f>
        <v>9735</v>
      </c>
      <c r="N586" s="75">
        <v>148.61099999999999</v>
      </c>
      <c r="O586" s="75">
        <v>148.643</v>
      </c>
      <c r="P586" s="75">
        <v>146.05000000000001</v>
      </c>
    </row>
    <row r="587" spans="1:16" x14ac:dyDescent="0.25">
      <c r="A587" s="57" t="s">
        <v>2678</v>
      </c>
      <c r="B587" s="57" t="s">
        <v>5097</v>
      </c>
      <c r="C587" s="70">
        <v>125.877</v>
      </c>
      <c r="D587" s="93">
        <v>1.6400000000000001E-2</v>
      </c>
      <c r="E587" s="64">
        <v>2.0299999999999999E-2</v>
      </c>
      <c r="F587" s="91">
        <v>126.15600000000001</v>
      </c>
      <c r="G587" s="92">
        <v>123.642</v>
      </c>
      <c r="H587" s="59">
        <v>4030</v>
      </c>
      <c r="I587" s="35">
        <v>0.62501157407407404</v>
      </c>
      <c r="J587" s="59">
        <f t="shared" si="114"/>
        <v>113678</v>
      </c>
      <c r="K587" s="69">
        <f t="shared" ref="K587:K588" si="136">C587+0</f>
        <v>125.877</v>
      </c>
      <c r="L587" s="63">
        <f t="shared" ref="L587:L588" si="137">D587</f>
        <v>1.6400000000000001E-2</v>
      </c>
      <c r="M587" s="58">
        <f t="shared" ref="M587:M588" si="138">H587</f>
        <v>4030</v>
      </c>
      <c r="N587" s="75">
        <v>125.875</v>
      </c>
      <c r="O587" s="75">
        <v>125.943</v>
      </c>
      <c r="P587" s="75">
        <v>123.99</v>
      </c>
    </row>
    <row r="588" spans="1:16" x14ac:dyDescent="0.25">
      <c r="A588" s="57" t="s">
        <v>2680</v>
      </c>
      <c r="B588" s="57" t="s">
        <v>2681</v>
      </c>
      <c r="C588" s="70">
        <v>127.26900000000001</v>
      </c>
      <c r="D588" s="95">
        <v>-6.6E-3</v>
      </c>
      <c r="E588" s="64">
        <v>1.8800000000000001E-2</v>
      </c>
      <c r="F588" s="102">
        <v>128.114</v>
      </c>
      <c r="G588" s="92">
        <v>125.71</v>
      </c>
      <c r="H588" s="59">
        <v>10939</v>
      </c>
      <c r="I588" s="35">
        <v>0.625</v>
      </c>
      <c r="J588" s="59">
        <f t="shared" si="114"/>
        <v>127053</v>
      </c>
      <c r="K588" s="69">
        <f t="shared" si="136"/>
        <v>127.26900000000001</v>
      </c>
      <c r="L588" s="63">
        <f t="shared" si="137"/>
        <v>-6.6E-3</v>
      </c>
      <c r="M588" s="58">
        <f t="shared" si="138"/>
        <v>10939</v>
      </c>
      <c r="N588" s="75">
        <v>127.268</v>
      </c>
      <c r="O588" s="75">
        <v>127.26900000000001</v>
      </c>
      <c r="P588" s="75">
        <v>128.114</v>
      </c>
    </row>
    <row r="589" spans="1:16" x14ac:dyDescent="0.25">
      <c r="A589" s="57" t="s">
        <v>2690</v>
      </c>
      <c r="B589" s="57" t="s">
        <v>2691</v>
      </c>
      <c r="C589" s="70">
        <v>122.17400000000001</v>
      </c>
      <c r="D589" s="93">
        <v>8.3000000000000001E-3</v>
      </c>
      <c r="E589" s="64">
        <v>1.9599999999999999E-2</v>
      </c>
      <c r="F589" s="91">
        <v>123.042</v>
      </c>
      <c r="G589" s="92">
        <v>120.66800000000001</v>
      </c>
      <c r="H589" s="59">
        <v>3940</v>
      </c>
      <c r="I589" s="35">
        <v>0.625</v>
      </c>
      <c r="J589" s="59">
        <f t="shared" si="114"/>
        <v>123119</v>
      </c>
      <c r="K589" s="69">
        <f t="shared" ref="K589" si="139">C589+0</f>
        <v>122.17400000000001</v>
      </c>
      <c r="L589" s="63">
        <f t="shared" ref="L589" si="140">D589</f>
        <v>8.3000000000000001E-3</v>
      </c>
      <c r="M589" s="58">
        <f t="shared" ref="M589" si="141">H589</f>
        <v>3940</v>
      </c>
      <c r="N589" s="75">
        <v>122.173</v>
      </c>
      <c r="O589" s="75">
        <v>122.185</v>
      </c>
      <c r="P589" s="75">
        <v>120.985</v>
      </c>
    </row>
    <row r="590" spans="1:16" x14ac:dyDescent="0.25">
      <c r="A590" s="57" t="s">
        <v>2699</v>
      </c>
      <c r="B590" s="57" t="s">
        <v>5124</v>
      </c>
      <c r="C590" s="70">
        <v>116.277</v>
      </c>
      <c r="D590" s="93">
        <v>1.54E-2</v>
      </c>
      <c r="E590" s="64">
        <v>1.8800000000000001E-2</v>
      </c>
      <c r="F590" s="91">
        <v>116.474</v>
      </c>
      <c r="G590" s="92">
        <v>114.325</v>
      </c>
      <c r="H590" s="59">
        <v>2282</v>
      </c>
      <c r="I590" s="35">
        <v>0.62501157407407404</v>
      </c>
      <c r="J590" s="59">
        <f t="shared" si="114"/>
        <v>118025</v>
      </c>
      <c r="K590" s="69">
        <f t="shared" ref="K590" si="142">C590+0</f>
        <v>116.277</v>
      </c>
      <c r="L590" s="63">
        <f t="shared" ref="L590" si="143">D590</f>
        <v>1.54E-2</v>
      </c>
      <c r="M590" s="58">
        <f t="shared" ref="M590" si="144">H590</f>
        <v>2282</v>
      </c>
      <c r="N590" s="75">
        <v>116</v>
      </c>
      <c r="O590" s="75">
        <v>116.276</v>
      </c>
      <c r="P590" s="75">
        <v>114.575</v>
      </c>
    </row>
    <row r="591" spans="1:16" x14ac:dyDescent="0.25">
      <c r="A591" s="57" t="s">
        <v>2700</v>
      </c>
      <c r="B591" s="57" t="s">
        <v>2701</v>
      </c>
      <c r="C591" s="70">
        <v>125.13500000000001</v>
      </c>
      <c r="D591" s="93">
        <v>9.1999999999999998E-3</v>
      </c>
      <c r="E591" s="64">
        <v>2.4899999999999999E-2</v>
      </c>
      <c r="F591" s="91">
        <v>126.288</v>
      </c>
      <c r="G591" s="92">
        <v>123.2</v>
      </c>
      <c r="H591" s="59">
        <v>4602</v>
      </c>
      <c r="I591" s="35">
        <v>0.625</v>
      </c>
      <c r="J591" s="59">
        <f t="shared" si="114"/>
        <v>123173</v>
      </c>
      <c r="K591" s="69">
        <f t="shared" ref="K591" si="145">C591+0</f>
        <v>125.13500000000001</v>
      </c>
      <c r="L591" s="63">
        <f t="shared" ref="L591" si="146">D591</f>
        <v>9.1999999999999998E-3</v>
      </c>
      <c r="M591" s="58">
        <f t="shared" ref="M591" si="147">H591</f>
        <v>4602</v>
      </c>
      <c r="N591" s="75">
        <v>125</v>
      </c>
      <c r="O591" s="75">
        <v>125.13500000000001</v>
      </c>
      <c r="P591" s="75">
        <v>124.5</v>
      </c>
    </row>
    <row r="592" spans="1:16" x14ac:dyDescent="0.25">
      <c r="A592" s="57" t="s">
        <v>2740</v>
      </c>
      <c r="B592" s="57" t="s">
        <v>2082</v>
      </c>
      <c r="C592" s="70">
        <v>1.1220000000000001</v>
      </c>
      <c r="D592" s="93">
        <v>2.7000000000000001E-3</v>
      </c>
      <c r="E592" s="64">
        <v>8.0000000000000002E-3</v>
      </c>
      <c r="F592" s="91">
        <v>1.125</v>
      </c>
      <c r="G592" s="92">
        <v>1.1160000000000001</v>
      </c>
      <c r="H592" s="59">
        <v>23427</v>
      </c>
      <c r="I592" s="35">
        <v>0.62501157407407404</v>
      </c>
      <c r="J592" s="59">
        <f t="shared" ref="J592:J615" si="148">IF(LEFT(A592,2)="gb",RIGHT(A592,LEN(A592)-3),RIGHT(A592,LEN(A592)-2)-0)</f>
        <v>512890</v>
      </c>
      <c r="K592" s="69">
        <f t="shared" ref="K592:K594" si="149">C592+0</f>
        <v>1.1220000000000001</v>
      </c>
      <c r="L592" s="63">
        <f t="shared" ref="L592:L594" si="150">D592</f>
        <v>2.7000000000000001E-3</v>
      </c>
      <c r="M592" s="58">
        <f t="shared" ref="M592:M594" si="151">H592</f>
        <v>23427</v>
      </c>
      <c r="N592" s="75">
        <v>1.1200000000000001</v>
      </c>
      <c r="O592" s="75">
        <v>1.121</v>
      </c>
      <c r="P592" s="75">
        <v>1.1180000000000001</v>
      </c>
    </row>
    <row r="593" spans="1:16" x14ac:dyDescent="0.25">
      <c r="A593" s="57" t="s">
        <v>2721</v>
      </c>
      <c r="B593" s="57" t="s">
        <v>2716</v>
      </c>
      <c r="C593" s="70">
        <v>2.2269999999999999</v>
      </c>
      <c r="D593" s="93">
        <v>9.1000000000000004E-3</v>
      </c>
      <c r="E593" s="64">
        <v>1.3599999999999999E-2</v>
      </c>
      <c r="F593" s="91">
        <v>2.2290000000000001</v>
      </c>
      <c r="G593" s="92">
        <v>2.1989999999999998</v>
      </c>
      <c r="H593" s="59">
        <v>46943</v>
      </c>
      <c r="I593" s="35">
        <v>0.62502314814814819</v>
      </c>
      <c r="J593" s="59">
        <f t="shared" si="148"/>
        <v>513500</v>
      </c>
      <c r="K593" s="69">
        <f t="shared" si="149"/>
        <v>2.2269999999999999</v>
      </c>
      <c r="L593" s="63">
        <f t="shared" si="150"/>
        <v>9.1000000000000004E-3</v>
      </c>
      <c r="M593" s="58">
        <f t="shared" si="151"/>
        <v>46943</v>
      </c>
      <c r="N593" s="75">
        <v>2.2280000000000002</v>
      </c>
      <c r="O593" s="75">
        <v>2.2290000000000001</v>
      </c>
      <c r="P593" s="75">
        <v>2.2000000000000002</v>
      </c>
    </row>
    <row r="594" spans="1:16" x14ac:dyDescent="0.25">
      <c r="A594" s="57" t="s">
        <v>2722</v>
      </c>
      <c r="B594" s="57" t="s">
        <v>2717</v>
      </c>
      <c r="C594" s="70">
        <v>6.0110000000000001</v>
      </c>
      <c r="D594" s="93">
        <v>8.3999999999999995E-3</v>
      </c>
      <c r="E594" s="64">
        <v>8.8999999999999999E-3</v>
      </c>
      <c r="F594" s="91">
        <v>6.03</v>
      </c>
      <c r="G594" s="91">
        <v>5.9770000000000003</v>
      </c>
      <c r="H594" s="59">
        <v>221447</v>
      </c>
      <c r="I594" s="35">
        <v>0.62501157407407404</v>
      </c>
      <c r="J594" s="59">
        <f t="shared" si="148"/>
        <v>518880</v>
      </c>
      <c r="K594" s="69">
        <f t="shared" si="149"/>
        <v>6.0110000000000001</v>
      </c>
      <c r="L594" s="63">
        <f t="shared" si="150"/>
        <v>8.3999999999999995E-3</v>
      </c>
      <c r="M594" s="58">
        <f t="shared" si="151"/>
        <v>221447</v>
      </c>
      <c r="N594" s="75">
        <v>6.0110000000000001</v>
      </c>
      <c r="O594" s="75">
        <v>6.0119999999999996</v>
      </c>
      <c r="P594" s="75">
        <v>6.0279999999999996</v>
      </c>
    </row>
    <row r="595" spans="1:16" x14ac:dyDescent="0.25">
      <c r="A595" s="57" t="s">
        <v>2723</v>
      </c>
      <c r="B595" s="57" t="s">
        <v>2725</v>
      </c>
      <c r="C595" s="70">
        <v>114.584</v>
      </c>
      <c r="D595" s="95">
        <v>-1E-4</v>
      </c>
      <c r="E595" s="64">
        <v>1.3899999999999999E-2</v>
      </c>
      <c r="F595" s="91">
        <v>115.154</v>
      </c>
      <c r="G595" s="92">
        <v>113.563</v>
      </c>
      <c r="H595" s="59">
        <v>9500</v>
      </c>
      <c r="I595" s="35">
        <v>0.625</v>
      </c>
      <c r="J595" s="59">
        <f t="shared" si="148"/>
        <v>123233</v>
      </c>
      <c r="K595" s="69">
        <f t="shared" ref="K595" si="152">C595+0</f>
        <v>114.584</v>
      </c>
      <c r="L595" s="63">
        <f t="shared" ref="L595" si="153">D595</f>
        <v>-1E-4</v>
      </c>
      <c r="M595" s="58">
        <f t="shared" ref="M595" si="154">H595</f>
        <v>9500</v>
      </c>
      <c r="N595" s="75">
        <v>114.584</v>
      </c>
      <c r="O595" s="75">
        <v>114.599</v>
      </c>
      <c r="P595" s="75">
        <v>114.596</v>
      </c>
    </row>
    <row r="596" spans="1:16" x14ac:dyDescent="0.25">
      <c r="A596" s="57" t="s">
        <v>2757</v>
      </c>
      <c r="B596" s="57" t="s">
        <v>2758</v>
      </c>
      <c r="C596" s="70">
        <v>127.07899999999999</v>
      </c>
      <c r="D596" s="93">
        <v>6.4000000000000003E-3</v>
      </c>
      <c r="E596" s="64">
        <v>1.35E-2</v>
      </c>
      <c r="F596" s="91">
        <v>127.599</v>
      </c>
      <c r="G596" s="92">
        <v>125.89</v>
      </c>
      <c r="H596" s="59">
        <v>1975</v>
      </c>
      <c r="I596" s="35">
        <v>0.625</v>
      </c>
      <c r="J596" s="59">
        <f t="shared" si="148"/>
        <v>123221</v>
      </c>
      <c r="K596" s="69">
        <f t="shared" ref="K596" si="155">C596+0</f>
        <v>127.07899999999999</v>
      </c>
      <c r="L596" s="63">
        <f t="shared" ref="L596" si="156">D596</f>
        <v>6.4000000000000003E-3</v>
      </c>
      <c r="M596" s="58">
        <f t="shared" ref="M596" si="157">H596</f>
        <v>1975</v>
      </c>
      <c r="N596" s="75">
        <v>127.151</v>
      </c>
      <c r="O596" s="75">
        <v>127.283</v>
      </c>
      <c r="P596" s="75">
        <v>125.89</v>
      </c>
    </row>
    <row r="597" spans="1:16" x14ac:dyDescent="0.25">
      <c r="A597" s="57" t="s">
        <v>2778</v>
      </c>
      <c r="B597" s="57" t="s">
        <v>2780</v>
      </c>
      <c r="C597" s="70">
        <v>142.66300000000001</v>
      </c>
      <c r="D597" s="95">
        <v>-1E-4</v>
      </c>
      <c r="E597" s="64">
        <v>8.0999999999999996E-3</v>
      </c>
      <c r="F597" s="91">
        <v>143.35</v>
      </c>
      <c r="G597" s="92">
        <v>142.19999999999999</v>
      </c>
      <c r="H597" s="59">
        <v>1897</v>
      </c>
      <c r="I597" s="35">
        <v>0.62501157407407404</v>
      </c>
      <c r="J597" s="59">
        <f t="shared" si="148"/>
        <v>118046</v>
      </c>
      <c r="K597" s="69">
        <f t="shared" ref="K597" si="158">C597+0</f>
        <v>142.66300000000001</v>
      </c>
      <c r="L597" s="63">
        <f t="shared" ref="L597" si="159">D597</f>
        <v>-1E-4</v>
      </c>
      <c r="M597" s="58">
        <f t="shared" ref="M597" si="160">H597</f>
        <v>1897</v>
      </c>
      <c r="N597" s="75">
        <v>142.55600000000001</v>
      </c>
      <c r="O597" s="75">
        <v>142.68</v>
      </c>
      <c r="P597" s="75">
        <v>142.40100000000001</v>
      </c>
    </row>
    <row r="598" spans="1:16" x14ac:dyDescent="0.25">
      <c r="A598" s="57" t="s">
        <v>2813</v>
      </c>
      <c r="B598" s="57" t="s">
        <v>2815</v>
      </c>
      <c r="C598" s="70">
        <v>108.598</v>
      </c>
      <c r="D598" s="93">
        <v>1.2999999999999999E-2</v>
      </c>
      <c r="E598" s="64">
        <v>1.61E-2</v>
      </c>
      <c r="F598" s="91">
        <v>108.63</v>
      </c>
      <c r="G598" s="92">
        <v>106.9</v>
      </c>
      <c r="H598" s="59">
        <v>2398</v>
      </c>
      <c r="I598" s="35">
        <v>0.625</v>
      </c>
      <c r="J598" s="59">
        <f t="shared" si="148"/>
        <v>127098</v>
      </c>
      <c r="K598" s="69">
        <f t="shared" ref="K598" si="161">C598+0</f>
        <v>108.598</v>
      </c>
      <c r="L598" s="63">
        <f t="shared" ref="L598" si="162">D598</f>
        <v>1.2999999999999999E-2</v>
      </c>
      <c r="M598" s="58">
        <f t="shared" ref="M598" si="163">H598</f>
        <v>2398</v>
      </c>
      <c r="N598" s="75">
        <v>108.509</v>
      </c>
      <c r="O598" s="75">
        <v>108.598</v>
      </c>
      <c r="P598" s="75">
        <v>107.2</v>
      </c>
    </row>
    <row r="599" spans="1:16" x14ac:dyDescent="0.25">
      <c r="A599" s="57" t="s">
        <v>2903</v>
      </c>
      <c r="B599" s="57" t="s">
        <v>2905</v>
      </c>
      <c r="C599" s="70">
        <v>130.99799999999999</v>
      </c>
      <c r="D599" s="93">
        <v>8.9999999999999993E-3</v>
      </c>
      <c r="E599" s="64">
        <v>1.54E-2</v>
      </c>
      <c r="F599" s="91">
        <v>131.25</v>
      </c>
      <c r="G599" s="92">
        <v>129.25</v>
      </c>
      <c r="H599" s="59">
        <v>2678</v>
      </c>
      <c r="I599" s="35">
        <v>0.625</v>
      </c>
      <c r="J599" s="59">
        <f t="shared" si="148"/>
        <v>123203</v>
      </c>
      <c r="K599" s="69">
        <f t="shared" ref="K599" si="164">C599+0</f>
        <v>130.99799999999999</v>
      </c>
      <c r="L599" s="63">
        <f t="shared" ref="L599" si="165">D599</f>
        <v>8.9999999999999993E-3</v>
      </c>
      <c r="M599" s="58">
        <f t="shared" ref="M599" si="166">H599</f>
        <v>2678</v>
      </c>
      <c r="N599" s="75">
        <v>130.739</v>
      </c>
      <c r="O599" s="75">
        <v>131</v>
      </c>
      <c r="P599" s="75">
        <v>129.25</v>
      </c>
    </row>
    <row r="600" spans="1:16" x14ac:dyDescent="0.25">
      <c r="A600" s="57" t="s">
        <v>2914</v>
      </c>
      <c r="B600" s="57" t="s">
        <v>2915</v>
      </c>
      <c r="C600" s="70">
        <v>172.8</v>
      </c>
      <c r="D600" s="93">
        <v>2.86E-2</v>
      </c>
      <c r="E600" s="64">
        <v>7.2900000000000006E-2</v>
      </c>
      <c r="F600" s="91">
        <v>176.88800000000001</v>
      </c>
      <c r="G600" s="92">
        <v>164.63399999999999</v>
      </c>
      <c r="H600" s="59">
        <v>76569</v>
      </c>
      <c r="I600" s="35">
        <v>0.625</v>
      </c>
      <c r="J600" s="59">
        <f t="shared" si="148"/>
        <v>127104</v>
      </c>
      <c r="K600" s="69">
        <f t="shared" ref="K600" si="167">C600+0</f>
        <v>172.8</v>
      </c>
      <c r="L600" s="63">
        <f t="shared" ref="L600" si="168">D600</f>
        <v>2.86E-2</v>
      </c>
      <c r="M600" s="58">
        <f t="shared" ref="M600" si="169">H600</f>
        <v>76569</v>
      </c>
      <c r="N600" s="75">
        <v>172.8</v>
      </c>
      <c r="O600" s="75">
        <v>172.87899999999999</v>
      </c>
      <c r="P600" s="75">
        <v>167</v>
      </c>
    </row>
    <row r="601" spans="1:16" x14ac:dyDescent="0.25">
      <c r="A601" s="57" t="s">
        <v>3637</v>
      </c>
      <c r="B601" s="57" t="s">
        <v>5649</v>
      </c>
      <c r="C601" s="70">
        <v>128.19999999999999</v>
      </c>
      <c r="D601" s="95" t="s">
        <v>5575</v>
      </c>
      <c r="E601" s="64">
        <v>0</v>
      </c>
      <c r="F601" s="92">
        <v>0</v>
      </c>
      <c r="G601" s="92">
        <v>0</v>
      </c>
      <c r="H601" s="59">
        <v>0</v>
      </c>
      <c r="I601" s="35">
        <v>0.625</v>
      </c>
      <c r="J601" s="59">
        <f t="shared" si="148"/>
        <v>128091</v>
      </c>
      <c r="K601" s="69">
        <f t="shared" ref="K601:K603" si="170">C601+0</f>
        <v>128.19999999999999</v>
      </c>
      <c r="L601" s="63" t="str">
        <f t="shared" ref="L601:L603" si="171">D601</f>
        <v>停牌</v>
      </c>
      <c r="M601" s="58">
        <f t="shared" ref="M601:M603" si="172">H601</f>
        <v>0</v>
      </c>
      <c r="N601" s="75">
        <v>0</v>
      </c>
      <c r="O601" s="75">
        <v>0</v>
      </c>
      <c r="P601" s="75">
        <v>0</v>
      </c>
    </row>
    <row r="602" spans="1:16" x14ac:dyDescent="0.25">
      <c r="A602" s="57" t="s">
        <v>4327</v>
      </c>
      <c r="B602" s="57" t="s">
        <v>4329</v>
      </c>
      <c r="C602" s="70">
        <v>118.2</v>
      </c>
      <c r="D602" s="93">
        <v>7.7000000000000002E-3</v>
      </c>
      <c r="E602" s="64">
        <v>1.47E-2</v>
      </c>
      <c r="F602" s="91">
        <v>118.82</v>
      </c>
      <c r="G602" s="92">
        <v>117.096</v>
      </c>
      <c r="H602" s="59">
        <v>3582</v>
      </c>
      <c r="I602" s="35">
        <v>0.625</v>
      </c>
      <c r="J602" s="59">
        <f t="shared" si="148"/>
        <v>123207</v>
      </c>
      <c r="K602" s="69">
        <f t="shared" si="170"/>
        <v>118.2</v>
      </c>
      <c r="L602" s="63">
        <f t="shared" si="171"/>
        <v>7.7000000000000002E-3</v>
      </c>
      <c r="M602" s="58">
        <f t="shared" si="172"/>
        <v>3582</v>
      </c>
      <c r="N602" s="75">
        <v>118.2</v>
      </c>
      <c r="O602" s="75">
        <v>118.29</v>
      </c>
      <c r="P602" s="75">
        <v>117.099</v>
      </c>
    </row>
    <row r="603" spans="1:16" x14ac:dyDescent="0.25">
      <c r="A603" s="57" t="s">
        <v>4328</v>
      </c>
      <c r="B603" s="57" t="s">
        <v>4330</v>
      </c>
      <c r="C603" s="70">
        <v>123.836</v>
      </c>
      <c r="D603" s="93">
        <v>4.3E-3</v>
      </c>
      <c r="E603" s="64">
        <v>8.8000000000000005E-3</v>
      </c>
      <c r="F603" s="91">
        <v>124.14</v>
      </c>
      <c r="G603" s="92">
        <v>123.05800000000001</v>
      </c>
      <c r="H603" s="59">
        <v>1605</v>
      </c>
      <c r="I603" s="35">
        <v>0.625</v>
      </c>
      <c r="J603" s="59">
        <f t="shared" si="148"/>
        <v>123201</v>
      </c>
      <c r="K603" s="69">
        <f t="shared" si="170"/>
        <v>123.836</v>
      </c>
      <c r="L603" s="63">
        <f t="shared" si="171"/>
        <v>4.3E-3</v>
      </c>
      <c r="M603" s="58">
        <f t="shared" si="172"/>
        <v>1605</v>
      </c>
      <c r="N603" s="75">
        <v>123.76</v>
      </c>
      <c r="O603" s="75">
        <v>123.836</v>
      </c>
      <c r="P603" s="75">
        <v>123.74</v>
      </c>
    </row>
    <row r="604" spans="1:16" x14ac:dyDescent="0.25">
      <c r="A604" s="57" t="s">
        <v>4354</v>
      </c>
      <c r="B604" s="57" t="s">
        <v>4758</v>
      </c>
      <c r="C604" s="70">
        <v>140.21299999999999</v>
      </c>
      <c r="D604" s="93">
        <v>2.41E-2</v>
      </c>
      <c r="E604" s="64">
        <v>2.76E-2</v>
      </c>
      <c r="F604" s="91">
        <v>140.45500000000001</v>
      </c>
      <c r="G604" s="92">
        <v>136.66999999999999</v>
      </c>
      <c r="H604" s="59">
        <v>7606</v>
      </c>
      <c r="I604" s="35">
        <v>0.62501157407407404</v>
      </c>
      <c r="J604" s="59">
        <f t="shared" si="148"/>
        <v>113672</v>
      </c>
      <c r="K604" s="69">
        <f t="shared" ref="K604" si="173">C604+0</f>
        <v>140.21299999999999</v>
      </c>
      <c r="L604" s="63">
        <f t="shared" ref="L604" si="174">D604</f>
        <v>2.41E-2</v>
      </c>
      <c r="M604" s="58">
        <f t="shared" ref="M604" si="175">H604</f>
        <v>7606</v>
      </c>
      <c r="N604" s="75">
        <v>139.99299999999999</v>
      </c>
      <c r="O604" s="75">
        <v>140.22999999999999</v>
      </c>
      <c r="P604" s="75">
        <v>137</v>
      </c>
    </row>
    <row r="605" spans="1:16" x14ac:dyDescent="0.25">
      <c r="A605" s="57" t="s">
        <v>4365</v>
      </c>
      <c r="B605" s="57" t="s">
        <v>4370</v>
      </c>
      <c r="C605" s="70">
        <v>118.051</v>
      </c>
      <c r="D605" s="93">
        <v>2.0999999999999999E-3</v>
      </c>
      <c r="E605" s="64">
        <v>1.06E-2</v>
      </c>
      <c r="F605" s="91">
        <v>118.149</v>
      </c>
      <c r="G605" s="92">
        <v>116.9</v>
      </c>
      <c r="H605" s="59">
        <v>1833</v>
      </c>
      <c r="I605" s="35">
        <v>0.625</v>
      </c>
      <c r="J605" s="59">
        <f t="shared" si="148"/>
        <v>123200</v>
      </c>
      <c r="K605" s="69">
        <f t="shared" ref="K605:K606" si="176">C605+0</f>
        <v>118.051</v>
      </c>
      <c r="L605" s="63">
        <f t="shared" ref="L605:L606" si="177">D605</f>
        <v>2.0999999999999999E-3</v>
      </c>
      <c r="M605" s="58">
        <f t="shared" ref="M605:M606" si="178">H605</f>
        <v>1833</v>
      </c>
      <c r="N605" s="75">
        <v>118.051</v>
      </c>
      <c r="O605" s="75">
        <v>118.086</v>
      </c>
      <c r="P605" s="75">
        <v>117.18600000000001</v>
      </c>
    </row>
    <row r="606" spans="1:16" x14ac:dyDescent="0.25">
      <c r="A606" s="57" t="s">
        <v>4374</v>
      </c>
      <c r="B606" s="57" t="s">
        <v>4722</v>
      </c>
      <c r="C606" s="70">
        <v>118.03700000000001</v>
      </c>
      <c r="D606" s="93">
        <v>5.1999999999999998E-3</v>
      </c>
      <c r="E606" s="64">
        <v>1.52E-2</v>
      </c>
      <c r="F606" s="91">
        <v>118.467</v>
      </c>
      <c r="G606" s="92">
        <v>116.679</v>
      </c>
      <c r="H606" s="59">
        <v>1639</v>
      </c>
      <c r="I606" s="35">
        <v>0.62501157407407404</v>
      </c>
      <c r="J606" s="59">
        <f t="shared" si="148"/>
        <v>113671</v>
      </c>
      <c r="K606" s="69">
        <f t="shared" si="176"/>
        <v>118.03700000000001</v>
      </c>
      <c r="L606" s="63">
        <f t="shared" si="177"/>
        <v>5.1999999999999998E-3</v>
      </c>
      <c r="M606" s="58">
        <f t="shared" si="178"/>
        <v>1639</v>
      </c>
      <c r="N606" s="75">
        <v>118.1</v>
      </c>
      <c r="O606" s="75">
        <v>118.175</v>
      </c>
      <c r="P606" s="75">
        <v>117.426</v>
      </c>
    </row>
    <row r="607" spans="1:16" x14ac:dyDescent="0.25">
      <c r="A607" s="57" t="s">
        <v>4380</v>
      </c>
      <c r="B607" s="57" t="s">
        <v>4382</v>
      </c>
      <c r="C607" s="70">
        <v>168.41300000000001</v>
      </c>
      <c r="D607" s="93">
        <v>2.8999999999999998E-3</v>
      </c>
      <c r="E607" s="64">
        <v>3.0300000000000001E-2</v>
      </c>
      <c r="F607" s="91">
        <v>169.5</v>
      </c>
      <c r="G607" s="92">
        <v>164.417</v>
      </c>
      <c r="H607" s="59">
        <v>22550</v>
      </c>
      <c r="I607" s="35">
        <v>0.62502314814814819</v>
      </c>
      <c r="J607" s="59">
        <f t="shared" si="148"/>
        <v>111011</v>
      </c>
      <c r="K607" s="69">
        <f t="shared" ref="K607" si="179">C607+0</f>
        <v>168.41300000000001</v>
      </c>
      <c r="L607" s="63">
        <f t="shared" ref="L607" si="180">D607</f>
        <v>2.8999999999999998E-3</v>
      </c>
      <c r="M607" s="58">
        <f t="shared" ref="M607" si="181">H607</f>
        <v>22550</v>
      </c>
      <c r="N607" s="75">
        <v>168.422</v>
      </c>
      <c r="O607" s="75">
        <v>168.423</v>
      </c>
      <c r="P607" s="75">
        <v>168</v>
      </c>
    </row>
    <row r="608" spans="1:16" x14ac:dyDescent="0.25">
      <c r="A608" s="57" t="s">
        <v>4399</v>
      </c>
      <c r="B608" s="57" t="s">
        <v>4403</v>
      </c>
      <c r="C608" s="70">
        <v>124.3</v>
      </c>
      <c r="D608" s="93">
        <v>7.1000000000000004E-3</v>
      </c>
      <c r="E608" s="64">
        <v>1.0800000000000001E-2</v>
      </c>
      <c r="F608" s="91">
        <v>124.33799999999999</v>
      </c>
      <c r="G608" s="92">
        <v>123</v>
      </c>
      <c r="H608" s="59">
        <v>2643</v>
      </c>
      <c r="I608" s="35">
        <v>0.625</v>
      </c>
      <c r="J608" s="59">
        <f t="shared" si="148"/>
        <v>123218</v>
      </c>
      <c r="K608" s="69">
        <f t="shared" ref="K608:K609" si="182">C608+0</f>
        <v>124.3</v>
      </c>
      <c r="L608" s="63">
        <f t="shared" ref="L608:L609" si="183">D608</f>
        <v>7.1000000000000004E-3</v>
      </c>
      <c r="M608" s="58">
        <f t="shared" ref="M608:M609" si="184">H608</f>
        <v>2643</v>
      </c>
      <c r="N608" s="75">
        <v>124.25</v>
      </c>
      <c r="O608" s="75">
        <v>124.3</v>
      </c>
      <c r="P608" s="75">
        <v>123.419</v>
      </c>
    </row>
    <row r="609" spans="1:16" x14ac:dyDescent="0.25">
      <c r="A609" s="57" t="s">
        <v>4421</v>
      </c>
      <c r="B609" s="57" t="s">
        <v>4424</v>
      </c>
      <c r="C609" s="70">
        <v>156.80000000000001</v>
      </c>
      <c r="D609" s="93">
        <v>1.03E-2</v>
      </c>
      <c r="E609" s="64">
        <v>6.59E-2</v>
      </c>
      <c r="F609" s="91">
        <v>162.4</v>
      </c>
      <c r="G609" s="92">
        <v>152.18</v>
      </c>
      <c r="H609" s="59">
        <v>115815</v>
      </c>
      <c r="I609" s="35">
        <v>0.625</v>
      </c>
      <c r="J609" s="59">
        <f t="shared" si="148"/>
        <v>123219</v>
      </c>
      <c r="K609" s="69">
        <f t="shared" si="182"/>
        <v>156.80000000000001</v>
      </c>
      <c r="L609" s="63">
        <f t="shared" si="183"/>
        <v>1.03E-2</v>
      </c>
      <c r="M609" s="58">
        <f t="shared" si="184"/>
        <v>115815</v>
      </c>
      <c r="N609" s="75">
        <v>156.79900000000001</v>
      </c>
      <c r="O609" s="75">
        <v>156.80000000000001</v>
      </c>
      <c r="P609" s="75">
        <v>155.93899999999999</v>
      </c>
    </row>
    <row r="610" spans="1:16" x14ac:dyDescent="0.25">
      <c r="A610" s="57" t="s">
        <v>4432</v>
      </c>
      <c r="B610" s="57" t="s">
        <v>4434</v>
      </c>
      <c r="C610" s="70">
        <v>116.961</v>
      </c>
      <c r="D610" s="93">
        <v>8.3000000000000001E-3</v>
      </c>
      <c r="E610" s="64">
        <v>1.3299999999999999E-2</v>
      </c>
      <c r="F610" s="91">
        <v>117.092</v>
      </c>
      <c r="G610" s="92">
        <v>115.55200000000001</v>
      </c>
      <c r="H610" s="59">
        <v>4831</v>
      </c>
      <c r="I610" s="35">
        <v>0.625</v>
      </c>
      <c r="J610" s="59">
        <f t="shared" si="148"/>
        <v>127075</v>
      </c>
      <c r="K610" s="69">
        <f t="shared" ref="K610" si="185">C610+0</f>
        <v>116.961</v>
      </c>
      <c r="L610" s="63">
        <f t="shared" ref="L610" si="186">D610</f>
        <v>8.3000000000000001E-3</v>
      </c>
      <c r="M610" s="58">
        <f t="shared" ref="M610" si="187">H610</f>
        <v>4831</v>
      </c>
      <c r="N610" s="75">
        <v>116.911</v>
      </c>
      <c r="O610" s="75">
        <v>116.961</v>
      </c>
      <c r="P610" s="75">
        <v>116.001</v>
      </c>
    </row>
    <row r="611" spans="1:16" x14ac:dyDescent="0.25">
      <c r="A611" s="57" t="s">
        <v>4433</v>
      </c>
      <c r="B611" s="57" t="s">
        <v>4764</v>
      </c>
      <c r="C611" s="70">
        <v>127.148</v>
      </c>
      <c r="D611" s="93">
        <v>1.15E-2</v>
      </c>
      <c r="E611" s="64">
        <v>1.83E-2</v>
      </c>
      <c r="F611" s="91">
        <v>127.5</v>
      </c>
      <c r="G611" s="92">
        <v>125.2</v>
      </c>
      <c r="H611" s="59">
        <v>1941</v>
      </c>
      <c r="I611" s="35">
        <v>0.62501157407407404</v>
      </c>
      <c r="J611" s="59">
        <f t="shared" si="148"/>
        <v>113674</v>
      </c>
      <c r="K611" s="69">
        <f t="shared" ref="K611" si="188">C611+0</f>
        <v>127.148</v>
      </c>
      <c r="L611" s="63">
        <f t="shared" ref="L611" si="189">D611</f>
        <v>1.15E-2</v>
      </c>
      <c r="M611" s="58">
        <f t="shared" ref="M611" si="190">H611</f>
        <v>1941</v>
      </c>
      <c r="N611" s="75">
        <v>127</v>
      </c>
      <c r="O611" s="75">
        <v>127.3</v>
      </c>
      <c r="P611" s="75">
        <v>125.7</v>
      </c>
    </row>
    <row r="612" spans="1:16" x14ac:dyDescent="0.25">
      <c r="A612" s="57" t="s">
        <v>4452</v>
      </c>
      <c r="B612" s="57" t="s">
        <v>4453</v>
      </c>
      <c r="C612" s="70">
        <v>123.15</v>
      </c>
      <c r="D612" s="93">
        <v>5.8999999999999999E-3</v>
      </c>
      <c r="E612" s="64">
        <v>1.89E-2</v>
      </c>
      <c r="F612" s="91">
        <v>124.432</v>
      </c>
      <c r="G612" s="92">
        <v>122.119</v>
      </c>
      <c r="H612" s="59">
        <v>2313</v>
      </c>
      <c r="I612" s="35">
        <v>0.625</v>
      </c>
      <c r="J612" s="59">
        <f t="shared" si="148"/>
        <v>123182</v>
      </c>
      <c r="K612" s="69">
        <f t="shared" ref="K612" si="191">C612+0</f>
        <v>123.15</v>
      </c>
      <c r="L612" s="63">
        <f t="shared" ref="L612" si="192">D612</f>
        <v>5.8999999999999999E-3</v>
      </c>
      <c r="M612" s="58">
        <f t="shared" ref="M612" si="193">H612</f>
        <v>2313</v>
      </c>
      <c r="N612" s="75">
        <v>123.15</v>
      </c>
      <c r="O612" s="75">
        <v>123.336</v>
      </c>
      <c r="P612" s="75">
        <v>122.42700000000001</v>
      </c>
    </row>
    <row r="613" spans="1:16" x14ac:dyDescent="0.25">
      <c r="A613" s="57" t="s">
        <v>4468</v>
      </c>
      <c r="B613" s="57" t="s">
        <v>4471</v>
      </c>
      <c r="C613" s="70">
        <v>152.501</v>
      </c>
      <c r="D613" s="93">
        <v>1.26E-2</v>
      </c>
      <c r="E613" s="64">
        <v>4.5100000000000001E-2</v>
      </c>
      <c r="F613" s="91">
        <v>154.59399999999999</v>
      </c>
      <c r="G613" s="92">
        <v>147.80000000000001</v>
      </c>
      <c r="H613" s="59">
        <v>53620</v>
      </c>
      <c r="I613" s="35">
        <v>0.625</v>
      </c>
      <c r="J613" s="59">
        <f t="shared" si="148"/>
        <v>123209</v>
      </c>
      <c r="K613" s="69">
        <f t="shared" ref="K613" si="194">C613+0</f>
        <v>152.501</v>
      </c>
      <c r="L613" s="63">
        <f t="shared" ref="L613" si="195">D613</f>
        <v>1.26E-2</v>
      </c>
      <c r="M613" s="58">
        <f t="shared" ref="M613" si="196">H613</f>
        <v>53620</v>
      </c>
      <c r="N613" s="75">
        <v>152.501</v>
      </c>
      <c r="O613" s="75">
        <v>152.518</v>
      </c>
      <c r="P613" s="75">
        <v>150.375</v>
      </c>
    </row>
    <row r="614" spans="1:16" x14ac:dyDescent="0.25">
      <c r="A614" s="57" t="s">
        <v>4492</v>
      </c>
      <c r="B614" s="57" t="s">
        <v>4497</v>
      </c>
      <c r="C614" s="70">
        <v>133.38499999999999</v>
      </c>
      <c r="D614" s="93">
        <v>1.6899999999999998E-2</v>
      </c>
      <c r="E614" s="64">
        <v>2.4799999999999999E-2</v>
      </c>
      <c r="F614" s="91">
        <v>133.98699999999999</v>
      </c>
      <c r="G614" s="92">
        <v>130.73400000000001</v>
      </c>
      <c r="H614" s="59">
        <v>3569</v>
      </c>
      <c r="I614" s="35">
        <v>0.625</v>
      </c>
      <c r="J614" s="59">
        <f t="shared" si="148"/>
        <v>123206</v>
      </c>
      <c r="K614" s="69">
        <f t="shared" ref="K614" si="197">C614+0</f>
        <v>133.38499999999999</v>
      </c>
      <c r="L614" s="63">
        <f t="shared" ref="L614" si="198">D614</f>
        <v>1.6899999999999998E-2</v>
      </c>
      <c r="M614" s="58">
        <f t="shared" ref="M614" si="199">H614</f>
        <v>3569</v>
      </c>
      <c r="N614" s="75">
        <v>133.38499999999999</v>
      </c>
      <c r="O614" s="75">
        <v>133.386</v>
      </c>
      <c r="P614" s="75">
        <v>130.9</v>
      </c>
    </row>
    <row r="615" spans="1:16" x14ac:dyDescent="0.25">
      <c r="A615" s="57" t="s">
        <v>4499</v>
      </c>
      <c r="B615" s="57" t="s">
        <v>4911</v>
      </c>
      <c r="C615" s="70">
        <v>121.803</v>
      </c>
      <c r="D615" s="93">
        <v>6.1000000000000004E-3</v>
      </c>
      <c r="E615" s="64">
        <v>1.35E-2</v>
      </c>
      <c r="F615" s="91">
        <v>122.25</v>
      </c>
      <c r="G615" s="92">
        <v>120.613</v>
      </c>
      <c r="H615" s="59">
        <v>1907</v>
      </c>
      <c r="I615" s="35">
        <v>0.62501157407407404</v>
      </c>
      <c r="J615" s="59">
        <f t="shared" si="148"/>
        <v>113658</v>
      </c>
      <c r="K615" s="69">
        <f t="shared" ref="K615" si="200">C615+0</f>
        <v>121.803</v>
      </c>
      <c r="L615" s="63">
        <f t="shared" ref="L615" si="201">D615</f>
        <v>6.1000000000000004E-3</v>
      </c>
      <c r="M615" s="58">
        <f t="shared" ref="M615" si="202">H615</f>
        <v>1907</v>
      </c>
      <c r="N615" s="75">
        <v>121.742</v>
      </c>
      <c r="O615" s="75">
        <v>121.9</v>
      </c>
      <c r="P615" s="75">
        <v>120.613</v>
      </c>
    </row>
    <row r="616" spans="1:16" x14ac:dyDescent="0.25">
      <c r="A616" s="57" t="s">
        <v>4526</v>
      </c>
      <c r="B616" s="104" t="s">
        <v>4681</v>
      </c>
      <c r="C616" s="70">
        <v>4.57</v>
      </c>
      <c r="D616" s="93">
        <v>2.01E-2</v>
      </c>
      <c r="E616" s="64">
        <v>2.9000000000000001E-2</v>
      </c>
      <c r="F616" s="91">
        <v>4.5999999999999996</v>
      </c>
      <c r="G616" s="92">
        <v>4.47</v>
      </c>
      <c r="H616" s="59">
        <v>14619</v>
      </c>
      <c r="I616" s="35">
        <v>0.62501157407407404</v>
      </c>
      <c r="J616" s="59">
        <f t="shared" ref="J616:J637" si="203">IF(LEFT(A616,2)="gb",RIGHT(A616,LEN(A616)-3),RIGHT(A616,LEN(A616)-2)-0)</f>
        <v>601568</v>
      </c>
      <c r="K616" s="69">
        <f t="shared" ref="K616:K628" si="204">C616+0</f>
        <v>4.57</v>
      </c>
      <c r="L616" s="63">
        <f t="shared" ref="L616:L628" si="205">D616</f>
        <v>2.01E-2</v>
      </c>
      <c r="M616" s="58">
        <f t="shared" ref="M616:M628" si="206">H616</f>
        <v>14619</v>
      </c>
      <c r="N616" s="75">
        <v>4.57</v>
      </c>
      <c r="O616" s="75">
        <v>4.58</v>
      </c>
      <c r="P616" s="75">
        <v>4.4800000000000004</v>
      </c>
    </row>
    <row r="617" spans="1:16" x14ac:dyDescent="0.25">
      <c r="A617" s="57" t="s">
        <v>4527</v>
      </c>
      <c r="B617" s="104" t="s">
        <v>4621</v>
      </c>
      <c r="C617" s="70">
        <v>5.55</v>
      </c>
      <c r="D617" s="95">
        <v>-1.0699999999999999E-2</v>
      </c>
      <c r="E617" s="64">
        <v>2.3199999999999998E-2</v>
      </c>
      <c r="F617" s="91">
        <v>5.64</v>
      </c>
      <c r="G617" s="92">
        <v>5.51</v>
      </c>
      <c r="H617" s="59">
        <v>106180</v>
      </c>
      <c r="I617" s="35">
        <v>0.62503472222222223</v>
      </c>
      <c r="J617" s="59">
        <f t="shared" si="203"/>
        <v>601216</v>
      </c>
      <c r="K617" s="69">
        <f t="shared" si="204"/>
        <v>5.55</v>
      </c>
      <c r="L617" s="63">
        <f t="shared" si="205"/>
        <v>-1.0699999999999999E-2</v>
      </c>
      <c r="M617" s="58">
        <f t="shared" si="206"/>
        <v>106180</v>
      </c>
      <c r="N617" s="75">
        <v>5.55</v>
      </c>
      <c r="O617" s="75">
        <v>5.56</v>
      </c>
      <c r="P617" s="75">
        <v>5.55</v>
      </c>
    </row>
    <row r="618" spans="1:16" x14ac:dyDescent="0.25">
      <c r="A618" s="57" t="s">
        <v>4528</v>
      </c>
      <c r="B618" s="104" t="s">
        <v>5773</v>
      </c>
      <c r="C618" s="70">
        <v>8.33</v>
      </c>
      <c r="D618" s="93">
        <v>2.3300000000000001E-2</v>
      </c>
      <c r="E618" s="64">
        <v>2.9499999999999998E-2</v>
      </c>
      <c r="F618" s="91">
        <v>8.34</v>
      </c>
      <c r="G618" s="92">
        <v>8.1</v>
      </c>
      <c r="H618" s="59">
        <v>26999</v>
      </c>
      <c r="I618" s="35">
        <v>0.625</v>
      </c>
      <c r="J618" s="59">
        <f t="shared" si="203"/>
        <v>600177</v>
      </c>
      <c r="K618" s="69">
        <f t="shared" si="204"/>
        <v>8.33</v>
      </c>
      <c r="L618" s="63">
        <f t="shared" si="205"/>
        <v>2.3300000000000001E-2</v>
      </c>
      <c r="M618" s="58">
        <f t="shared" si="206"/>
        <v>26999</v>
      </c>
      <c r="N618" s="75">
        <v>8.32</v>
      </c>
      <c r="O618" s="75">
        <v>8.33</v>
      </c>
      <c r="P618" s="75">
        <v>8.1199999999999992</v>
      </c>
    </row>
    <row r="619" spans="1:16" x14ac:dyDescent="0.25">
      <c r="A619" s="57" t="s">
        <v>4529</v>
      </c>
      <c r="B619" s="104" t="s">
        <v>5587</v>
      </c>
      <c r="C619" s="70">
        <v>8.67</v>
      </c>
      <c r="D619" s="95">
        <v>-8.0000000000000002E-3</v>
      </c>
      <c r="E619" s="64">
        <v>2.06E-2</v>
      </c>
      <c r="F619" s="91">
        <v>8.77</v>
      </c>
      <c r="G619" s="92">
        <v>8.59</v>
      </c>
      <c r="H619" s="59">
        <v>58775</v>
      </c>
      <c r="I619" s="35">
        <v>0.62502314814814819</v>
      </c>
      <c r="J619" s="59">
        <f t="shared" si="203"/>
        <v>601229</v>
      </c>
      <c r="K619" s="69">
        <f t="shared" si="204"/>
        <v>8.67</v>
      </c>
      <c r="L619" s="63">
        <f t="shared" si="205"/>
        <v>-8.0000000000000002E-3</v>
      </c>
      <c r="M619" s="58">
        <f t="shared" si="206"/>
        <v>58775</v>
      </c>
      <c r="N619" s="75">
        <v>8.66</v>
      </c>
      <c r="O619" s="75">
        <v>8.67</v>
      </c>
      <c r="P619" s="75">
        <v>8.7200000000000006</v>
      </c>
    </row>
    <row r="620" spans="1:16" x14ac:dyDescent="0.25">
      <c r="A620" s="57" t="s">
        <v>4530</v>
      </c>
      <c r="B620" s="104" t="s">
        <v>4540</v>
      </c>
      <c r="C620" s="70">
        <v>7.79</v>
      </c>
      <c r="D620" s="93">
        <v>7.7999999999999996E-3</v>
      </c>
      <c r="E620" s="64">
        <v>2.07E-2</v>
      </c>
      <c r="F620" s="91">
        <v>7.87</v>
      </c>
      <c r="G620" s="92">
        <v>7.71</v>
      </c>
      <c r="H620" s="59">
        <v>8912</v>
      </c>
      <c r="I620" s="35">
        <v>0.625</v>
      </c>
      <c r="J620" s="59">
        <f t="shared" si="203"/>
        <v>2233</v>
      </c>
      <c r="K620" s="69">
        <f t="shared" si="204"/>
        <v>7.79</v>
      </c>
      <c r="L620" s="63">
        <f t="shared" si="205"/>
        <v>7.7999999999999996E-3</v>
      </c>
      <c r="M620" s="58">
        <f t="shared" si="206"/>
        <v>8912</v>
      </c>
      <c r="N620" s="75">
        <v>7.78</v>
      </c>
      <c r="O620" s="75">
        <v>7.79</v>
      </c>
      <c r="P620" s="75">
        <v>7.71</v>
      </c>
    </row>
    <row r="621" spans="1:16" x14ac:dyDescent="0.25">
      <c r="A621" s="57" t="s">
        <v>4531</v>
      </c>
      <c r="B621" s="104" t="s">
        <v>4635</v>
      </c>
      <c r="C621" s="70">
        <v>9.17</v>
      </c>
      <c r="D621" s="95">
        <v>-7.6E-3</v>
      </c>
      <c r="E621" s="64">
        <v>1.41E-2</v>
      </c>
      <c r="F621" s="91">
        <v>9.2799999999999994</v>
      </c>
      <c r="G621" s="92">
        <v>9.15</v>
      </c>
      <c r="H621" s="59">
        <v>107451</v>
      </c>
      <c r="I621" s="35">
        <v>0.62501157407407404</v>
      </c>
      <c r="J621" s="59">
        <f t="shared" si="203"/>
        <v>600919</v>
      </c>
      <c r="K621" s="69">
        <f t="shared" si="204"/>
        <v>9.17</v>
      </c>
      <c r="L621" s="63">
        <f t="shared" si="205"/>
        <v>-7.6E-3</v>
      </c>
      <c r="M621" s="58">
        <f t="shared" si="206"/>
        <v>107451</v>
      </c>
      <c r="N621" s="75">
        <v>9.17</v>
      </c>
      <c r="O621" s="75">
        <v>9.18</v>
      </c>
      <c r="P621" s="75">
        <v>9.23</v>
      </c>
    </row>
    <row r="622" spans="1:16" x14ac:dyDescent="0.25">
      <c r="A622" s="57" t="s">
        <v>4532</v>
      </c>
      <c r="B622" s="104" t="s">
        <v>4692</v>
      </c>
      <c r="C622" s="70">
        <v>5.69</v>
      </c>
      <c r="D622" s="95">
        <v>-1.2200000000000001E-2</v>
      </c>
      <c r="E622" s="64">
        <v>2.0799999999999999E-2</v>
      </c>
      <c r="F622" s="91">
        <v>5.78</v>
      </c>
      <c r="G622" s="92">
        <v>5.66</v>
      </c>
      <c r="H622" s="59">
        <v>49764</v>
      </c>
      <c r="I622" s="35">
        <v>0.62501157407407404</v>
      </c>
      <c r="J622" s="59">
        <f t="shared" si="203"/>
        <v>601077</v>
      </c>
      <c r="K622" s="69">
        <f t="shared" si="204"/>
        <v>5.69</v>
      </c>
      <c r="L622" s="63">
        <f t="shared" si="205"/>
        <v>-1.2200000000000001E-2</v>
      </c>
      <c r="M622" s="58">
        <f t="shared" si="206"/>
        <v>49764</v>
      </c>
      <c r="N622" s="75">
        <v>5.68</v>
      </c>
      <c r="O622" s="75">
        <v>5.69</v>
      </c>
      <c r="P622" s="75">
        <v>5.74</v>
      </c>
    </row>
    <row r="623" spans="1:16" x14ac:dyDescent="0.25">
      <c r="A623" s="57" t="s">
        <v>4533</v>
      </c>
      <c r="B623" s="104" t="s">
        <v>4752</v>
      </c>
      <c r="C623" s="70">
        <v>6.31</v>
      </c>
      <c r="D623" s="95">
        <v>-1.7100000000000001E-2</v>
      </c>
      <c r="E623" s="64">
        <v>2.3400000000000001E-2</v>
      </c>
      <c r="F623" s="91">
        <v>6.45</v>
      </c>
      <c r="G623" s="92">
        <v>6.3</v>
      </c>
      <c r="H623" s="59">
        <v>246158</v>
      </c>
      <c r="I623" s="35">
        <v>0.62501157407407404</v>
      </c>
      <c r="J623" s="59">
        <f t="shared" si="203"/>
        <v>601398</v>
      </c>
      <c r="K623" s="69">
        <f t="shared" si="204"/>
        <v>6.31</v>
      </c>
      <c r="L623" s="63">
        <f t="shared" si="205"/>
        <v>-1.7100000000000001E-2</v>
      </c>
      <c r="M623" s="58">
        <f t="shared" si="206"/>
        <v>246158</v>
      </c>
      <c r="N623" s="75">
        <v>6.3</v>
      </c>
      <c r="O623" s="75">
        <v>6.31</v>
      </c>
      <c r="P623" s="75">
        <v>6.4</v>
      </c>
    </row>
    <row r="624" spans="1:16" x14ac:dyDescent="0.25">
      <c r="A624" s="57" t="s">
        <v>4534</v>
      </c>
      <c r="B624" s="104" t="s">
        <v>4723</v>
      </c>
      <c r="C624" s="70">
        <v>5.82</v>
      </c>
      <c r="D624" s="95">
        <v>-1.52E-2</v>
      </c>
      <c r="E624" s="64">
        <v>2.1999999999999999E-2</v>
      </c>
      <c r="F624" s="91">
        <v>5.94</v>
      </c>
      <c r="G624" s="92">
        <v>5.81</v>
      </c>
      <c r="H624" s="59">
        <v>68660</v>
      </c>
      <c r="I624" s="35">
        <v>0.62502314814814819</v>
      </c>
      <c r="J624" s="59">
        <f t="shared" si="203"/>
        <v>601169</v>
      </c>
      <c r="K624" s="69">
        <f t="shared" si="204"/>
        <v>5.82</v>
      </c>
      <c r="L624" s="63">
        <f t="shared" si="205"/>
        <v>-1.52E-2</v>
      </c>
      <c r="M624" s="58">
        <f t="shared" si="206"/>
        <v>68660</v>
      </c>
      <c r="N624" s="75">
        <v>5.81</v>
      </c>
      <c r="O624" s="75">
        <v>5.82</v>
      </c>
      <c r="P624" s="75">
        <v>5.89</v>
      </c>
    </row>
    <row r="625" spans="1:16" x14ac:dyDescent="0.25">
      <c r="A625" s="57" t="s">
        <v>4535</v>
      </c>
      <c r="B625" s="104" t="s">
        <v>5127</v>
      </c>
      <c r="C625" s="70">
        <v>3.77</v>
      </c>
      <c r="D625" s="93">
        <v>1.34E-2</v>
      </c>
      <c r="E625" s="64">
        <v>1.8800000000000001E-2</v>
      </c>
      <c r="F625" s="91">
        <v>3.77</v>
      </c>
      <c r="G625" s="92">
        <v>3.7</v>
      </c>
      <c r="H625" s="59">
        <v>5008</v>
      </c>
      <c r="I625" s="35">
        <v>0.62501157407407404</v>
      </c>
      <c r="J625" s="59">
        <f t="shared" si="203"/>
        <v>600681</v>
      </c>
      <c r="K625" s="69">
        <f t="shared" si="204"/>
        <v>3.77</v>
      </c>
      <c r="L625" s="63">
        <f t="shared" si="205"/>
        <v>1.34E-2</v>
      </c>
      <c r="M625" s="58">
        <f t="shared" si="206"/>
        <v>5008</v>
      </c>
      <c r="N625" s="75">
        <v>3.76</v>
      </c>
      <c r="O625" s="75">
        <v>3.77</v>
      </c>
      <c r="P625" s="75">
        <v>3.7</v>
      </c>
    </row>
    <row r="626" spans="1:16" x14ac:dyDescent="0.25">
      <c r="A626" s="57" t="s">
        <v>4536</v>
      </c>
      <c r="B626" s="104" t="s">
        <v>4735</v>
      </c>
      <c r="C626" s="70">
        <v>8.2100000000000009</v>
      </c>
      <c r="D626" s="95">
        <v>-1.9099999999999999E-2</v>
      </c>
      <c r="E626" s="64">
        <v>2.1499999999999998E-2</v>
      </c>
      <c r="F626" s="91">
        <v>8.3800000000000008</v>
      </c>
      <c r="G626" s="92">
        <v>8.1999999999999993</v>
      </c>
      <c r="H626" s="59">
        <v>102426</v>
      </c>
      <c r="I626" s="35">
        <v>0.62503472222222223</v>
      </c>
      <c r="J626" s="59">
        <f t="shared" si="203"/>
        <v>601939</v>
      </c>
      <c r="K626" s="69">
        <f t="shared" si="204"/>
        <v>8.2100000000000009</v>
      </c>
      <c r="L626" s="63">
        <f t="shared" si="205"/>
        <v>-1.9099999999999999E-2</v>
      </c>
      <c r="M626" s="58">
        <f t="shared" si="206"/>
        <v>102426</v>
      </c>
      <c r="N626" s="75">
        <v>8.2100000000000009</v>
      </c>
      <c r="O626" s="75">
        <v>8.2200000000000006</v>
      </c>
      <c r="P626" s="75">
        <v>8.32</v>
      </c>
    </row>
    <row r="627" spans="1:16" x14ac:dyDescent="0.25">
      <c r="A627" s="57" t="s">
        <v>4537</v>
      </c>
      <c r="B627" s="104" t="s">
        <v>4682</v>
      </c>
      <c r="C627" s="70">
        <v>10.199999999999999</v>
      </c>
      <c r="D627" s="93">
        <v>1.29E-2</v>
      </c>
      <c r="E627" s="64">
        <v>1.9900000000000001E-2</v>
      </c>
      <c r="F627" s="91">
        <v>10.25</v>
      </c>
      <c r="G627" s="92">
        <v>10.050000000000001</v>
      </c>
      <c r="H627" s="59">
        <v>15640</v>
      </c>
      <c r="I627" s="35">
        <v>0.62501157407407404</v>
      </c>
      <c r="J627" s="59">
        <f t="shared" si="203"/>
        <v>600295</v>
      </c>
      <c r="K627" s="69">
        <f t="shared" si="204"/>
        <v>10.199999999999999</v>
      </c>
      <c r="L627" s="63">
        <f t="shared" si="205"/>
        <v>1.29E-2</v>
      </c>
      <c r="M627" s="58">
        <f t="shared" si="206"/>
        <v>15640</v>
      </c>
      <c r="N627" s="75">
        <v>10.199999999999999</v>
      </c>
      <c r="O627" s="75">
        <v>10.210000000000001</v>
      </c>
      <c r="P627" s="75">
        <v>10.050000000000001</v>
      </c>
    </row>
    <row r="628" spans="1:16" x14ac:dyDescent="0.25">
      <c r="A628" s="57" t="s">
        <v>4538</v>
      </c>
      <c r="B628" s="104" t="s">
        <v>4711</v>
      </c>
      <c r="C628" s="70">
        <v>16.05</v>
      </c>
      <c r="D628" s="95">
        <v>-2.2499999999999999E-2</v>
      </c>
      <c r="E628" s="64">
        <v>2.3800000000000002E-2</v>
      </c>
      <c r="F628" s="102">
        <v>16.420000000000002</v>
      </c>
      <c r="G628" s="92">
        <v>16.03</v>
      </c>
      <c r="H628" s="59">
        <v>69266</v>
      </c>
      <c r="I628" s="35">
        <v>0.62503472222222223</v>
      </c>
      <c r="J628" s="59">
        <f t="shared" si="203"/>
        <v>601838</v>
      </c>
      <c r="K628" s="69">
        <f t="shared" si="204"/>
        <v>16.05</v>
      </c>
      <c r="L628" s="63">
        <f t="shared" si="205"/>
        <v>-2.2499999999999999E-2</v>
      </c>
      <c r="M628" s="58">
        <f t="shared" si="206"/>
        <v>69266</v>
      </c>
      <c r="N628" s="75">
        <v>16.05</v>
      </c>
      <c r="O628" s="75">
        <v>16.059999999999999</v>
      </c>
      <c r="P628" s="75">
        <v>16.38</v>
      </c>
    </row>
    <row r="629" spans="1:16" x14ac:dyDescent="0.25">
      <c r="A629" s="57" t="s">
        <v>4539</v>
      </c>
      <c r="B629" s="57" t="s">
        <v>2096</v>
      </c>
      <c r="C629" s="70">
        <v>11.73</v>
      </c>
      <c r="D629" s="95">
        <v>-5.1000000000000004E-3</v>
      </c>
      <c r="E629" s="64">
        <v>9.2999999999999992E-3</v>
      </c>
      <c r="F629" s="91">
        <v>11.83</v>
      </c>
      <c r="G629" s="92">
        <v>11.72</v>
      </c>
      <c r="H629" s="59">
        <v>113837</v>
      </c>
      <c r="I629" s="35">
        <v>0.625</v>
      </c>
      <c r="J629" s="59">
        <f t="shared" si="203"/>
        <v>1</v>
      </c>
      <c r="K629" s="69">
        <f t="shared" ref="K629" si="207">C629+0</f>
        <v>11.73</v>
      </c>
      <c r="L629" s="63">
        <f t="shared" ref="L629" si="208">D629</f>
        <v>-5.1000000000000004E-3</v>
      </c>
      <c r="M629" s="58">
        <f t="shared" ref="M629" si="209">H629</f>
        <v>113837</v>
      </c>
      <c r="N629" s="75">
        <v>11.73</v>
      </c>
      <c r="O629" s="75">
        <v>11.74</v>
      </c>
      <c r="P629" s="75">
        <v>11.79</v>
      </c>
    </row>
    <row r="630" spans="1:16" x14ac:dyDescent="0.25">
      <c r="A630" s="57" t="s">
        <v>4545</v>
      </c>
      <c r="B630" s="57" t="s">
        <v>4547</v>
      </c>
      <c r="C630" s="70">
        <v>13.96</v>
      </c>
      <c r="D630" s="93">
        <v>2.7199999999999998E-2</v>
      </c>
      <c r="E630" s="64">
        <v>3.1600000000000003E-2</v>
      </c>
      <c r="F630" s="91">
        <v>13.97</v>
      </c>
      <c r="G630" s="92">
        <v>13.54</v>
      </c>
      <c r="H630" s="59">
        <v>4956</v>
      </c>
      <c r="I630" s="35">
        <v>0.625</v>
      </c>
      <c r="J630" s="59">
        <f t="shared" si="203"/>
        <v>2818</v>
      </c>
      <c r="K630" s="69">
        <f t="shared" ref="K630" si="210">C630+0</f>
        <v>13.96</v>
      </c>
      <c r="L630" s="63">
        <f t="shared" ref="L630" si="211">D630</f>
        <v>2.7199999999999998E-2</v>
      </c>
      <c r="M630" s="58">
        <f t="shared" ref="M630" si="212">H630</f>
        <v>4956</v>
      </c>
      <c r="N630" s="75">
        <v>13.96</v>
      </c>
      <c r="O630" s="75">
        <v>13.97</v>
      </c>
      <c r="P630" s="75">
        <v>13.6</v>
      </c>
    </row>
    <row r="631" spans="1:16" x14ac:dyDescent="0.25">
      <c r="A631" s="57" t="s">
        <v>4564</v>
      </c>
      <c r="B631" s="57" t="s">
        <v>4566</v>
      </c>
      <c r="C631" s="70">
        <v>127.49299999999999</v>
      </c>
      <c r="D631" s="93">
        <v>7.1999999999999998E-3</v>
      </c>
      <c r="E631" s="64">
        <v>2.0299999999999999E-2</v>
      </c>
      <c r="F631" s="91">
        <v>128.5</v>
      </c>
      <c r="G631" s="92">
        <v>125.93</v>
      </c>
      <c r="H631" s="59">
        <v>2893</v>
      </c>
      <c r="I631" s="35">
        <v>0.62502314814814819</v>
      </c>
      <c r="J631" s="59">
        <f t="shared" si="203"/>
        <v>113669</v>
      </c>
      <c r="K631" s="69">
        <f t="shared" ref="K631" si="213">C631+0</f>
        <v>127.49299999999999</v>
      </c>
      <c r="L631" s="63">
        <f t="shared" ref="L631" si="214">D631</f>
        <v>7.1999999999999998E-3</v>
      </c>
      <c r="M631" s="58">
        <f t="shared" ref="M631" si="215">H631</f>
        <v>2893</v>
      </c>
      <c r="N631" s="75">
        <v>127.401</v>
      </c>
      <c r="O631" s="75">
        <v>127.56399999999999</v>
      </c>
      <c r="P631" s="75">
        <v>126.601</v>
      </c>
    </row>
    <row r="632" spans="1:16" x14ac:dyDescent="0.25">
      <c r="A632" s="57" t="s">
        <v>4577</v>
      </c>
      <c r="B632" s="57" t="s">
        <v>4578</v>
      </c>
      <c r="C632" s="70">
        <v>126.6</v>
      </c>
      <c r="D632" s="93">
        <v>1.12E-2</v>
      </c>
      <c r="E632" s="64">
        <v>1.49E-2</v>
      </c>
      <c r="F632" s="91">
        <v>126.872</v>
      </c>
      <c r="G632" s="92">
        <v>125.012</v>
      </c>
      <c r="H632" s="59">
        <v>4263</v>
      </c>
      <c r="I632" s="35">
        <v>0.625</v>
      </c>
      <c r="J632" s="59">
        <f t="shared" si="203"/>
        <v>123226</v>
      </c>
      <c r="K632" s="69">
        <f t="shared" ref="K632" si="216">C632+0</f>
        <v>126.6</v>
      </c>
      <c r="L632" s="63">
        <f t="shared" ref="L632" si="217">D632</f>
        <v>1.12E-2</v>
      </c>
      <c r="M632" s="58">
        <f t="shared" ref="M632" si="218">H632</f>
        <v>4263</v>
      </c>
      <c r="N632" s="75">
        <v>126.5</v>
      </c>
      <c r="O632" s="75">
        <v>126.6</v>
      </c>
      <c r="P632" s="75">
        <v>125.3</v>
      </c>
    </row>
    <row r="633" spans="1:16" x14ac:dyDescent="0.25">
      <c r="A633" s="57" t="s">
        <v>4611</v>
      </c>
      <c r="B633" s="57" t="s">
        <v>4612</v>
      </c>
      <c r="C633" s="70">
        <v>130.821</v>
      </c>
      <c r="D633" s="93">
        <v>2.2100000000000002E-2</v>
      </c>
      <c r="E633" s="64">
        <v>3.44E-2</v>
      </c>
      <c r="F633" s="91">
        <v>131.6</v>
      </c>
      <c r="G633" s="92">
        <v>127.199</v>
      </c>
      <c r="H633" s="59">
        <v>4973</v>
      </c>
      <c r="I633" s="35">
        <v>0.62502314814814819</v>
      </c>
      <c r="J633" s="59">
        <f t="shared" si="203"/>
        <v>113667</v>
      </c>
      <c r="K633" s="69">
        <f t="shared" ref="K633:K637" si="219">C633+0</f>
        <v>130.821</v>
      </c>
      <c r="L633" s="63">
        <f t="shared" ref="L633:L637" si="220">D633</f>
        <v>2.2100000000000002E-2</v>
      </c>
      <c r="M633" s="58">
        <f t="shared" ref="M633:M637" si="221">H633</f>
        <v>4973</v>
      </c>
      <c r="N633" s="75">
        <v>130</v>
      </c>
      <c r="O633" s="75">
        <v>130.34899999999999</v>
      </c>
      <c r="P633" s="75">
        <v>127.79900000000001</v>
      </c>
    </row>
    <row r="634" spans="1:16" x14ac:dyDescent="0.25">
      <c r="A634" s="57" t="s">
        <v>4632</v>
      </c>
      <c r="B634" s="57" t="s">
        <v>4636</v>
      </c>
      <c r="C634" s="70">
        <v>113.5</v>
      </c>
      <c r="D634" s="93">
        <v>1.2500000000000001E-2</v>
      </c>
      <c r="E634" s="64">
        <v>3.1399999999999997E-2</v>
      </c>
      <c r="F634" s="91">
        <v>113.718</v>
      </c>
      <c r="G634" s="92">
        <v>110.20099999999999</v>
      </c>
      <c r="H634" s="59">
        <v>4323</v>
      </c>
      <c r="I634" s="35">
        <v>0.625</v>
      </c>
      <c r="J634" s="59">
        <f t="shared" si="203"/>
        <v>123193</v>
      </c>
      <c r="K634" s="69">
        <f t="shared" si="219"/>
        <v>113.5</v>
      </c>
      <c r="L634" s="63">
        <f t="shared" si="220"/>
        <v>1.2500000000000001E-2</v>
      </c>
      <c r="M634" s="58">
        <f t="shared" si="221"/>
        <v>4323</v>
      </c>
      <c r="N634" s="75">
        <v>113.5</v>
      </c>
      <c r="O634" s="75">
        <v>113.565</v>
      </c>
      <c r="P634" s="75">
        <v>112.09</v>
      </c>
    </row>
    <row r="635" spans="1:16" x14ac:dyDescent="0.25">
      <c r="A635" s="57" t="s">
        <v>4684</v>
      </c>
      <c r="B635" s="57" t="s">
        <v>4687</v>
      </c>
      <c r="C635" s="70">
        <v>105.25</v>
      </c>
      <c r="D635" s="93">
        <v>1.9099999999999999E-2</v>
      </c>
      <c r="E635" s="64">
        <v>2.4299999999999999E-2</v>
      </c>
      <c r="F635" s="91">
        <v>105.51</v>
      </c>
      <c r="G635" s="92">
        <v>103.003</v>
      </c>
      <c r="H635" s="59">
        <v>15639</v>
      </c>
      <c r="I635" s="35">
        <v>0.625</v>
      </c>
      <c r="J635" s="59">
        <f t="shared" si="203"/>
        <v>127061</v>
      </c>
      <c r="K635" s="69">
        <f t="shared" si="219"/>
        <v>105.25</v>
      </c>
      <c r="L635" s="63">
        <f t="shared" si="220"/>
        <v>1.9099999999999999E-2</v>
      </c>
      <c r="M635" s="58">
        <f t="shared" si="221"/>
        <v>15639</v>
      </c>
      <c r="N635" s="75">
        <v>105.2</v>
      </c>
      <c r="O635" s="75">
        <v>105.25</v>
      </c>
      <c r="P635" s="75">
        <v>103.003</v>
      </c>
    </row>
    <row r="636" spans="1:16" x14ac:dyDescent="0.25">
      <c r="A636" s="57" t="s">
        <v>4694</v>
      </c>
      <c r="B636" s="57" t="s">
        <v>4695</v>
      </c>
      <c r="C636" s="70">
        <v>137.51599999999999</v>
      </c>
      <c r="D636" s="93">
        <v>0.01</v>
      </c>
      <c r="E636" s="64">
        <v>1.4999999999999999E-2</v>
      </c>
      <c r="F636" s="91">
        <v>138.191</v>
      </c>
      <c r="G636" s="92">
        <v>136.155</v>
      </c>
      <c r="H636" s="59">
        <v>6787</v>
      </c>
      <c r="I636" s="35">
        <v>0.625</v>
      </c>
      <c r="J636" s="59">
        <f t="shared" si="203"/>
        <v>123227</v>
      </c>
      <c r="K636" s="69">
        <f t="shared" si="219"/>
        <v>137.51599999999999</v>
      </c>
      <c r="L636" s="63">
        <f t="shared" si="220"/>
        <v>0.01</v>
      </c>
      <c r="M636" s="58">
        <f t="shared" si="221"/>
        <v>6787</v>
      </c>
      <c r="N636" s="75">
        <v>137.51599999999999</v>
      </c>
      <c r="O636" s="75">
        <v>137.6</v>
      </c>
      <c r="P636" s="75">
        <v>136.46</v>
      </c>
    </row>
    <row r="637" spans="1:16" x14ac:dyDescent="0.25">
      <c r="A637" s="57" t="s">
        <v>4720</v>
      </c>
      <c r="B637" s="57" t="s">
        <v>4724</v>
      </c>
      <c r="C637" s="70">
        <v>173.23699999999999</v>
      </c>
      <c r="D637" s="93">
        <v>3.7000000000000002E-3</v>
      </c>
      <c r="E637" s="64">
        <v>2.8500000000000001E-2</v>
      </c>
      <c r="F637" s="91">
        <v>176.30099999999999</v>
      </c>
      <c r="G637" s="92">
        <v>171.386</v>
      </c>
      <c r="H637" s="59">
        <v>15905</v>
      </c>
      <c r="I637" s="35">
        <v>0.625</v>
      </c>
      <c r="J637" s="59">
        <f t="shared" si="203"/>
        <v>123202</v>
      </c>
      <c r="K637" s="69">
        <f t="shared" si="219"/>
        <v>173.23699999999999</v>
      </c>
      <c r="L637" s="63">
        <f t="shared" si="220"/>
        <v>3.7000000000000002E-3</v>
      </c>
      <c r="M637" s="58">
        <f t="shared" si="221"/>
        <v>15905</v>
      </c>
      <c r="N637" s="75">
        <v>173.2</v>
      </c>
      <c r="O637" s="75">
        <v>173.23699999999999</v>
      </c>
      <c r="P637" s="75">
        <v>172.89</v>
      </c>
    </row>
    <row r="638" spans="1:16" x14ac:dyDescent="0.25">
      <c r="A638" s="57" t="s">
        <v>4729</v>
      </c>
      <c r="B638" s="57" t="s">
        <v>4736</v>
      </c>
      <c r="C638" s="70">
        <v>120.54600000000001</v>
      </c>
      <c r="D638" s="93">
        <v>1.0699999999999999E-2</v>
      </c>
      <c r="E638" s="64">
        <v>1.4E-2</v>
      </c>
      <c r="F638" s="91">
        <v>120.6</v>
      </c>
      <c r="G638" s="92">
        <v>118.929</v>
      </c>
      <c r="H638" s="59">
        <v>2086</v>
      </c>
      <c r="I638" s="35">
        <v>0.625</v>
      </c>
      <c r="J638" s="59">
        <f t="shared" ref="J638:J649" si="222">IF(LEFT(A638,2)="gb",RIGHT(A638,LEN(A638)-3),RIGHT(A638,LEN(A638)-2)-0)</f>
        <v>123230</v>
      </c>
      <c r="K638" s="69">
        <f t="shared" ref="K638:K639" si="223">C638+0</f>
        <v>120.54600000000001</v>
      </c>
      <c r="L638" s="63">
        <f t="shared" ref="L638:L639" si="224">D638</f>
        <v>1.0699999999999999E-2</v>
      </c>
      <c r="M638" s="58">
        <f t="shared" ref="M638:M639" si="225">H638</f>
        <v>2086</v>
      </c>
      <c r="N638" s="75">
        <v>120.503</v>
      </c>
      <c r="O638" s="75">
        <v>120.54600000000001</v>
      </c>
      <c r="P638" s="75">
        <v>119.37</v>
      </c>
    </row>
    <row r="639" spans="1:16" x14ac:dyDescent="0.25">
      <c r="A639" s="57" t="s">
        <v>4730</v>
      </c>
      <c r="B639" s="57" t="s">
        <v>4737</v>
      </c>
      <c r="C639" s="70">
        <v>118.40300000000001</v>
      </c>
      <c r="D639" s="93">
        <v>1.0200000000000001E-2</v>
      </c>
      <c r="E639" s="64">
        <v>1.5299999999999999E-2</v>
      </c>
      <c r="F639" s="91">
        <v>118.79900000000001</v>
      </c>
      <c r="G639" s="92">
        <v>117.001</v>
      </c>
      <c r="H639" s="59">
        <v>3174</v>
      </c>
      <c r="I639" s="35">
        <v>0.625</v>
      </c>
      <c r="J639" s="59">
        <f t="shared" si="222"/>
        <v>123212</v>
      </c>
      <c r="K639" s="69">
        <f t="shared" si="223"/>
        <v>118.40300000000001</v>
      </c>
      <c r="L639" s="63">
        <f t="shared" si="224"/>
        <v>1.0200000000000001E-2</v>
      </c>
      <c r="M639" s="58">
        <f t="shared" si="225"/>
        <v>3174</v>
      </c>
      <c r="N639" s="75">
        <v>118.4</v>
      </c>
      <c r="O639" s="75">
        <v>118.40300000000001</v>
      </c>
      <c r="P639" s="75">
        <v>117.212</v>
      </c>
    </row>
    <row r="640" spans="1:16" x14ac:dyDescent="0.25">
      <c r="A640" s="57" t="s">
        <v>4748</v>
      </c>
      <c r="B640" s="57" t="s">
        <v>5570</v>
      </c>
      <c r="C640" s="70">
        <v>129.101</v>
      </c>
      <c r="D640" s="95" t="s">
        <v>5575</v>
      </c>
      <c r="E640" s="64">
        <v>0</v>
      </c>
      <c r="F640" s="92">
        <v>0</v>
      </c>
      <c r="G640" s="92">
        <v>0</v>
      </c>
      <c r="H640" s="59">
        <v>0</v>
      </c>
      <c r="I640" s="35">
        <v>0.625</v>
      </c>
      <c r="J640" s="59">
        <f t="shared" si="222"/>
        <v>123205</v>
      </c>
      <c r="K640" s="69">
        <f t="shared" ref="K640" si="226">C640+0</f>
        <v>129.101</v>
      </c>
      <c r="L640" s="63" t="str">
        <f t="shared" ref="L640" si="227">D640</f>
        <v>停牌</v>
      </c>
      <c r="M640" s="58">
        <f t="shared" ref="M640" si="228">H640</f>
        <v>0</v>
      </c>
      <c r="N640" s="75">
        <v>0</v>
      </c>
      <c r="O640" s="75">
        <v>0</v>
      </c>
      <c r="P640" s="75">
        <v>0</v>
      </c>
    </row>
    <row r="641" spans="1:16" x14ac:dyDescent="0.25">
      <c r="A641" s="57" t="s">
        <v>4771</v>
      </c>
      <c r="B641" s="57" t="s">
        <v>4773</v>
      </c>
      <c r="C641" s="70">
        <v>130.46899999999999</v>
      </c>
      <c r="D641" s="93">
        <v>3.3999999999999998E-3</v>
      </c>
      <c r="E641" s="64">
        <v>8.0999999999999996E-3</v>
      </c>
      <c r="F641" s="91">
        <v>130.85</v>
      </c>
      <c r="G641" s="92">
        <v>129.797</v>
      </c>
      <c r="H641" s="59">
        <v>1485</v>
      </c>
      <c r="I641" s="35">
        <v>0.62501157407407404</v>
      </c>
      <c r="J641" s="59">
        <f t="shared" si="222"/>
        <v>113668</v>
      </c>
      <c r="K641" s="69">
        <f t="shared" ref="K641:K644" si="229">C641+0</f>
        <v>130.46899999999999</v>
      </c>
      <c r="L641" s="63">
        <f t="shared" ref="L641:L644" si="230">D641</f>
        <v>3.3999999999999998E-3</v>
      </c>
      <c r="M641" s="58">
        <f t="shared" ref="M641:M644" si="231">H641</f>
        <v>1485</v>
      </c>
      <c r="N641" s="75">
        <v>130.268</v>
      </c>
      <c r="O641" s="75">
        <v>130.49299999999999</v>
      </c>
      <c r="P641" s="75">
        <v>129.9</v>
      </c>
    </row>
    <row r="642" spans="1:16" x14ac:dyDescent="0.25">
      <c r="A642" s="57" t="s">
        <v>4776</v>
      </c>
      <c r="B642" s="57" t="s">
        <v>4779</v>
      </c>
      <c r="C642" s="70">
        <v>125.093</v>
      </c>
      <c r="D642" s="93">
        <v>6.7999999999999996E-3</v>
      </c>
      <c r="E642" s="64">
        <v>1.3899999999999999E-2</v>
      </c>
      <c r="F642" s="91">
        <v>125.5</v>
      </c>
      <c r="G642" s="92">
        <v>123.777</v>
      </c>
      <c r="H642" s="59">
        <v>3041</v>
      </c>
      <c r="I642" s="35">
        <v>0.625</v>
      </c>
      <c r="J642" s="59">
        <f t="shared" si="222"/>
        <v>127081</v>
      </c>
      <c r="K642" s="69">
        <f t="shared" si="229"/>
        <v>125.093</v>
      </c>
      <c r="L642" s="63">
        <f t="shared" si="230"/>
        <v>6.7999999999999996E-3</v>
      </c>
      <c r="M642" s="58">
        <f t="shared" si="231"/>
        <v>3041</v>
      </c>
      <c r="N642" s="75">
        <v>125.093</v>
      </c>
      <c r="O642" s="75">
        <v>125.09399999999999</v>
      </c>
      <c r="P642" s="75">
        <v>124.12</v>
      </c>
    </row>
    <row r="643" spans="1:16" x14ac:dyDescent="0.25">
      <c r="A643" s="57" t="s">
        <v>4829</v>
      </c>
      <c r="B643" s="57" t="s">
        <v>4834</v>
      </c>
      <c r="C643" s="70">
        <v>134.886</v>
      </c>
      <c r="D643" s="93">
        <v>1.47E-2</v>
      </c>
      <c r="E643" s="64">
        <v>3.2199999999999999E-2</v>
      </c>
      <c r="F643" s="91">
        <v>135.58000000000001</v>
      </c>
      <c r="G643" s="92">
        <v>131.30000000000001</v>
      </c>
      <c r="H643" s="59">
        <v>7286</v>
      </c>
      <c r="I643" s="35">
        <v>0.625</v>
      </c>
      <c r="J643" s="59">
        <f t="shared" si="222"/>
        <v>127051</v>
      </c>
      <c r="K643" s="69">
        <f t="shared" si="229"/>
        <v>134.886</v>
      </c>
      <c r="L643" s="63">
        <f t="shared" si="230"/>
        <v>1.47E-2</v>
      </c>
      <c r="M643" s="58">
        <f t="shared" si="231"/>
        <v>7286</v>
      </c>
      <c r="N643" s="75">
        <v>134.821</v>
      </c>
      <c r="O643" s="75">
        <v>134.9</v>
      </c>
      <c r="P643" s="75">
        <v>132.405</v>
      </c>
    </row>
    <row r="644" spans="1:16" x14ac:dyDescent="0.25">
      <c r="A644" s="57" t="s">
        <v>4840</v>
      </c>
      <c r="B644" s="57" t="s">
        <v>4844</v>
      </c>
      <c r="C644" s="70">
        <v>95.596999999999994</v>
      </c>
      <c r="D644" s="95">
        <v>-1.5299999999999999E-2</v>
      </c>
      <c r="E644" s="64">
        <v>1.78E-2</v>
      </c>
      <c r="F644" s="92">
        <v>97.025000000000006</v>
      </c>
      <c r="G644" s="92">
        <v>95.3</v>
      </c>
      <c r="H644" s="59">
        <v>6871</v>
      </c>
      <c r="I644" s="35">
        <v>0.625</v>
      </c>
      <c r="J644" s="59">
        <f t="shared" si="222"/>
        <v>123099</v>
      </c>
      <c r="K644" s="69">
        <f t="shared" si="229"/>
        <v>95.596999999999994</v>
      </c>
      <c r="L644" s="63">
        <f t="shared" si="230"/>
        <v>-1.5299999999999999E-2</v>
      </c>
      <c r="M644" s="58">
        <f t="shared" si="231"/>
        <v>6871</v>
      </c>
      <c r="N644" s="75">
        <v>95.596999999999994</v>
      </c>
      <c r="O644" s="75">
        <v>95.6</v>
      </c>
      <c r="P644" s="75">
        <v>96.998999999999995</v>
      </c>
    </row>
    <row r="645" spans="1:16" x14ac:dyDescent="0.25">
      <c r="A645" s="57" t="s">
        <v>4854</v>
      </c>
      <c r="B645" s="57" t="s">
        <v>4858</v>
      </c>
      <c r="C645" s="70">
        <v>115.961</v>
      </c>
      <c r="D645" s="93">
        <v>6.6E-3</v>
      </c>
      <c r="E645" s="64">
        <v>1.35E-2</v>
      </c>
      <c r="F645" s="91">
        <v>116.20099999999999</v>
      </c>
      <c r="G645" s="92">
        <v>114.646</v>
      </c>
      <c r="H645" s="59">
        <v>1979</v>
      </c>
      <c r="I645" s="35">
        <v>0.62501157407407404</v>
      </c>
      <c r="J645" s="59">
        <f t="shared" si="222"/>
        <v>118039</v>
      </c>
      <c r="K645" s="69">
        <f t="shared" ref="K645" si="232">C645+0</f>
        <v>115.961</v>
      </c>
      <c r="L645" s="63">
        <f t="shared" ref="L645" si="233">D645</f>
        <v>6.6E-3</v>
      </c>
      <c r="M645" s="58">
        <f t="shared" ref="M645" si="234">H645</f>
        <v>1979</v>
      </c>
      <c r="N645" s="75">
        <v>115.812</v>
      </c>
      <c r="O645" s="75">
        <v>116.10899999999999</v>
      </c>
      <c r="P645" s="75">
        <v>115.184</v>
      </c>
    </row>
    <row r="646" spans="1:16" x14ac:dyDescent="0.25">
      <c r="A646" s="57" t="s">
        <v>4895</v>
      </c>
      <c r="B646" s="57" t="s">
        <v>4898</v>
      </c>
      <c r="C646" s="70">
        <v>124.711</v>
      </c>
      <c r="D646" s="93">
        <v>1.46E-2</v>
      </c>
      <c r="E646" s="64">
        <v>1.61E-2</v>
      </c>
      <c r="F646" s="91">
        <v>124.98</v>
      </c>
      <c r="G646" s="91">
        <v>122.997</v>
      </c>
      <c r="H646" s="59">
        <v>3038</v>
      </c>
      <c r="I646" s="35">
        <v>0.625</v>
      </c>
      <c r="J646" s="59">
        <f t="shared" si="222"/>
        <v>123198</v>
      </c>
      <c r="K646" s="69">
        <f t="shared" ref="K646" si="235">C646+0</f>
        <v>124.711</v>
      </c>
      <c r="L646" s="63">
        <f t="shared" ref="L646" si="236">D646</f>
        <v>1.46E-2</v>
      </c>
      <c r="M646" s="58">
        <f t="shared" ref="M646" si="237">H646</f>
        <v>3038</v>
      </c>
      <c r="N646" s="75">
        <v>124.711</v>
      </c>
      <c r="O646" s="75">
        <v>124.71299999999999</v>
      </c>
      <c r="P646" s="75">
        <v>123</v>
      </c>
    </row>
    <row r="647" spans="1:16" x14ac:dyDescent="0.25">
      <c r="A647" s="57" t="s">
        <v>4996</v>
      </c>
      <c r="B647" s="57" t="s">
        <v>4998</v>
      </c>
      <c r="C647" s="70">
        <v>129.58699999999999</v>
      </c>
      <c r="D647" s="93">
        <v>1.4500000000000001E-2</v>
      </c>
      <c r="E647" s="64">
        <v>1.66E-2</v>
      </c>
      <c r="F647" s="91">
        <v>129.666</v>
      </c>
      <c r="G647" s="92">
        <v>127.54</v>
      </c>
      <c r="H647" s="59">
        <v>3278</v>
      </c>
      <c r="I647" s="35">
        <v>0.62501157407407404</v>
      </c>
      <c r="J647" s="59">
        <f t="shared" si="222"/>
        <v>118037</v>
      </c>
      <c r="K647" s="69">
        <f t="shared" ref="K647" si="238">C647+0</f>
        <v>129.58699999999999</v>
      </c>
      <c r="L647" s="63">
        <f t="shared" ref="L647" si="239">D647</f>
        <v>1.4500000000000001E-2</v>
      </c>
      <c r="M647" s="58">
        <f t="shared" ref="M647" si="240">H647</f>
        <v>3278</v>
      </c>
      <c r="N647" s="75">
        <v>129.55000000000001</v>
      </c>
      <c r="O647" s="75">
        <v>129.66</v>
      </c>
      <c r="P647" s="75">
        <v>127.72</v>
      </c>
    </row>
    <row r="648" spans="1:16" x14ac:dyDescent="0.25">
      <c r="A648" s="57" t="s">
        <v>5009</v>
      </c>
      <c r="B648" s="57" t="s">
        <v>5012</v>
      </c>
      <c r="C648" s="70">
        <v>134.36000000000001</v>
      </c>
      <c r="D648" s="93">
        <v>1.0699999999999999E-2</v>
      </c>
      <c r="E648" s="64">
        <v>2.1399999999999999E-2</v>
      </c>
      <c r="F648" s="91">
        <v>135.196</v>
      </c>
      <c r="G648" s="92">
        <v>132.351</v>
      </c>
      <c r="H648" s="59">
        <v>7012</v>
      </c>
      <c r="I648" s="35">
        <v>0.62502314814814819</v>
      </c>
      <c r="J648" s="59">
        <f t="shared" si="222"/>
        <v>118030</v>
      </c>
      <c r="K648" s="69">
        <f t="shared" ref="K648" si="241">C648+0</f>
        <v>134.36000000000001</v>
      </c>
      <c r="L648" s="63">
        <f t="shared" ref="L648" si="242">D648</f>
        <v>1.0699999999999999E-2</v>
      </c>
      <c r="M648" s="58">
        <f t="shared" ref="M648" si="243">H648</f>
        <v>7012</v>
      </c>
      <c r="N648" s="75">
        <v>134.32</v>
      </c>
      <c r="O648" s="75">
        <v>134.554</v>
      </c>
      <c r="P648" s="75">
        <v>132.69999999999999</v>
      </c>
    </row>
    <row r="649" spans="1:16" x14ac:dyDescent="0.25">
      <c r="A649" s="57" t="s">
        <v>5049</v>
      </c>
      <c r="B649" s="57" t="s">
        <v>5053</v>
      </c>
      <c r="C649" s="70">
        <v>123.46899999999999</v>
      </c>
      <c r="D649" s="93">
        <v>1.2E-2</v>
      </c>
      <c r="E649" s="64">
        <v>1.7999999999999999E-2</v>
      </c>
      <c r="F649" s="91">
        <v>124.15</v>
      </c>
      <c r="G649" s="92">
        <v>121.94799999999999</v>
      </c>
      <c r="H649" s="59">
        <v>1942</v>
      </c>
      <c r="I649" s="35">
        <v>0.625</v>
      </c>
      <c r="J649" s="59">
        <f t="shared" si="222"/>
        <v>123234</v>
      </c>
      <c r="K649" s="69">
        <f t="shared" ref="K649" si="244">C649+0</f>
        <v>123.46899999999999</v>
      </c>
      <c r="L649" s="63">
        <f t="shared" ref="L649" si="245">D649</f>
        <v>1.2E-2</v>
      </c>
      <c r="M649" s="58">
        <f t="shared" ref="M649" si="246">H649</f>
        <v>1942</v>
      </c>
      <c r="N649" s="75">
        <v>123.108</v>
      </c>
      <c r="O649" s="75">
        <v>123.46899999999999</v>
      </c>
      <c r="P649" s="75">
        <v>122.206</v>
      </c>
    </row>
    <row r="650" spans="1:16" x14ac:dyDescent="0.25">
      <c r="A650" s="57" t="s">
        <v>5103</v>
      </c>
      <c r="B650" s="57" t="s">
        <v>5110</v>
      </c>
      <c r="C650" s="70">
        <v>144.29</v>
      </c>
      <c r="D650" s="93">
        <v>7.6E-3</v>
      </c>
      <c r="E650" s="64">
        <v>2.4899999999999999E-2</v>
      </c>
      <c r="F650" s="91">
        <v>147.10599999999999</v>
      </c>
      <c r="G650" s="91">
        <v>143.53700000000001</v>
      </c>
      <c r="H650" s="59">
        <v>6776</v>
      </c>
      <c r="I650" s="35">
        <v>0.625</v>
      </c>
      <c r="J650" s="59">
        <f t="shared" ref="J650:J660" si="247">IF(LEFT(A650,2)="gb",RIGHT(A650,LEN(A650)-3),RIGHT(A650,LEN(A650)-2)-0)</f>
        <v>123184</v>
      </c>
      <c r="K650" s="69">
        <f t="shared" ref="K650:K651" si="248">C650+0</f>
        <v>144.29</v>
      </c>
      <c r="L650" s="63">
        <f t="shared" ref="L650:L651" si="249">D650</f>
        <v>7.6E-3</v>
      </c>
      <c r="M650" s="58">
        <f t="shared" ref="M650:M651" si="250">H650</f>
        <v>6776</v>
      </c>
      <c r="N650" s="75">
        <v>144.22</v>
      </c>
      <c r="O650" s="75">
        <v>144.29</v>
      </c>
      <c r="P650" s="75">
        <v>144.4</v>
      </c>
    </row>
    <row r="651" spans="1:16" x14ac:dyDescent="0.25">
      <c r="A651" s="57" t="s">
        <v>5104</v>
      </c>
      <c r="B651" s="57" t="s">
        <v>5111</v>
      </c>
      <c r="C651" s="70">
        <v>125.53100000000001</v>
      </c>
      <c r="D651" s="93">
        <v>2.6200000000000001E-2</v>
      </c>
      <c r="E651" s="64">
        <v>3.61E-2</v>
      </c>
      <c r="F651" s="91">
        <v>126.163</v>
      </c>
      <c r="G651" s="92">
        <v>121.752</v>
      </c>
      <c r="H651" s="59">
        <v>6114</v>
      </c>
      <c r="I651" s="35">
        <v>0.625</v>
      </c>
      <c r="J651" s="59">
        <f t="shared" si="247"/>
        <v>123149</v>
      </c>
      <c r="K651" s="69">
        <f t="shared" si="248"/>
        <v>125.53100000000001</v>
      </c>
      <c r="L651" s="63">
        <f t="shared" si="249"/>
        <v>2.6200000000000001E-2</v>
      </c>
      <c r="M651" s="58">
        <f t="shared" si="250"/>
        <v>6114</v>
      </c>
      <c r="N651" s="75">
        <v>125.53</v>
      </c>
      <c r="O651" s="75">
        <v>125.58</v>
      </c>
      <c r="P651" s="75">
        <v>122.2</v>
      </c>
    </row>
    <row r="652" spans="1:16" x14ac:dyDescent="0.25">
      <c r="A652" s="57" t="s">
        <v>5174</v>
      </c>
      <c r="B652" s="57" t="s">
        <v>5178</v>
      </c>
      <c r="C652" s="70">
        <v>145.19999999999999</v>
      </c>
      <c r="D652" s="93">
        <v>5.8799999999999998E-2</v>
      </c>
      <c r="E652" s="64">
        <v>9.1200000000000003E-2</v>
      </c>
      <c r="F652" s="91">
        <v>148.80000000000001</v>
      </c>
      <c r="G652" s="92">
        <v>136.30000000000001</v>
      </c>
      <c r="H652" s="59">
        <v>70543</v>
      </c>
      <c r="I652" s="35">
        <v>0.625</v>
      </c>
      <c r="J652" s="59">
        <f t="shared" si="247"/>
        <v>123245</v>
      </c>
      <c r="K652" s="69">
        <f t="shared" ref="K652" si="251">C652+0</f>
        <v>145.19999999999999</v>
      </c>
      <c r="L652" s="63">
        <f t="shared" ref="L652" si="252">D652</f>
        <v>5.8799999999999998E-2</v>
      </c>
      <c r="M652" s="58">
        <f t="shared" ref="M652" si="253">H652</f>
        <v>70543</v>
      </c>
      <c r="N652" s="75">
        <v>145.19999999999999</v>
      </c>
      <c r="O652" s="75">
        <v>145.20500000000001</v>
      </c>
      <c r="P652" s="75">
        <v>137</v>
      </c>
    </row>
    <row r="653" spans="1:16" x14ac:dyDescent="0.25">
      <c r="A653" s="57" t="s">
        <v>5184</v>
      </c>
      <c r="B653" s="57" t="s">
        <v>5187</v>
      </c>
      <c r="C653" s="70">
        <v>94.399000000000001</v>
      </c>
      <c r="D653" s="93">
        <v>2.4899999999999999E-2</v>
      </c>
      <c r="E653" s="64">
        <v>2.6499999999999999E-2</v>
      </c>
      <c r="F653" s="91">
        <v>94.463999999999999</v>
      </c>
      <c r="G653" s="92">
        <v>92.02</v>
      </c>
      <c r="H653" s="59">
        <v>14154</v>
      </c>
      <c r="I653" s="35">
        <v>0.625</v>
      </c>
      <c r="J653" s="59">
        <f t="shared" si="247"/>
        <v>127047</v>
      </c>
      <c r="K653" s="69">
        <f t="shared" ref="K653" si="254">C653+0</f>
        <v>94.399000000000001</v>
      </c>
      <c r="L653" s="63">
        <f t="shared" ref="L653" si="255">D653</f>
        <v>2.4899999999999999E-2</v>
      </c>
      <c r="M653" s="58">
        <f t="shared" ref="M653" si="256">H653</f>
        <v>14154</v>
      </c>
      <c r="N653" s="75">
        <v>94.397999999999996</v>
      </c>
      <c r="O653" s="75">
        <v>94.399000000000001</v>
      </c>
      <c r="P653" s="75">
        <v>92.11</v>
      </c>
    </row>
    <row r="654" spans="1:16" x14ac:dyDescent="0.25">
      <c r="A654" s="57" t="s">
        <v>5199</v>
      </c>
      <c r="B654" s="57" t="s">
        <v>5200</v>
      </c>
      <c r="C654" s="70">
        <v>122.63500000000001</v>
      </c>
      <c r="D654" s="93">
        <v>6.0000000000000001E-3</v>
      </c>
      <c r="E654" s="64">
        <v>1.4800000000000001E-2</v>
      </c>
      <c r="F654" s="91">
        <v>123.456</v>
      </c>
      <c r="G654" s="92">
        <v>121.646</v>
      </c>
      <c r="H654" s="59">
        <v>5079</v>
      </c>
      <c r="I654" s="35">
        <v>0.625</v>
      </c>
      <c r="J654" s="59">
        <f t="shared" si="247"/>
        <v>123169</v>
      </c>
      <c r="K654" s="69">
        <f t="shared" ref="K654" si="257">C654+0</f>
        <v>122.63500000000001</v>
      </c>
      <c r="L654" s="63">
        <f t="shared" ref="L654" si="258">D654</f>
        <v>6.0000000000000001E-3</v>
      </c>
      <c r="M654" s="58">
        <f t="shared" ref="M654" si="259">H654</f>
        <v>5079</v>
      </c>
      <c r="N654" s="75">
        <v>122.63500000000001</v>
      </c>
      <c r="O654" s="75">
        <v>122.76</v>
      </c>
      <c r="P654" s="75">
        <v>122.005</v>
      </c>
    </row>
    <row r="655" spans="1:16" x14ac:dyDescent="0.25">
      <c r="A655" s="57" t="s">
        <v>5469</v>
      </c>
      <c r="B655" s="57" t="s">
        <v>5471</v>
      </c>
      <c r="C655" s="70">
        <v>149.95500000000001</v>
      </c>
      <c r="D655" s="93">
        <v>5.4999999999999997E-3</v>
      </c>
      <c r="E655" s="64">
        <v>2.6800000000000001E-2</v>
      </c>
      <c r="F655" s="91">
        <v>151.5</v>
      </c>
      <c r="G655" s="92">
        <v>147.5</v>
      </c>
      <c r="H655" s="59">
        <v>9306</v>
      </c>
      <c r="I655" s="35">
        <v>0.625</v>
      </c>
      <c r="J655" s="59">
        <f t="shared" si="247"/>
        <v>123211</v>
      </c>
      <c r="K655" s="69">
        <f t="shared" ref="K655" si="260">C655+0</f>
        <v>149.95500000000001</v>
      </c>
      <c r="L655" s="63">
        <f t="shared" ref="L655" si="261">D655</f>
        <v>5.4999999999999997E-3</v>
      </c>
      <c r="M655" s="58">
        <f t="shared" ref="M655" si="262">H655</f>
        <v>9306</v>
      </c>
      <c r="N655" s="75">
        <v>149.85499999999999</v>
      </c>
      <c r="O655" s="75">
        <v>149.95500000000001</v>
      </c>
      <c r="P655" s="75">
        <v>148.917</v>
      </c>
    </row>
    <row r="656" spans="1:16" x14ac:dyDescent="0.25">
      <c r="A656" s="57" t="s">
        <v>5470</v>
      </c>
      <c r="B656" s="57" t="s">
        <v>5478</v>
      </c>
      <c r="C656" s="70">
        <v>124.114</v>
      </c>
      <c r="D656" s="93">
        <v>1.01E-2</v>
      </c>
      <c r="E656" s="64">
        <v>2.24E-2</v>
      </c>
      <c r="F656" s="91">
        <v>124.95699999999999</v>
      </c>
      <c r="G656" s="92">
        <v>122.2</v>
      </c>
      <c r="H656" s="59">
        <v>2061</v>
      </c>
      <c r="I656" s="35">
        <v>0.625</v>
      </c>
      <c r="J656" s="59">
        <f t="shared" si="247"/>
        <v>127041</v>
      </c>
      <c r="K656" s="69">
        <f t="shared" ref="K656" si="263">C656+0</f>
        <v>124.114</v>
      </c>
      <c r="L656" s="63">
        <f t="shared" ref="L656" si="264">D656</f>
        <v>1.01E-2</v>
      </c>
      <c r="M656" s="58">
        <f t="shared" ref="M656" si="265">H656</f>
        <v>2061</v>
      </c>
      <c r="N656" s="75">
        <v>124.114</v>
      </c>
      <c r="O656" s="75">
        <v>124.19799999999999</v>
      </c>
      <c r="P656" s="75">
        <v>123.139</v>
      </c>
    </row>
    <row r="657" spans="1:16" x14ac:dyDescent="0.25">
      <c r="A657" s="57" t="s">
        <v>5752</v>
      </c>
      <c r="B657" s="57" t="s">
        <v>5754</v>
      </c>
      <c r="C657" s="70">
        <v>144.46299999999999</v>
      </c>
      <c r="D657" s="93">
        <v>5.04E-2</v>
      </c>
      <c r="E657" s="64">
        <v>7.6499999999999999E-2</v>
      </c>
      <c r="F657" s="91">
        <v>147.73099999999999</v>
      </c>
      <c r="G657" s="92">
        <v>137.21299999999999</v>
      </c>
      <c r="H657" s="59">
        <v>109189</v>
      </c>
      <c r="I657" s="35">
        <v>0.625</v>
      </c>
      <c r="J657" s="59">
        <f t="shared" si="247"/>
        <v>123237</v>
      </c>
      <c r="K657" s="69">
        <f t="shared" ref="K657" si="266">C657+0</f>
        <v>144.46299999999999</v>
      </c>
      <c r="L657" s="63">
        <f t="shared" ref="L657" si="267">D657</f>
        <v>5.04E-2</v>
      </c>
      <c r="M657" s="58">
        <f t="shared" ref="M657" si="268">H657</f>
        <v>109189</v>
      </c>
      <c r="N657" s="75">
        <v>144.46100000000001</v>
      </c>
      <c r="O657" s="75">
        <v>144.46299999999999</v>
      </c>
      <c r="P657" s="75">
        <v>137.47800000000001</v>
      </c>
    </row>
    <row r="658" spans="1:16" x14ac:dyDescent="0.25">
      <c r="A658" s="57" t="s">
        <v>5770</v>
      </c>
      <c r="B658" s="57" t="s">
        <v>5774</v>
      </c>
      <c r="C658" s="70">
        <v>128.96700000000001</v>
      </c>
      <c r="D658" s="95">
        <v>-1.8E-3</v>
      </c>
      <c r="E658" s="64">
        <v>1.6899999999999998E-2</v>
      </c>
      <c r="F658" s="91">
        <v>130.23400000000001</v>
      </c>
      <c r="G658" s="92">
        <v>128.05000000000001</v>
      </c>
      <c r="H658" s="59">
        <v>11695</v>
      </c>
      <c r="I658" s="35">
        <v>0.625</v>
      </c>
      <c r="J658" s="59">
        <f t="shared" si="247"/>
        <v>123232</v>
      </c>
      <c r="K658" s="69">
        <f t="shared" ref="K658" si="269">C658+0</f>
        <v>128.96700000000001</v>
      </c>
      <c r="L658" s="63">
        <f t="shared" ref="L658" si="270">D658</f>
        <v>-1.8E-3</v>
      </c>
      <c r="M658" s="58">
        <f t="shared" ref="M658" si="271">H658</f>
        <v>11695</v>
      </c>
      <c r="N658" s="75">
        <v>128.96700000000001</v>
      </c>
      <c r="O658" s="75">
        <v>128.96799999999999</v>
      </c>
      <c r="P658" s="75">
        <v>129.19999999999999</v>
      </c>
    </row>
    <row r="659" spans="1:16" x14ac:dyDescent="0.25">
      <c r="A659" s="57" t="s">
        <v>5785</v>
      </c>
      <c r="B659" s="57" t="s">
        <v>5787</v>
      </c>
      <c r="C659" s="70">
        <v>151.33000000000001</v>
      </c>
      <c r="D659" s="93">
        <v>4.7999999999999996E-3</v>
      </c>
      <c r="E659" s="64">
        <v>1.0500000000000001E-2</v>
      </c>
      <c r="F659" s="91">
        <v>152.041</v>
      </c>
      <c r="G659" s="92">
        <v>150.46600000000001</v>
      </c>
      <c r="H659" s="59">
        <v>9195</v>
      </c>
      <c r="I659" s="35">
        <v>0.625</v>
      </c>
      <c r="J659" s="59">
        <f t="shared" si="247"/>
        <v>123238</v>
      </c>
      <c r="K659" s="69">
        <f t="shared" ref="K659" si="272">C659+0</f>
        <v>151.33000000000001</v>
      </c>
      <c r="L659" s="63">
        <f t="shared" ref="L659" si="273">D659</f>
        <v>4.7999999999999996E-3</v>
      </c>
      <c r="M659" s="58">
        <f t="shared" ref="M659" si="274">H659</f>
        <v>9195</v>
      </c>
      <c r="N659" s="75">
        <v>151.30799999999999</v>
      </c>
      <c r="O659" s="75">
        <v>151.33000000000001</v>
      </c>
      <c r="P659" s="75">
        <v>150.59100000000001</v>
      </c>
    </row>
    <row r="660" spans="1:16" x14ac:dyDescent="0.25">
      <c r="A660" s="57" t="s">
        <v>5786</v>
      </c>
      <c r="B660" s="57" t="s">
        <v>5788</v>
      </c>
      <c r="C660" s="70">
        <v>127.402</v>
      </c>
      <c r="D660" s="93">
        <v>1.1999999999999999E-3</v>
      </c>
      <c r="E660" s="64">
        <v>1.61E-2</v>
      </c>
      <c r="F660" s="91">
        <v>127.85</v>
      </c>
      <c r="G660" s="92">
        <v>125.8</v>
      </c>
      <c r="H660" s="59">
        <v>8260</v>
      </c>
      <c r="I660" s="35">
        <v>0.625</v>
      </c>
      <c r="J660" s="59">
        <f t="shared" si="247"/>
        <v>127093</v>
      </c>
      <c r="K660" s="69">
        <f t="shared" ref="K660" si="275">C660+0</f>
        <v>127.402</v>
      </c>
      <c r="L660" s="63">
        <f t="shared" ref="L660" si="276">D660</f>
        <v>1.1999999999999999E-3</v>
      </c>
      <c r="M660" s="58">
        <f t="shared" ref="M660" si="277">H660</f>
        <v>8260</v>
      </c>
      <c r="N660" s="75">
        <v>127.402</v>
      </c>
      <c r="O660" s="75">
        <v>127.422</v>
      </c>
      <c r="P660" s="75">
        <v>127.411</v>
      </c>
    </row>
  </sheetData>
  <autoFilter ref="A1:R656" xr:uid="{00000000-0001-0000-0800-000000000000}"/>
  <sortState xmlns:xlrd2="http://schemas.microsoft.com/office/spreadsheetml/2017/richdata2" ref="B497:B501">
    <sortCondition ref="B497:B501"/>
  </sortState>
  <phoneticPr fontId="420" type="noConversion"/>
  <pageMargins left="0.69930555555555596" right="0.69930555555555596" top="0.75" bottom="0.75" header="0.3" footer="0.3"/>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Pict="0" macro="[0]!获取股票指数">
                <anchor moveWithCells="1" sizeWithCells="1">
                  <from>
                    <xdr:col>10</xdr:col>
                    <xdr:colOff>312420</xdr:colOff>
                    <xdr:row>1</xdr:row>
                    <xdr:rowOff>0</xdr:rowOff>
                  </from>
                  <to>
                    <xdr:col>12</xdr:col>
                    <xdr:colOff>175260</xdr:colOff>
                    <xdr:row>3</xdr:row>
                    <xdr:rowOff>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tabColor indexed="62"/>
  </sheetPr>
  <dimension ref="A1:L432"/>
  <sheetViews>
    <sheetView workbookViewId="0">
      <pane xSplit="2" ySplit="1" topLeftCell="C2" activePane="bottomRight" state="frozen"/>
      <selection pane="topRight" activeCell="C1" sqref="C1"/>
      <selection pane="bottomLeft" activeCell="A3" sqref="A3"/>
      <selection pane="bottomRight" activeCell="H5" sqref="H5"/>
    </sheetView>
  </sheetViews>
  <sheetFormatPr defaultColWidth="9" defaultRowHeight="15.6" x14ac:dyDescent="0.25"/>
  <cols>
    <col min="1" max="1" width="10.33203125" style="57" customWidth="1"/>
    <col min="2" max="2" width="31.77734375" style="66" customWidth="1"/>
    <col min="3" max="3" width="10.44140625" style="12" bestFit="1" customWidth="1"/>
    <col min="4" max="4" width="9.44140625" style="11" bestFit="1" customWidth="1"/>
    <col min="5" max="5" width="9" style="11"/>
    <col min="6" max="6" width="9" style="31"/>
    <col min="7" max="7" width="13.77734375" style="33" customWidth="1"/>
    <col min="8" max="8" width="9" style="66"/>
    <col min="9" max="9" width="9.44140625" style="37" bestFit="1" customWidth="1"/>
    <col min="10" max="10" width="9" style="2"/>
    <col min="11" max="11" width="13.109375" style="2" customWidth="1"/>
    <col min="12" max="12" width="10.21875" style="2" customWidth="1"/>
    <col min="13" max="16384" width="9" style="2"/>
  </cols>
  <sheetData>
    <row r="1" spans="1:12" ht="28.5" customHeight="1" x14ac:dyDescent="0.25">
      <c r="A1" s="53" t="s">
        <v>0</v>
      </c>
      <c r="B1" s="78" t="s">
        <v>1</v>
      </c>
      <c r="C1" s="12" t="s">
        <v>12</v>
      </c>
      <c r="D1" s="9" t="s">
        <v>9</v>
      </c>
      <c r="E1" s="8" t="s">
        <v>10</v>
      </c>
      <c r="F1" s="30" t="s">
        <v>3</v>
      </c>
      <c r="G1" s="32" t="s">
        <v>11</v>
      </c>
      <c r="H1" s="65" t="s">
        <v>16</v>
      </c>
      <c r="I1" s="36" t="s">
        <v>17</v>
      </c>
      <c r="J1" s="3" t="s">
        <v>18</v>
      </c>
      <c r="K1" s="3" t="s">
        <v>19</v>
      </c>
      <c r="L1" s="3"/>
    </row>
    <row r="2" spans="1:12" x14ac:dyDescent="0.25">
      <c r="A2" s="56" t="s">
        <v>1530</v>
      </c>
      <c r="B2" s="65" t="s">
        <v>2320</v>
      </c>
      <c r="C2" s="12">
        <v>1.1906000000000001</v>
      </c>
      <c r="D2" s="10">
        <v>1.6814</v>
      </c>
      <c r="E2" s="10">
        <v>1.1899</v>
      </c>
      <c r="F2" s="169">
        <v>5.9999999999999995E-4</v>
      </c>
      <c r="G2" s="6">
        <v>45637</v>
      </c>
      <c r="H2" s="65">
        <f t="shared" ref="H2:H8" si="0">RIGHT(A2,6)+0</f>
        <v>24</v>
      </c>
      <c r="I2" s="36">
        <f>C2</f>
        <v>1.1906000000000001</v>
      </c>
      <c r="J2" s="7">
        <f t="shared" ref="J2:J8" si="1">F2</f>
        <v>5.9999999999999995E-4</v>
      </c>
      <c r="K2" s="6">
        <f t="shared" ref="K2:K8" si="2">G2</f>
        <v>45637</v>
      </c>
      <c r="L2" s="12">
        <f t="shared" ref="L2:L8" si="3">C2/(1+F2)</f>
        <v>1.1898860683589847</v>
      </c>
    </row>
    <row r="3" spans="1:12" x14ac:dyDescent="0.25">
      <c r="A3" s="56" t="s">
        <v>1529</v>
      </c>
      <c r="B3" s="65" t="s">
        <v>2317</v>
      </c>
      <c r="C3" s="12">
        <v>1.8120000000000001</v>
      </c>
      <c r="D3" s="10">
        <v>2.2789999999999999</v>
      </c>
      <c r="E3" s="10">
        <v>1.81</v>
      </c>
      <c r="F3" s="169">
        <v>1.1000000000000001E-3</v>
      </c>
      <c r="G3" s="6">
        <v>45637</v>
      </c>
      <c r="H3" s="65">
        <f t="shared" si="0"/>
        <v>171</v>
      </c>
      <c r="I3" s="36">
        <f t="shared" ref="I3:I8" si="4">C3</f>
        <v>1.8120000000000001</v>
      </c>
      <c r="J3" s="7">
        <f t="shared" si="1"/>
        <v>1.1000000000000001E-3</v>
      </c>
      <c r="K3" s="6">
        <f t="shared" si="2"/>
        <v>45637</v>
      </c>
      <c r="L3" s="12">
        <f t="shared" si="3"/>
        <v>1.810008990110878</v>
      </c>
    </row>
    <row r="4" spans="1:12" x14ac:dyDescent="0.25">
      <c r="A4" s="56" t="s">
        <v>1531</v>
      </c>
      <c r="B4" s="65" t="s">
        <v>2049</v>
      </c>
      <c r="C4" s="12">
        <v>1.0974999999999999</v>
      </c>
      <c r="D4" s="10">
        <v>1.5424</v>
      </c>
      <c r="E4" s="10">
        <v>1.0973999999999999</v>
      </c>
      <c r="F4" s="169">
        <v>1E-4</v>
      </c>
      <c r="G4" s="6">
        <v>45637</v>
      </c>
      <c r="H4" s="65">
        <f t="shared" si="0"/>
        <v>563</v>
      </c>
      <c r="I4" s="36">
        <f t="shared" si="4"/>
        <v>1.0974999999999999</v>
      </c>
      <c r="J4" s="7">
        <f t="shared" si="1"/>
        <v>1E-4</v>
      </c>
      <c r="K4" s="6">
        <f t="shared" si="2"/>
        <v>45637</v>
      </c>
      <c r="L4" s="12">
        <f t="shared" si="3"/>
        <v>1.0973902609739026</v>
      </c>
    </row>
    <row r="5" spans="1:12" x14ac:dyDescent="0.25">
      <c r="A5" s="56" t="s">
        <v>1528</v>
      </c>
      <c r="B5" s="65" t="s">
        <v>2050</v>
      </c>
      <c r="C5" s="12">
        <v>15.490399999999999</v>
      </c>
      <c r="D5" s="10">
        <v>16.1614</v>
      </c>
      <c r="E5" s="10">
        <v>15.435</v>
      </c>
      <c r="F5" s="169">
        <v>3.5999999999999999E-3</v>
      </c>
      <c r="G5" s="6">
        <v>45637</v>
      </c>
      <c r="H5" s="65">
        <f t="shared" si="0"/>
        <v>70002</v>
      </c>
      <c r="I5" s="36">
        <f t="shared" si="4"/>
        <v>15.490399999999999</v>
      </c>
      <c r="J5" s="7">
        <f t="shared" si="1"/>
        <v>3.5999999999999999E-3</v>
      </c>
      <c r="K5" s="6">
        <f t="shared" si="2"/>
        <v>45637</v>
      </c>
      <c r="L5" s="12">
        <f t="shared" si="3"/>
        <v>15.434834595456355</v>
      </c>
    </row>
    <row r="6" spans="1:12" x14ac:dyDescent="0.25">
      <c r="A6" s="56" t="s">
        <v>153</v>
      </c>
      <c r="B6" s="65" t="s">
        <v>2051</v>
      </c>
      <c r="C6" s="12">
        <v>0.87319999999999998</v>
      </c>
      <c r="D6" s="10">
        <v>2.5893000000000002</v>
      </c>
      <c r="E6" s="10">
        <v>0.86939999999999995</v>
      </c>
      <c r="F6" s="169">
        <v>4.4000000000000003E-3</v>
      </c>
      <c r="G6" s="6">
        <v>45637</v>
      </c>
      <c r="H6" s="65">
        <f t="shared" si="0"/>
        <v>161725</v>
      </c>
      <c r="I6" s="36">
        <f t="shared" si="4"/>
        <v>0.87319999999999998</v>
      </c>
      <c r="J6" s="7">
        <f t="shared" si="1"/>
        <v>4.4000000000000003E-3</v>
      </c>
      <c r="K6" s="6">
        <f t="shared" si="2"/>
        <v>45637</v>
      </c>
      <c r="L6" s="12">
        <f t="shared" si="3"/>
        <v>0.86937475109518125</v>
      </c>
    </row>
    <row r="7" spans="1:12" x14ac:dyDescent="0.25">
      <c r="A7" s="56" t="s">
        <v>1527</v>
      </c>
      <c r="B7" s="65" t="s">
        <v>2318</v>
      </c>
      <c r="C7" s="12">
        <v>3.5762999999999998</v>
      </c>
      <c r="D7" s="10">
        <v>3.5762999999999998</v>
      </c>
      <c r="E7" s="10">
        <v>3.5832000000000002</v>
      </c>
      <c r="F7" s="171">
        <v>-1.9E-3</v>
      </c>
      <c r="G7" s="6">
        <v>45637</v>
      </c>
      <c r="H7" s="65">
        <f t="shared" si="0"/>
        <v>202023</v>
      </c>
      <c r="I7" s="36">
        <f t="shared" si="4"/>
        <v>3.5762999999999998</v>
      </c>
      <c r="J7" s="7">
        <f t="shared" si="1"/>
        <v>-1.9E-3</v>
      </c>
      <c r="K7" s="6">
        <f t="shared" si="2"/>
        <v>45637</v>
      </c>
      <c r="L7" s="12">
        <f t="shared" si="3"/>
        <v>3.5831079050195371</v>
      </c>
    </row>
    <row r="8" spans="1:12" x14ac:dyDescent="0.25">
      <c r="A8" s="56" t="s">
        <v>453</v>
      </c>
      <c r="B8" s="65" t="s">
        <v>2053</v>
      </c>
      <c r="C8" s="12">
        <v>1.8164</v>
      </c>
      <c r="D8" s="10">
        <v>2.0564</v>
      </c>
      <c r="E8" s="10">
        <v>1.8163</v>
      </c>
      <c r="F8" s="169">
        <v>1E-4</v>
      </c>
      <c r="G8" s="6">
        <v>45637</v>
      </c>
      <c r="H8" s="65">
        <f t="shared" si="0"/>
        <v>217022</v>
      </c>
      <c r="I8" s="36">
        <f t="shared" si="4"/>
        <v>1.8164</v>
      </c>
      <c r="J8" s="7">
        <f t="shared" si="1"/>
        <v>1E-4</v>
      </c>
      <c r="K8" s="6">
        <f t="shared" si="2"/>
        <v>45637</v>
      </c>
      <c r="L8" s="12">
        <f t="shared" si="3"/>
        <v>1.8162183781621839</v>
      </c>
    </row>
    <row r="9" spans="1:12" x14ac:dyDescent="0.25">
      <c r="A9" s="56" t="s">
        <v>1526</v>
      </c>
      <c r="B9" s="65" t="s">
        <v>2319</v>
      </c>
      <c r="C9" s="12">
        <v>1.4750000000000001</v>
      </c>
      <c r="D9" s="10">
        <v>4.5350000000000001</v>
      </c>
      <c r="E9" s="10">
        <v>1.4693000000000001</v>
      </c>
      <c r="F9" s="169">
        <v>3.8999999999999998E-3</v>
      </c>
      <c r="G9" s="6">
        <v>45637</v>
      </c>
      <c r="H9" s="65">
        <f t="shared" ref="H9:H18" si="5">RIGHT(A9,6)+0</f>
        <v>270002</v>
      </c>
      <c r="I9" s="36">
        <f t="shared" ref="I9:I27" si="6">C9</f>
        <v>1.4750000000000001</v>
      </c>
      <c r="J9" s="7">
        <f t="shared" ref="J9:J27" si="7">F9</f>
        <v>3.8999999999999998E-3</v>
      </c>
      <c r="K9" s="6">
        <f t="shared" ref="K9:K27" si="8">G9</f>
        <v>45637</v>
      </c>
      <c r="L9" s="12">
        <f t="shared" ref="L9:L27" si="9">C9/(1+F9)</f>
        <v>1.469269847594382</v>
      </c>
    </row>
    <row r="10" spans="1:12" x14ac:dyDescent="0.25">
      <c r="A10" s="56" t="s">
        <v>648</v>
      </c>
      <c r="B10" t="s">
        <v>2052</v>
      </c>
      <c r="C10" s="12">
        <v>1.1388</v>
      </c>
      <c r="D10" s="11">
        <v>1.6068</v>
      </c>
      <c r="E10" s="11">
        <v>1.139</v>
      </c>
      <c r="F10" s="172">
        <v>-2.0000000000000001E-4</v>
      </c>
      <c r="G10" s="33">
        <v>45637</v>
      </c>
      <c r="H10" s="66">
        <f t="shared" si="5"/>
        <v>32</v>
      </c>
      <c r="I10" s="36">
        <f t="shared" si="6"/>
        <v>1.1388</v>
      </c>
      <c r="J10" s="7">
        <f t="shared" si="7"/>
        <v>-2.0000000000000001E-4</v>
      </c>
      <c r="K10" s="6">
        <f t="shared" si="8"/>
        <v>45637</v>
      </c>
      <c r="L10" s="12">
        <f t="shared" si="9"/>
        <v>1.1390278055611123</v>
      </c>
    </row>
    <row r="11" spans="1:12" x14ac:dyDescent="0.25">
      <c r="A11" s="56" t="s">
        <v>649</v>
      </c>
      <c r="B11" t="s">
        <v>4422</v>
      </c>
      <c r="C11" s="12">
        <v>1.3098000000000001</v>
      </c>
      <c r="D11" s="11">
        <v>1.6003000000000001</v>
      </c>
      <c r="E11" s="11">
        <v>1.3095000000000001</v>
      </c>
      <c r="F11" s="163">
        <v>2.0000000000000001E-4</v>
      </c>
      <c r="G11" s="33">
        <v>45637</v>
      </c>
      <c r="H11" s="66">
        <f t="shared" si="5"/>
        <v>191</v>
      </c>
      <c r="I11" s="36">
        <f t="shared" si="6"/>
        <v>1.3098000000000001</v>
      </c>
      <c r="J11" s="7">
        <f t="shared" si="7"/>
        <v>2.0000000000000001E-4</v>
      </c>
      <c r="K11" s="6">
        <f t="shared" si="8"/>
        <v>45637</v>
      </c>
      <c r="L11" s="12">
        <f t="shared" si="9"/>
        <v>1.3095380923815239</v>
      </c>
    </row>
    <row r="12" spans="1:12" x14ac:dyDescent="0.25">
      <c r="A12" s="56" t="s">
        <v>645</v>
      </c>
      <c r="B12" t="s">
        <v>2321</v>
      </c>
      <c r="C12" s="12">
        <v>3.1581000000000001</v>
      </c>
      <c r="D12" s="11">
        <v>3.2730999999999999</v>
      </c>
      <c r="E12" s="11">
        <v>3.1568000000000001</v>
      </c>
      <c r="F12" s="163">
        <v>4.0000000000000002E-4</v>
      </c>
      <c r="G12" s="33">
        <v>45637</v>
      </c>
      <c r="H12" s="66">
        <f t="shared" si="5"/>
        <v>50011</v>
      </c>
      <c r="I12" s="36">
        <f t="shared" si="6"/>
        <v>3.1581000000000001</v>
      </c>
      <c r="J12" s="7">
        <f t="shared" si="7"/>
        <v>4.0000000000000002E-4</v>
      </c>
      <c r="K12" s="6">
        <f t="shared" si="8"/>
        <v>45637</v>
      </c>
      <c r="L12" s="12">
        <f t="shared" si="9"/>
        <v>3.1568372650939627</v>
      </c>
    </row>
    <row r="13" spans="1:12" x14ac:dyDescent="0.25">
      <c r="A13" s="56" t="s">
        <v>643</v>
      </c>
      <c r="B13" t="s">
        <v>2322</v>
      </c>
      <c r="C13" s="12">
        <v>5.0895000000000001</v>
      </c>
      <c r="D13" s="11">
        <v>6.8795000000000002</v>
      </c>
      <c r="E13" s="11">
        <v>5.1189999999999998</v>
      </c>
      <c r="F13" s="172">
        <v>-5.7999999999999996E-3</v>
      </c>
      <c r="G13" s="33">
        <v>45637</v>
      </c>
      <c r="H13" s="66">
        <f t="shared" si="5"/>
        <v>110011</v>
      </c>
      <c r="I13" s="36">
        <f t="shared" si="6"/>
        <v>5.0895000000000001</v>
      </c>
      <c r="J13" s="7">
        <f t="shared" si="7"/>
        <v>-5.7999999999999996E-3</v>
      </c>
      <c r="K13" s="6">
        <f t="shared" si="8"/>
        <v>45637</v>
      </c>
      <c r="L13" s="12">
        <f t="shared" si="9"/>
        <v>5.1191913095956547</v>
      </c>
    </row>
    <row r="14" spans="1:12" x14ac:dyDescent="0.25">
      <c r="A14" s="56" t="s">
        <v>642</v>
      </c>
      <c r="B14" s="66" t="s">
        <v>2323</v>
      </c>
      <c r="C14" s="12">
        <v>0.60419999999999996</v>
      </c>
      <c r="D14" s="11">
        <v>10.2653</v>
      </c>
      <c r="E14" s="11">
        <v>0.60540000000000005</v>
      </c>
      <c r="F14" s="172">
        <v>-2E-3</v>
      </c>
      <c r="G14" s="33">
        <v>45637</v>
      </c>
      <c r="H14" s="66">
        <f t="shared" si="5"/>
        <v>163402</v>
      </c>
      <c r="I14" s="36">
        <f t="shared" si="6"/>
        <v>0.60419999999999996</v>
      </c>
      <c r="J14" s="7">
        <f t="shared" si="7"/>
        <v>-2E-3</v>
      </c>
      <c r="K14" s="6">
        <f t="shared" si="8"/>
        <v>45637</v>
      </c>
      <c r="L14" s="12">
        <f t="shared" si="9"/>
        <v>0.60541082164328652</v>
      </c>
    </row>
    <row r="15" spans="1:12" x14ac:dyDescent="0.25">
      <c r="A15" s="56" t="s">
        <v>900</v>
      </c>
      <c r="B15" s="66" t="s">
        <v>2324</v>
      </c>
      <c r="C15" s="12">
        <v>1.6047</v>
      </c>
      <c r="D15" s="11">
        <v>6.1026999999999996</v>
      </c>
      <c r="E15" s="11">
        <v>1.5911999999999999</v>
      </c>
      <c r="F15" s="163">
        <v>8.5000000000000006E-3</v>
      </c>
      <c r="G15" s="33">
        <v>45637</v>
      </c>
      <c r="H15" s="66">
        <f t="shared" si="5"/>
        <v>163406</v>
      </c>
      <c r="I15" s="36">
        <f t="shared" si="6"/>
        <v>1.6047</v>
      </c>
      <c r="J15" s="7">
        <f t="shared" si="7"/>
        <v>8.5000000000000006E-3</v>
      </c>
      <c r="K15" s="6">
        <f t="shared" si="8"/>
        <v>45637</v>
      </c>
      <c r="L15" s="12">
        <f t="shared" si="9"/>
        <v>1.5911750123946455</v>
      </c>
    </row>
    <row r="16" spans="1:12" x14ac:dyDescent="0.25">
      <c r="A16" s="56" t="s">
        <v>647</v>
      </c>
      <c r="B16" s="66" t="s">
        <v>2596</v>
      </c>
      <c r="C16" s="12">
        <v>1.1529</v>
      </c>
      <c r="D16" s="11">
        <v>1.738</v>
      </c>
      <c r="E16" s="11">
        <v>1.1496999999999999</v>
      </c>
      <c r="F16" s="163">
        <v>2.8E-3</v>
      </c>
      <c r="G16" s="33">
        <v>45637</v>
      </c>
      <c r="H16" s="66">
        <f t="shared" si="5"/>
        <v>206018</v>
      </c>
      <c r="I16" s="36">
        <f t="shared" si="6"/>
        <v>1.1529</v>
      </c>
      <c r="J16" s="7">
        <f t="shared" si="7"/>
        <v>2.8E-3</v>
      </c>
      <c r="K16" s="6">
        <f t="shared" si="8"/>
        <v>45637</v>
      </c>
      <c r="L16" s="12">
        <f t="shared" si="9"/>
        <v>1.1496808934982052</v>
      </c>
    </row>
    <row r="17" spans="1:12" x14ac:dyDescent="0.25">
      <c r="A17" s="56" t="s">
        <v>646</v>
      </c>
      <c r="B17" s="66" t="s">
        <v>2053</v>
      </c>
      <c r="C17" s="12">
        <v>1.8164</v>
      </c>
      <c r="D17" s="11">
        <v>2.0564</v>
      </c>
      <c r="E17" s="11">
        <v>1.8163</v>
      </c>
      <c r="F17" s="163">
        <v>1E-4</v>
      </c>
      <c r="G17" s="33">
        <v>45637</v>
      </c>
      <c r="H17" s="66">
        <f t="shared" si="5"/>
        <v>217022</v>
      </c>
      <c r="I17" s="36">
        <f t="shared" si="6"/>
        <v>1.8164</v>
      </c>
      <c r="J17" s="7">
        <f t="shared" si="7"/>
        <v>1E-4</v>
      </c>
      <c r="K17" s="6">
        <f t="shared" si="8"/>
        <v>45637</v>
      </c>
      <c r="L17" s="12">
        <f t="shared" si="9"/>
        <v>1.8162183781621839</v>
      </c>
    </row>
    <row r="18" spans="1:12" x14ac:dyDescent="0.25">
      <c r="A18" s="56" t="s">
        <v>644</v>
      </c>
      <c r="B18" s="66" t="s">
        <v>2688</v>
      </c>
      <c r="C18" s="12">
        <v>1.8680000000000001</v>
      </c>
      <c r="D18" s="11">
        <v>2.29</v>
      </c>
      <c r="E18" s="11">
        <v>1.867</v>
      </c>
      <c r="F18" s="163">
        <v>5.0000000000000001E-4</v>
      </c>
      <c r="G18" s="33">
        <v>45637</v>
      </c>
      <c r="H18" s="66">
        <f t="shared" si="5"/>
        <v>485111</v>
      </c>
      <c r="I18" s="36">
        <f t="shared" si="6"/>
        <v>1.8680000000000001</v>
      </c>
      <c r="J18" s="7">
        <f t="shared" si="7"/>
        <v>5.0000000000000001E-4</v>
      </c>
      <c r="K18" s="6">
        <f t="shared" si="8"/>
        <v>45637</v>
      </c>
      <c r="L18" s="12">
        <f t="shared" si="9"/>
        <v>1.8670664667666168</v>
      </c>
    </row>
    <row r="19" spans="1:12" x14ac:dyDescent="0.25">
      <c r="A19" s="56" t="s">
        <v>1654</v>
      </c>
      <c r="B19" s="66" t="s">
        <v>1647</v>
      </c>
      <c r="C19" s="12">
        <v>3.274</v>
      </c>
      <c r="D19" s="11">
        <v>3.274</v>
      </c>
      <c r="E19" s="11">
        <v>3.2730000000000001</v>
      </c>
      <c r="F19" s="163">
        <v>2.9999999999999997E-4</v>
      </c>
      <c r="G19" s="33">
        <v>45637</v>
      </c>
      <c r="H19" s="66">
        <f t="shared" ref="H19:H27" si="10">RIGHT(A19,6)+0</f>
        <v>1018</v>
      </c>
      <c r="I19" s="36">
        <f t="shared" si="6"/>
        <v>3.274</v>
      </c>
      <c r="J19" s="7">
        <f t="shared" si="7"/>
        <v>2.9999999999999997E-4</v>
      </c>
      <c r="K19" s="6">
        <f t="shared" si="8"/>
        <v>45637</v>
      </c>
      <c r="L19" s="12">
        <f t="shared" si="9"/>
        <v>3.2730180945716287</v>
      </c>
    </row>
    <row r="20" spans="1:12" x14ac:dyDescent="0.25">
      <c r="A20" s="56" t="s">
        <v>1655</v>
      </c>
      <c r="B20" s="66" t="s">
        <v>2452</v>
      </c>
      <c r="C20" s="12">
        <v>1.2361</v>
      </c>
      <c r="D20" s="11">
        <v>4.1025</v>
      </c>
      <c r="E20" s="11">
        <v>1.2359</v>
      </c>
      <c r="F20" s="163">
        <v>2.0000000000000001E-4</v>
      </c>
      <c r="G20" s="33">
        <v>45637</v>
      </c>
      <c r="H20" s="66">
        <f t="shared" si="10"/>
        <v>450001</v>
      </c>
      <c r="I20" s="36">
        <f t="shared" si="6"/>
        <v>1.2361</v>
      </c>
      <c r="J20" s="7">
        <f t="shared" si="7"/>
        <v>2.0000000000000001E-4</v>
      </c>
      <c r="K20" s="6">
        <f t="shared" si="8"/>
        <v>45637</v>
      </c>
      <c r="L20" s="12">
        <f t="shared" si="9"/>
        <v>1.2358528294341131</v>
      </c>
    </row>
    <row r="21" spans="1:12" x14ac:dyDescent="0.25">
      <c r="A21" s="56" t="s">
        <v>1658</v>
      </c>
      <c r="B21" s="66" t="s">
        <v>2345</v>
      </c>
      <c r="C21" s="12">
        <v>1.5860000000000001</v>
      </c>
      <c r="D21" s="11">
        <v>1.843</v>
      </c>
      <c r="E21" s="11">
        <v>1.581</v>
      </c>
      <c r="F21" s="163">
        <v>3.2000000000000002E-3</v>
      </c>
      <c r="G21" s="33">
        <v>45637</v>
      </c>
      <c r="H21" s="66">
        <f t="shared" si="10"/>
        <v>2351</v>
      </c>
      <c r="I21" s="36">
        <f t="shared" si="6"/>
        <v>1.5860000000000001</v>
      </c>
      <c r="J21" s="7">
        <f t="shared" si="7"/>
        <v>3.2000000000000002E-3</v>
      </c>
      <c r="K21" s="6">
        <f t="shared" si="8"/>
        <v>45637</v>
      </c>
      <c r="L21" s="12">
        <f t="shared" si="9"/>
        <v>1.5809409888357255</v>
      </c>
    </row>
    <row r="22" spans="1:12" x14ac:dyDescent="0.25">
      <c r="A22" s="56" t="s">
        <v>1656</v>
      </c>
      <c r="B22" s="66" t="s">
        <v>2689</v>
      </c>
      <c r="C22" s="12">
        <v>1.1093</v>
      </c>
      <c r="D22" s="11">
        <v>1.8715999999999999</v>
      </c>
      <c r="E22" s="11">
        <v>1.1079000000000001</v>
      </c>
      <c r="F22" s="163">
        <v>1.2999999999999999E-3</v>
      </c>
      <c r="G22" s="33">
        <v>45637</v>
      </c>
      <c r="H22" s="66">
        <f t="shared" si="10"/>
        <v>164808</v>
      </c>
      <c r="I22" s="36">
        <f t="shared" si="6"/>
        <v>1.1093</v>
      </c>
      <c r="J22" s="7">
        <f t="shared" si="7"/>
        <v>1.2999999999999999E-3</v>
      </c>
      <c r="K22" s="6">
        <f t="shared" si="8"/>
        <v>45637</v>
      </c>
      <c r="L22" s="12">
        <f t="shared" si="9"/>
        <v>1.1078597822830318</v>
      </c>
    </row>
    <row r="23" spans="1:12" x14ac:dyDescent="0.25">
      <c r="A23" s="56" t="s">
        <v>1657</v>
      </c>
      <c r="B23" s="66" t="s">
        <v>1652</v>
      </c>
      <c r="C23" s="12">
        <v>1.0642</v>
      </c>
      <c r="D23" s="11">
        <v>1.4542999999999999</v>
      </c>
      <c r="E23" s="11">
        <v>1.0640000000000001</v>
      </c>
      <c r="F23" s="163">
        <v>2.0000000000000001E-4</v>
      </c>
      <c r="G23" s="33">
        <v>45637</v>
      </c>
      <c r="H23" s="66">
        <f t="shared" si="10"/>
        <v>3547</v>
      </c>
      <c r="I23" s="36">
        <f t="shared" si="6"/>
        <v>1.0642</v>
      </c>
      <c r="J23" s="7">
        <f t="shared" si="7"/>
        <v>2.0000000000000001E-4</v>
      </c>
      <c r="K23" s="6">
        <f t="shared" si="8"/>
        <v>45637</v>
      </c>
      <c r="L23" s="12">
        <f t="shared" si="9"/>
        <v>1.0639872025594881</v>
      </c>
    </row>
    <row r="24" spans="1:12" x14ac:dyDescent="0.25">
      <c r="A24" s="56" t="s">
        <v>2409</v>
      </c>
      <c r="B24" s="66" t="s">
        <v>2400</v>
      </c>
      <c r="C24" s="12">
        <v>1.198</v>
      </c>
      <c r="D24" s="11">
        <v>1.198</v>
      </c>
      <c r="E24" s="11">
        <v>1.1879999999999999</v>
      </c>
      <c r="F24" s="163">
        <v>8.3999999999999995E-3</v>
      </c>
      <c r="G24" s="33">
        <v>45637</v>
      </c>
      <c r="H24" s="66">
        <f t="shared" si="10"/>
        <v>893</v>
      </c>
      <c r="I24" s="36">
        <f t="shared" si="6"/>
        <v>1.198</v>
      </c>
      <c r="J24" s="7">
        <f t="shared" si="7"/>
        <v>8.3999999999999995E-3</v>
      </c>
      <c r="K24" s="6">
        <f t="shared" si="8"/>
        <v>45637</v>
      </c>
      <c r="L24" s="12">
        <f t="shared" si="9"/>
        <v>1.1880206267354225</v>
      </c>
    </row>
    <row r="25" spans="1:12" x14ac:dyDescent="0.25">
      <c r="A25" s="56" t="s">
        <v>2410</v>
      </c>
      <c r="B25" s="66" t="s">
        <v>2412</v>
      </c>
      <c r="C25" s="12">
        <v>2.5644</v>
      </c>
      <c r="D25" s="11">
        <v>2.5644</v>
      </c>
      <c r="E25" s="11">
        <v>2.5566</v>
      </c>
      <c r="F25" s="163">
        <v>3.0999999999999999E-3</v>
      </c>
      <c r="G25" s="33">
        <v>45637</v>
      </c>
      <c r="H25" s="66">
        <f t="shared" si="10"/>
        <v>5233</v>
      </c>
      <c r="I25" s="36">
        <f t="shared" si="6"/>
        <v>2.5644</v>
      </c>
      <c r="J25" s="7">
        <f t="shared" si="7"/>
        <v>3.0999999999999999E-3</v>
      </c>
      <c r="K25" s="6">
        <f t="shared" si="8"/>
        <v>45637</v>
      </c>
      <c r="L25" s="12">
        <f t="shared" si="9"/>
        <v>2.556474927724055</v>
      </c>
    </row>
    <row r="26" spans="1:12" x14ac:dyDescent="0.25">
      <c r="A26" s="56" t="s">
        <v>2411</v>
      </c>
      <c r="B26" s="66" t="s">
        <v>2559</v>
      </c>
      <c r="C26" s="12">
        <v>1.296</v>
      </c>
      <c r="D26" s="11">
        <v>1.7210000000000001</v>
      </c>
      <c r="E26" s="11">
        <v>1.2929999999999999</v>
      </c>
      <c r="F26" s="163">
        <v>2.3E-3</v>
      </c>
      <c r="G26" s="33">
        <v>45637</v>
      </c>
      <c r="H26" s="66">
        <f t="shared" si="10"/>
        <v>107</v>
      </c>
      <c r="I26" s="36">
        <f t="shared" si="6"/>
        <v>1.296</v>
      </c>
      <c r="J26" s="7">
        <f t="shared" si="7"/>
        <v>2.3E-3</v>
      </c>
      <c r="K26" s="6">
        <f t="shared" si="8"/>
        <v>45637</v>
      </c>
      <c r="L26" s="12">
        <f t="shared" si="9"/>
        <v>1.2930260401077522</v>
      </c>
    </row>
    <row r="27" spans="1:12" x14ac:dyDescent="0.25">
      <c r="A27" s="56" t="s">
        <v>2413</v>
      </c>
      <c r="B27" s="66" t="s">
        <v>2422</v>
      </c>
      <c r="C27" s="12">
        <v>1.2003999999999999</v>
      </c>
      <c r="D27" s="11">
        <v>1.5723</v>
      </c>
      <c r="E27" s="11">
        <v>1.2000999999999999</v>
      </c>
      <c r="F27" s="163">
        <v>2.0000000000000001E-4</v>
      </c>
      <c r="G27" s="33">
        <v>45637</v>
      </c>
      <c r="H27" s="66">
        <f t="shared" si="10"/>
        <v>402</v>
      </c>
      <c r="I27" s="36">
        <f t="shared" si="6"/>
        <v>1.2003999999999999</v>
      </c>
      <c r="J27" s="7">
        <f t="shared" si="7"/>
        <v>2.0000000000000001E-4</v>
      </c>
      <c r="K27" s="6">
        <f t="shared" si="8"/>
        <v>45637</v>
      </c>
      <c r="L27" s="12">
        <f t="shared" si="9"/>
        <v>1.2001599680063986</v>
      </c>
    </row>
    <row r="28" spans="1:12" x14ac:dyDescent="0.25">
      <c r="A28" s="56"/>
    </row>
    <row r="29" spans="1:12" x14ac:dyDescent="0.25">
      <c r="A29" s="56"/>
    </row>
    <row r="30" spans="1:12" x14ac:dyDescent="0.25">
      <c r="A30" s="56"/>
    </row>
    <row r="31" spans="1:12" x14ac:dyDescent="0.25">
      <c r="A31" s="56"/>
    </row>
    <row r="32" spans="1:12" x14ac:dyDescent="0.25">
      <c r="A32" s="56"/>
    </row>
    <row r="33" spans="1:1" x14ac:dyDescent="0.25">
      <c r="A33" s="56"/>
    </row>
    <row r="34" spans="1:1" x14ac:dyDescent="0.25">
      <c r="A34" s="56"/>
    </row>
    <row r="35" spans="1:1" x14ac:dyDescent="0.25">
      <c r="A35" s="56"/>
    </row>
    <row r="36" spans="1:1" x14ac:dyDescent="0.25">
      <c r="A36" s="56"/>
    </row>
    <row r="37" spans="1:1" x14ac:dyDescent="0.25">
      <c r="A37" s="56"/>
    </row>
    <row r="38" spans="1:1" x14ac:dyDescent="0.25">
      <c r="A38" s="56"/>
    </row>
    <row r="39" spans="1:1" x14ac:dyDescent="0.25">
      <c r="A39" s="56"/>
    </row>
    <row r="40" spans="1:1" x14ac:dyDescent="0.25">
      <c r="A40" s="56"/>
    </row>
    <row r="41" spans="1:1" x14ac:dyDescent="0.25">
      <c r="A41" s="56"/>
    </row>
    <row r="42" spans="1:1" x14ac:dyDescent="0.25">
      <c r="A42" s="56"/>
    </row>
    <row r="43" spans="1:1" x14ac:dyDescent="0.25">
      <c r="A43" s="56"/>
    </row>
    <row r="44" spans="1:1" x14ac:dyDescent="0.25">
      <c r="A44" s="56"/>
    </row>
    <row r="45" spans="1:1" x14ac:dyDescent="0.25">
      <c r="A45" s="56"/>
    </row>
    <row r="46" spans="1:1" x14ac:dyDescent="0.25">
      <c r="A46" s="3"/>
    </row>
    <row r="47" spans="1:1" x14ac:dyDescent="0.25">
      <c r="A47" s="56"/>
    </row>
    <row r="48" spans="1:1" x14ac:dyDescent="0.25">
      <c r="A48" s="56"/>
    </row>
    <row r="49" spans="1:1" x14ac:dyDescent="0.25">
      <c r="A49" s="56"/>
    </row>
    <row r="50" spans="1:1" x14ac:dyDescent="0.25">
      <c r="A50" s="3"/>
    </row>
    <row r="51" spans="1:1" x14ac:dyDescent="0.25">
      <c r="A51" s="56"/>
    </row>
    <row r="52" spans="1:1" x14ac:dyDescent="0.25">
      <c r="A52" s="56"/>
    </row>
    <row r="53" spans="1:1" x14ac:dyDescent="0.25">
      <c r="A53" s="3"/>
    </row>
    <row r="54" spans="1:1" x14ac:dyDescent="0.25">
      <c r="A54" s="56"/>
    </row>
    <row r="55" spans="1:1" x14ac:dyDescent="0.25">
      <c r="A55" s="56"/>
    </row>
    <row r="56" spans="1:1" x14ac:dyDescent="0.25">
      <c r="A56" s="56"/>
    </row>
    <row r="57" spans="1:1" x14ac:dyDescent="0.25">
      <c r="A57" s="56"/>
    </row>
    <row r="58" spans="1:1" x14ac:dyDescent="0.25">
      <c r="A58" s="56"/>
    </row>
    <row r="59" spans="1:1" x14ac:dyDescent="0.25">
      <c r="A59" s="56"/>
    </row>
    <row r="60" spans="1:1" x14ac:dyDescent="0.25">
      <c r="A60" s="56"/>
    </row>
    <row r="61" spans="1:1" x14ac:dyDescent="0.25">
      <c r="A61" s="56"/>
    </row>
    <row r="62" spans="1:1" x14ac:dyDescent="0.25">
      <c r="A62" s="56"/>
    </row>
    <row r="63" spans="1:1" x14ac:dyDescent="0.25">
      <c r="A63" s="56"/>
    </row>
    <row r="64" spans="1:1" x14ac:dyDescent="0.25">
      <c r="A64" s="56"/>
    </row>
    <row r="65" spans="1:1" x14ac:dyDescent="0.25">
      <c r="A65" s="56"/>
    </row>
    <row r="66" spans="1:1" x14ac:dyDescent="0.25">
      <c r="A66" s="56"/>
    </row>
    <row r="67" spans="1:1" x14ac:dyDescent="0.25">
      <c r="A67" s="56"/>
    </row>
    <row r="68" spans="1:1" x14ac:dyDescent="0.25">
      <c r="A68" s="56"/>
    </row>
    <row r="69" spans="1:1" x14ac:dyDescent="0.25">
      <c r="A69" s="56"/>
    </row>
    <row r="70" spans="1:1" x14ac:dyDescent="0.25">
      <c r="A70" s="56"/>
    </row>
    <row r="71" spans="1:1" x14ac:dyDescent="0.25">
      <c r="A71" s="56"/>
    </row>
    <row r="72" spans="1:1" x14ac:dyDescent="0.25">
      <c r="A72" s="56"/>
    </row>
    <row r="73" spans="1:1" x14ac:dyDescent="0.25">
      <c r="A73" s="56"/>
    </row>
    <row r="74" spans="1:1" x14ac:dyDescent="0.25">
      <c r="A74" s="56"/>
    </row>
    <row r="75" spans="1:1" x14ac:dyDescent="0.25">
      <c r="A75" s="56"/>
    </row>
    <row r="76" spans="1:1" x14ac:dyDescent="0.25">
      <c r="A76" s="56"/>
    </row>
    <row r="77" spans="1:1" x14ac:dyDescent="0.25">
      <c r="A77" s="56"/>
    </row>
    <row r="78" spans="1:1" x14ac:dyDescent="0.25">
      <c r="A78" s="56"/>
    </row>
    <row r="79" spans="1:1" x14ac:dyDescent="0.25">
      <c r="A79" s="56"/>
    </row>
    <row r="80" spans="1:1" x14ac:dyDescent="0.25">
      <c r="A80" s="56"/>
    </row>
    <row r="81" spans="1:1" x14ac:dyDescent="0.25">
      <c r="A81" s="56"/>
    </row>
    <row r="82" spans="1:1" x14ac:dyDescent="0.25">
      <c r="A82" s="56"/>
    </row>
    <row r="83" spans="1:1" x14ac:dyDescent="0.25">
      <c r="A83" s="56"/>
    </row>
    <row r="84" spans="1:1" x14ac:dyDescent="0.25">
      <c r="A84" s="56"/>
    </row>
    <row r="85" spans="1:1" x14ac:dyDescent="0.25">
      <c r="A85" s="56"/>
    </row>
    <row r="86" spans="1:1" x14ac:dyDescent="0.25">
      <c r="A86" s="56"/>
    </row>
    <row r="87" spans="1:1" x14ac:dyDescent="0.25">
      <c r="A87" s="56"/>
    </row>
    <row r="88" spans="1:1" x14ac:dyDescent="0.25">
      <c r="A88" s="56"/>
    </row>
    <row r="89" spans="1:1" x14ac:dyDescent="0.25">
      <c r="A89" s="56"/>
    </row>
    <row r="90" spans="1:1" x14ac:dyDescent="0.25">
      <c r="A90" s="56"/>
    </row>
    <row r="91" spans="1:1" x14ac:dyDescent="0.25">
      <c r="A91" s="56"/>
    </row>
    <row r="92" spans="1:1" x14ac:dyDescent="0.25">
      <c r="A92" s="56"/>
    </row>
    <row r="93" spans="1:1" x14ac:dyDescent="0.25">
      <c r="A93" s="56"/>
    </row>
    <row r="94" spans="1:1" x14ac:dyDescent="0.25">
      <c r="A94" s="56"/>
    </row>
    <row r="95" spans="1:1" x14ac:dyDescent="0.25">
      <c r="A95" s="56"/>
    </row>
    <row r="96" spans="1:1" x14ac:dyDescent="0.25">
      <c r="A96" s="56"/>
    </row>
    <row r="97" spans="1:1" x14ac:dyDescent="0.25">
      <c r="A97" s="56"/>
    </row>
    <row r="98" spans="1:1" x14ac:dyDescent="0.25">
      <c r="A98" s="56"/>
    </row>
    <row r="99" spans="1:1" x14ac:dyDescent="0.25">
      <c r="A99" s="56"/>
    </row>
    <row r="100" spans="1:1" x14ac:dyDescent="0.25">
      <c r="A100" s="56"/>
    </row>
    <row r="101" spans="1:1" x14ac:dyDescent="0.25">
      <c r="A101" s="56"/>
    </row>
    <row r="102" spans="1:1" x14ac:dyDescent="0.25">
      <c r="A102" s="56"/>
    </row>
    <row r="103" spans="1:1" x14ac:dyDescent="0.25">
      <c r="A103" s="56"/>
    </row>
    <row r="104" spans="1:1" x14ac:dyDescent="0.25">
      <c r="A104" s="56"/>
    </row>
    <row r="105" spans="1:1" x14ac:dyDescent="0.25">
      <c r="A105" s="56"/>
    </row>
    <row r="106" spans="1:1" x14ac:dyDescent="0.25">
      <c r="A106" s="56"/>
    </row>
    <row r="107" spans="1:1" x14ac:dyDescent="0.25">
      <c r="A107" s="56"/>
    </row>
    <row r="108" spans="1:1" x14ac:dyDescent="0.25">
      <c r="A108" s="56"/>
    </row>
    <row r="109" spans="1:1" x14ac:dyDescent="0.25">
      <c r="A109" s="56"/>
    </row>
    <row r="110" spans="1:1" x14ac:dyDescent="0.25">
      <c r="A110" s="56"/>
    </row>
    <row r="111" spans="1:1" x14ac:dyDescent="0.25">
      <c r="A111" s="56"/>
    </row>
    <row r="112" spans="1:1" x14ac:dyDescent="0.25">
      <c r="A112" s="56"/>
    </row>
    <row r="113" spans="1:1" x14ac:dyDescent="0.25">
      <c r="A113" s="56"/>
    </row>
    <row r="114" spans="1:1" x14ac:dyDescent="0.25">
      <c r="A114" s="56"/>
    </row>
    <row r="115" spans="1:1" x14ac:dyDescent="0.25">
      <c r="A115" s="56"/>
    </row>
    <row r="116" spans="1:1" x14ac:dyDescent="0.25">
      <c r="A116" s="56"/>
    </row>
    <row r="117" spans="1:1" x14ac:dyDescent="0.25">
      <c r="A117" s="56"/>
    </row>
    <row r="118" spans="1:1" x14ac:dyDescent="0.25">
      <c r="A118" s="56"/>
    </row>
    <row r="119" spans="1:1" x14ac:dyDescent="0.25">
      <c r="A119" s="56"/>
    </row>
    <row r="120" spans="1:1" x14ac:dyDescent="0.25">
      <c r="A120" s="56"/>
    </row>
    <row r="121" spans="1:1" x14ac:dyDescent="0.25">
      <c r="A121" s="56"/>
    </row>
    <row r="122" spans="1:1" x14ac:dyDescent="0.25">
      <c r="A122" s="56"/>
    </row>
    <row r="123" spans="1:1" x14ac:dyDescent="0.25">
      <c r="A123" s="56"/>
    </row>
    <row r="124" spans="1:1" x14ac:dyDescent="0.25">
      <c r="A124" s="56"/>
    </row>
    <row r="125" spans="1:1" x14ac:dyDescent="0.25">
      <c r="A125" s="56"/>
    </row>
    <row r="126" spans="1:1" x14ac:dyDescent="0.25">
      <c r="A126" s="56"/>
    </row>
    <row r="127" spans="1:1" x14ac:dyDescent="0.25">
      <c r="A127" s="56"/>
    </row>
    <row r="128" spans="1:1" x14ac:dyDescent="0.25">
      <c r="A128" s="56"/>
    </row>
    <row r="129" spans="1:1" x14ac:dyDescent="0.25">
      <c r="A129" s="56"/>
    </row>
    <row r="130" spans="1:1" x14ac:dyDescent="0.25">
      <c r="A130" s="56"/>
    </row>
    <row r="131" spans="1:1" x14ac:dyDescent="0.25">
      <c r="A131" s="56"/>
    </row>
    <row r="132" spans="1:1" x14ac:dyDescent="0.25">
      <c r="A132" s="56"/>
    </row>
    <row r="133" spans="1:1" x14ac:dyDescent="0.25">
      <c r="A133" s="56"/>
    </row>
    <row r="134" spans="1:1" x14ac:dyDescent="0.25">
      <c r="A134" s="56"/>
    </row>
    <row r="135" spans="1:1" x14ac:dyDescent="0.25">
      <c r="A135" s="56"/>
    </row>
    <row r="136" spans="1:1" x14ac:dyDescent="0.25">
      <c r="A136" s="56"/>
    </row>
    <row r="137" spans="1:1" x14ac:dyDescent="0.25">
      <c r="A137" s="56"/>
    </row>
    <row r="138" spans="1:1" x14ac:dyDescent="0.25">
      <c r="A138" s="56"/>
    </row>
    <row r="139" spans="1:1" x14ac:dyDescent="0.25">
      <c r="A139" s="56"/>
    </row>
    <row r="140" spans="1:1" x14ac:dyDescent="0.25">
      <c r="A140" s="56"/>
    </row>
    <row r="141" spans="1:1" x14ac:dyDescent="0.25">
      <c r="A141" s="56"/>
    </row>
    <row r="142" spans="1:1" x14ac:dyDescent="0.25">
      <c r="A142" s="56"/>
    </row>
    <row r="143" spans="1:1" x14ac:dyDescent="0.25">
      <c r="A143" s="56"/>
    </row>
    <row r="144" spans="1:1" x14ac:dyDescent="0.25">
      <c r="A144" s="56"/>
    </row>
    <row r="145" spans="1:1" x14ac:dyDescent="0.25">
      <c r="A145" s="56"/>
    </row>
    <row r="146" spans="1:1" x14ac:dyDescent="0.25">
      <c r="A146" s="56"/>
    </row>
    <row r="147" spans="1:1" x14ac:dyDescent="0.25">
      <c r="A147" s="56"/>
    </row>
    <row r="148" spans="1:1" x14ac:dyDescent="0.25">
      <c r="A148" s="56"/>
    </row>
    <row r="149" spans="1:1" x14ac:dyDescent="0.25">
      <c r="A149" s="56"/>
    </row>
    <row r="150" spans="1:1" x14ac:dyDescent="0.25">
      <c r="A150" s="56"/>
    </row>
    <row r="151" spans="1:1" x14ac:dyDescent="0.25">
      <c r="A151" s="56"/>
    </row>
    <row r="152" spans="1:1" x14ac:dyDescent="0.25">
      <c r="A152" s="56"/>
    </row>
    <row r="153" spans="1:1" x14ac:dyDescent="0.25">
      <c r="A153" s="56"/>
    </row>
    <row r="154" spans="1:1" x14ac:dyDescent="0.25">
      <c r="A154" s="56"/>
    </row>
    <row r="155" spans="1:1" x14ac:dyDescent="0.25">
      <c r="A155" s="56"/>
    </row>
    <row r="156" spans="1:1" x14ac:dyDescent="0.25">
      <c r="A156" s="56"/>
    </row>
    <row r="157" spans="1:1" x14ac:dyDescent="0.25">
      <c r="A157" s="56"/>
    </row>
    <row r="158" spans="1:1" x14ac:dyDescent="0.25">
      <c r="A158" s="56"/>
    </row>
    <row r="159" spans="1:1" x14ac:dyDescent="0.25">
      <c r="A159" s="56"/>
    </row>
    <row r="160" spans="1:1" x14ac:dyDescent="0.25">
      <c r="A160" s="56"/>
    </row>
    <row r="161" spans="1:1" x14ac:dyDescent="0.25">
      <c r="A161" s="56"/>
    </row>
    <row r="162" spans="1:1" x14ac:dyDescent="0.25">
      <c r="A162" s="56"/>
    </row>
    <row r="163" spans="1:1" x14ac:dyDescent="0.25">
      <c r="A163" s="56"/>
    </row>
    <row r="164" spans="1:1" x14ac:dyDescent="0.25">
      <c r="A164" s="56"/>
    </row>
    <row r="165" spans="1:1" x14ac:dyDescent="0.25">
      <c r="A165" s="56"/>
    </row>
    <row r="166" spans="1:1" x14ac:dyDescent="0.25">
      <c r="A166" s="56"/>
    </row>
    <row r="167" spans="1:1" x14ac:dyDescent="0.25">
      <c r="A167" s="56"/>
    </row>
    <row r="168" spans="1:1" x14ac:dyDescent="0.25">
      <c r="A168" s="56"/>
    </row>
    <row r="169" spans="1:1" x14ac:dyDescent="0.25">
      <c r="A169" s="56"/>
    </row>
    <row r="170" spans="1:1" x14ac:dyDescent="0.25">
      <c r="A170" s="56"/>
    </row>
    <row r="171" spans="1:1" x14ac:dyDescent="0.25">
      <c r="A171" s="56"/>
    </row>
    <row r="172" spans="1:1" x14ac:dyDescent="0.25">
      <c r="A172" s="56"/>
    </row>
    <row r="173" spans="1:1" x14ac:dyDescent="0.25">
      <c r="A173" s="56"/>
    </row>
    <row r="174" spans="1:1" x14ac:dyDescent="0.25">
      <c r="A174" s="56"/>
    </row>
    <row r="175" spans="1:1" x14ac:dyDescent="0.25">
      <c r="A175" s="56"/>
    </row>
    <row r="176" spans="1:1" x14ac:dyDescent="0.25">
      <c r="A176" s="56"/>
    </row>
    <row r="177" spans="1:1" x14ac:dyDescent="0.25">
      <c r="A177" s="56"/>
    </row>
    <row r="178" spans="1:1" x14ac:dyDescent="0.25">
      <c r="A178" s="56"/>
    </row>
    <row r="179" spans="1:1" x14ac:dyDescent="0.25">
      <c r="A179" s="56"/>
    </row>
    <row r="180" spans="1:1" x14ac:dyDescent="0.25">
      <c r="A180" s="56"/>
    </row>
    <row r="181" spans="1:1" x14ac:dyDescent="0.25">
      <c r="A181" s="56"/>
    </row>
    <row r="182" spans="1:1" x14ac:dyDescent="0.25">
      <c r="A182" s="56"/>
    </row>
    <row r="183" spans="1:1" x14ac:dyDescent="0.25">
      <c r="A183" s="56"/>
    </row>
    <row r="184" spans="1:1" x14ac:dyDescent="0.25">
      <c r="A184" s="56"/>
    </row>
    <row r="185" spans="1:1" x14ac:dyDescent="0.25">
      <c r="A185" s="56"/>
    </row>
    <row r="186" spans="1:1" x14ac:dyDescent="0.25">
      <c r="A186" s="56"/>
    </row>
    <row r="187" spans="1:1" x14ac:dyDescent="0.25">
      <c r="A187" s="56"/>
    </row>
    <row r="188" spans="1:1" x14ac:dyDescent="0.25">
      <c r="A188" s="56"/>
    </row>
    <row r="189" spans="1:1" x14ac:dyDescent="0.25">
      <c r="A189" s="56"/>
    </row>
    <row r="190" spans="1:1" x14ac:dyDescent="0.25">
      <c r="A190" s="56"/>
    </row>
    <row r="191" spans="1:1" x14ac:dyDescent="0.25">
      <c r="A191" s="56"/>
    </row>
    <row r="192" spans="1:1" x14ac:dyDescent="0.25">
      <c r="A192" s="56"/>
    </row>
    <row r="193" spans="1:1" x14ac:dyDescent="0.25">
      <c r="A193" s="56"/>
    </row>
    <row r="194" spans="1:1" x14ac:dyDescent="0.25">
      <c r="A194" s="56"/>
    </row>
    <row r="195" spans="1:1" x14ac:dyDescent="0.25">
      <c r="A195" s="56"/>
    </row>
    <row r="196" spans="1:1" x14ac:dyDescent="0.25">
      <c r="A196" s="56"/>
    </row>
    <row r="197" spans="1:1" x14ac:dyDescent="0.25">
      <c r="A197" s="56"/>
    </row>
    <row r="198" spans="1:1" x14ac:dyDescent="0.25">
      <c r="A198" s="56"/>
    </row>
    <row r="199" spans="1:1" x14ac:dyDescent="0.25">
      <c r="A199" s="56"/>
    </row>
    <row r="200" spans="1:1" x14ac:dyDescent="0.25">
      <c r="A200" s="56"/>
    </row>
    <row r="201" spans="1:1" x14ac:dyDescent="0.25">
      <c r="A201" s="56"/>
    </row>
    <row r="202" spans="1:1" x14ac:dyDescent="0.25">
      <c r="A202" s="56"/>
    </row>
    <row r="203" spans="1:1" x14ac:dyDescent="0.25">
      <c r="A203" s="56"/>
    </row>
    <row r="204" spans="1:1" x14ac:dyDescent="0.25">
      <c r="A204" s="56"/>
    </row>
    <row r="205" spans="1:1" x14ac:dyDescent="0.25">
      <c r="A205" s="56"/>
    </row>
    <row r="206" spans="1:1" x14ac:dyDescent="0.25">
      <c r="A206" s="56"/>
    </row>
    <row r="207" spans="1:1" x14ac:dyDescent="0.25">
      <c r="A207" s="56"/>
    </row>
    <row r="208" spans="1:1" x14ac:dyDescent="0.25">
      <c r="A208" s="56"/>
    </row>
    <row r="209" spans="1:1" x14ac:dyDescent="0.25">
      <c r="A209" s="56"/>
    </row>
    <row r="210" spans="1:1" x14ac:dyDescent="0.25">
      <c r="A210" s="56"/>
    </row>
    <row r="211" spans="1:1" x14ac:dyDescent="0.25">
      <c r="A211" s="56"/>
    </row>
    <row r="212" spans="1:1" x14ac:dyDescent="0.25">
      <c r="A212" s="56"/>
    </row>
    <row r="213" spans="1:1" x14ac:dyDescent="0.25">
      <c r="A213" s="56"/>
    </row>
    <row r="214" spans="1:1" x14ac:dyDescent="0.25">
      <c r="A214" s="56"/>
    </row>
    <row r="215" spans="1:1" x14ac:dyDescent="0.25">
      <c r="A215" s="56"/>
    </row>
    <row r="216" spans="1:1" x14ac:dyDescent="0.25">
      <c r="A216" s="56"/>
    </row>
    <row r="217" spans="1:1" x14ac:dyDescent="0.25">
      <c r="A217" s="56"/>
    </row>
    <row r="218" spans="1:1" x14ac:dyDescent="0.25">
      <c r="A218" s="56"/>
    </row>
    <row r="219" spans="1:1" x14ac:dyDescent="0.25">
      <c r="A219" s="56"/>
    </row>
    <row r="220" spans="1:1" x14ac:dyDescent="0.25">
      <c r="A220" s="56"/>
    </row>
    <row r="221" spans="1:1" x14ac:dyDescent="0.25">
      <c r="A221" s="56"/>
    </row>
    <row r="222" spans="1:1" x14ac:dyDescent="0.25">
      <c r="A222" s="56"/>
    </row>
    <row r="223" spans="1:1" x14ac:dyDescent="0.25">
      <c r="A223" s="56"/>
    </row>
    <row r="224" spans="1:1" x14ac:dyDescent="0.25">
      <c r="A224" s="56"/>
    </row>
    <row r="225" spans="1:1" x14ac:dyDescent="0.25">
      <c r="A225" s="56"/>
    </row>
    <row r="226" spans="1:1" x14ac:dyDescent="0.25">
      <c r="A226" s="56"/>
    </row>
    <row r="227" spans="1:1" x14ac:dyDescent="0.25">
      <c r="A227" s="56"/>
    </row>
    <row r="228" spans="1:1" x14ac:dyDescent="0.25">
      <c r="A228" s="56"/>
    </row>
    <row r="229" spans="1:1" x14ac:dyDescent="0.25">
      <c r="A229" s="56"/>
    </row>
    <row r="230" spans="1:1" x14ac:dyDescent="0.25">
      <c r="A230" s="56"/>
    </row>
    <row r="231" spans="1:1" x14ac:dyDescent="0.25">
      <c r="A231" s="56"/>
    </row>
    <row r="232" spans="1:1" x14ac:dyDescent="0.25">
      <c r="A232" s="56"/>
    </row>
    <row r="233" spans="1:1" x14ac:dyDescent="0.25">
      <c r="A233" s="56"/>
    </row>
    <row r="234" spans="1:1" x14ac:dyDescent="0.25">
      <c r="A234" s="56"/>
    </row>
    <row r="235" spans="1:1" x14ac:dyDescent="0.25">
      <c r="A235" s="56"/>
    </row>
    <row r="236" spans="1:1" x14ac:dyDescent="0.25">
      <c r="A236" s="56"/>
    </row>
    <row r="237" spans="1:1" x14ac:dyDescent="0.25">
      <c r="A237" s="56"/>
    </row>
    <row r="238" spans="1:1" x14ac:dyDescent="0.25">
      <c r="A238" s="56"/>
    </row>
    <row r="239" spans="1:1" x14ac:dyDescent="0.25">
      <c r="A239" s="56"/>
    </row>
    <row r="240" spans="1:1" x14ac:dyDescent="0.25">
      <c r="A240" s="56"/>
    </row>
    <row r="241" spans="1:1" x14ac:dyDescent="0.25">
      <c r="A241" s="56"/>
    </row>
    <row r="242" spans="1:1" x14ac:dyDescent="0.25">
      <c r="A242" s="56"/>
    </row>
    <row r="243" spans="1:1" x14ac:dyDescent="0.25">
      <c r="A243" s="56"/>
    </row>
    <row r="244" spans="1:1" x14ac:dyDescent="0.25">
      <c r="A244" s="56"/>
    </row>
    <row r="245" spans="1:1" x14ac:dyDescent="0.25">
      <c r="A245" s="56"/>
    </row>
    <row r="246" spans="1:1" x14ac:dyDescent="0.25">
      <c r="A246" s="56"/>
    </row>
    <row r="247" spans="1:1" x14ac:dyDescent="0.25">
      <c r="A247" s="56"/>
    </row>
    <row r="248" spans="1:1" x14ac:dyDescent="0.25">
      <c r="A248" s="56"/>
    </row>
    <row r="249" spans="1:1" x14ac:dyDescent="0.25">
      <c r="A249" s="56"/>
    </row>
    <row r="250" spans="1:1" x14ac:dyDescent="0.25">
      <c r="A250" s="56"/>
    </row>
    <row r="251" spans="1:1" x14ac:dyDescent="0.25">
      <c r="A251" s="56"/>
    </row>
    <row r="252" spans="1:1" x14ac:dyDescent="0.25">
      <c r="A252" s="56"/>
    </row>
    <row r="253" spans="1:1" x14ac:dyDescent="0.25">
      <c r="A253" s="56"/>
    </row>
    <row r="254" spans="1:1" x14ac:dyDescent="0.25">
      <c r="A254" s="56"/>
    </row>
    <row r="255" spans="1:1" x14ac:dyDescent="0.25">
      <c r="A255" s="56"/>
    </row>
    <row r="256" spans="1:1" x14ac:dyDescent="0.25">
      <c r="A256" s="56"/>
    </row>
    <row r="257" spans="1:1" x14ac:dyDescent="0.25">
      <c r="A257" s="56"/>
    </row>
    <row r="258" spans="1:1" x14ac:dyDescent="0.25">
      <c r="A258" s="56"/>
    </row>
    <row r="259" spans="1:1" x14ac:dyDescent="0.25">
      <c r="A259" s="56"/>
    </row>
    <row r="260" spans="1:1" x14ac:dyDescent="0.25">
      <c r="A260" s="56"/>
    </row>
    <row r="261" spans="1:1" x14ac:dyDescent="0.25">
      <c r="A261" s="56"/>
    </row>
    <row r="262" spans="1:1" x14ac:dyDescent="0.25">
      <c r="A262" s="56"/>
    </row>
    <row r="263" spans="1:1" x14ac:dyDescent="0.25">
      <c r="A263" s="56"/>
    </row>
    <row r="264" spans="1:1" x14ac:dyDescent="0.25">
      <c r="A264" s="56"/>
    </row>
    <row r="265" spans="1:1" x14ac:dyDescent="0.25">
      <c r="A265" s="56"/>
    </row>
    <row r="266" spans="1:1" x14ac:dyDescent="0.25">
      <c r="A266" s="56"/>
    </row>
    <row r="267" spans="1:1" x14ac:dyDescent="0.25">
      <c r="A267" s="56"/>
    </row>
    <row r="268" spans="1:1" x14ac:dyDescent="0.25">
      <c r="A268" s="56"/>
    </row>
    <row r="269" spans="1:1" x14ac:dyDescent="0.25">
      <c r="A269" s="56"/>
    </row>
    <row r="270" spans="1:1" x14ac:dyDescent="0.25">
      <c r="A270" s="56"/>
    </row>
    <row r="271" spans="1:1" x14ac:dyDescent="0.25">
      <c r="A271" s="56"/>
    </row>
    <row r="272" spans="1:1" x14ac:dyDescent="0.25">
      <c r="A272" s="56"/>
    </row>
    <row r="273" spans="1:1" x14ac:dyDescent="0.25">
      <c r="A273" s="56"/>
    </row>
    <row r="274" spans="1:1" x14ac:dyDescent="0.25">
      <c r="A274" s="56"/>
    </row>
    <row r="275" spans="1:1" x14ac:dyDescent="0.25">
      <c r="A275" s="56"/>
    </row>
    <row r="276" spans="1:1" x14ac:dyDescent="0.25">
      <c r="A276" s="56"/>
    </row>
    <row r="277" spans="1:1" x14ac:dyDescent="0.25">
      <c r="A277" s="56"/>
    </row>
    <row r="278" spans="1:1" x14ac:dyDescent="0.25">
      <c r="A278" s="56"/>
    </row>
    <row r="279" spans="1:1" x14ac:dyDescent="0.25">
      <c r="A279" s="56"/>
    </row>
    <row r="280" spans="1:1" x14ac:dyDescent="0.25">
      <c r="A280" s="56"/>
    </row>
    <row r="281" spans="1:1" x14ac:dyDescent="0.25">
      <c r="A281" s="56"/>
    </row>
    <row r="282" spans="1:1" x14ac:dyDescent="0.25">
      <c r="A282" s="56"/>
    </row>
    <row r="283" spans="1:1" x14ac:dyDescent="0.25">
      <c r="A283" s="56"/>
    </row>
    <row r="284" spans="1:1" x14ac:dyDescent="0.25">
      <c r="A284" s="56"/>
    </row>
    <row r="285" spans="1:1" x14ac:dyDescent="0.25">
      <c r="A285" s="56"/>
    </row>
    <row r="286" spans="1:1" x14ac:dyDescent="0.25">
      <c r="A286" s="56"/>
    </row>
    <row r="287" spans="1:1" x14ac:dyDescent="0.25">
      <c r="A287" s="56"/>
    </row>
    <row r="288" spans="1:1" x14ac:dyDescent="0.25">
      <c r="A288" s="56"/>
    </row>
    <row r="289" spans="1:1" x14ac:dyDescent="0.25">
      <c r="A289" s="56"/>
    </row>
    <row r="290" spans="1:1" x14ac:dyDescent="0.25">
      <c r="A290" s="56"/>
    </row>
    <row r="291" spans="1:1" x14ac:dyDescent="0.25">
      <c r="A291" s="56"/>
    </row>
    <row r="292" spans="1:1" x14ac:dyDescent="0.25">
      <c r="A292" s="56"/>
    </row>
    <row r="293" spans="1:1" x14ac:dyDescent="0.25">
      <c r="A293" s="56"/>
    </row>
    <row r="294" spans="1:1" x14ac:dyDescent="0.25">
      <c r="A294" s="56"/>
    </row>
    <row r="295" spans="1:1" x14ac:dyDescent="0.25">
      <c r="A295" s="56"/>
    </row>
    <row r="296" spans="1:1" x14ac:dyDescent="0.25">
      <c r="A296" s="56"/>
    </row>
    <row r="297" spans="1:1" x14ac:dyDescent="0.25">
      <c r="A297" s="56"/>
    </row>
    <row r="298" spans="1:1" x14ac:dyDescent="0.25">
      <c r="A298" s="56"/>
    </row>
    <row r="299" spans="1:1" x14ac:dyDescent="0.25">
      <c r="A299" s="56"/>
    </row>
    <row r="300" spans="1:1" x14ac:dyDescent="0.25">
      <c r="A300" s="56"/>
    </row>
    <row r="301" spans="1:1" x14ac:dyDescent="0.25">
      <c r="A301" s="56"/>
    </row>
    <row r="302" spans="1:1" x14ac:dyDescent="0.25">
      <c r="A302" s="56"/>
    </row>
    <row r="303" spans="1:1" x14ac:dyDescent="0.25">
      <c r="A303" s="56"/>
    </row>
    <row r="304" spans="1:1" x14ac:dyDescent="0.25">
      <c r="A304" s="56"/>
    </row>
    <row r="305" spans="1:1" x14ac:dyDescent="0.25">
      <c r="A305" s="56"/>
    </row>
    <row r="306" spans="1:1" x14ac:dyDescent="0.25">
      <c r="A306" s="56"/>
    </row>
    <row r="307" spans="1:1" x14ac:dyDescent="0.25">
      <c r="A307" s="56"/>
    </row>
    <row r="308" spans="1:1" x14ac:dyDescent="0.25">
      <c r="A308" s="56"/>
    </row>
    <row r="309" spans="1:1" x14ac:dyDescent="0.25">
      <c r="A309" s="56"/>
    </row>
    <row r="310" spans="1:1" x14ac:dyDescent="0.25">
      <c r="A310" s="56"/>
    </row>
    <row r="311" spans="1:1" x14ac:dyDescent="0.25">
      <c r="A311" s="56"/>
    </row>
    <row r="312" spans="1:1" x14ac:dyDescent="0.25">
      <c r="A312" s="56"/>
    </row>
    <row r="313" spans="1:1" x14ac:dyDescent="0.25">
      <c r="A313" s="56"/>
    </row>
    <row r="314" spans="1:1" x14ac:dyDescent="0.25">
      <c r="A314" s="56"/>
    </row>
    <row r="315" spans="1:1" x14ac:dyDescent="0.25">
      <c r="A315" s="56"/>
    </row>
    <row r="316" spans="1:1" x14ac:dyDescent="0.25">
      <c r="A316" s="56"/>
    </row>
    <row r="317" spans="1:1" x14ac:dyDescent="0.25">
      <c r="A317" s="56"/>
    </row>
    <row r="318" spans="1:1" x14ac:dyDescent="0.25">
      <c r="A318" s="56"/>
    </row>
    <row r="319" spans="1:1" x14ac:dyDescent="0.25">
      <c r="A319" s="56"/>
    </row>
    <row r="320" spans="1:1" x14ac:dyDescent="0.25">
      <c r="A320" s="56"/>
    </row>
    <row r="321" spans="1:1" x14ac:dyDescent="0.25">
      <c r="A321" s="56"/>
    </row>
    <row r="322" spans="1:1" x14ac:dyDescent="0.25">
      <c r="A322" s="56"/>
    </row>
    <row r="323" spans="1:1" x14ac:dyDescent="0.25">
      <c r="A323" s="56"/>
    </row>
    <row r="324" spans="1:1" x14ac:dyDescent="0.25">
      <c r="A324" s="56"/>
    </row>
    <row r="325" spans="1:1" x14ac:dyDescent="0.25">
      <c r="A325" s="56"/>
    </row>
    <row r="326" spans="1:1" x14ac:dyDescent="0.25">
      <c r="A326" s="56"/>
    </row>
    <row r="327" spans="1:1" x14ac:dyDescent="0.25">
      <c r="A327" s="56"/>
    </row>
    <row r="328" spans="1:1" x14ac:dyDescent="0.25">
      <c r="A328" s="56"/>
    </row>
    <row r="329" spans="1:1" x14ac:dyDescent="0.25">
      <c r="A329" s="56"/>
    </row>
    <row r="330" spans="1:1" x14ac:dyDescent="0.25">
      <c r="A330" s="56"/>
    </row>
    <row r="331" spans="1:1" x14ac:dyDescent="0.25">
      <c r="A331" s="56"/>
    </row>
    <row r="332" spans="1:1" x14ac:dyDescent="0.25">
      <c r="A332" s="56"/>
    </row>
    <row r="333" spans="1:1" x14ac:dyDescent="0.25">
      <c r="A333" s="56"/>
    </row>
    <row r="334" spans="1:1" x14ac:dyDescent="0.25">
      <c r="A334" s="56"/>
    </row>
    <row r="335" spans="1:1" x14ac:dyDescent="0.25">
      <c r="A335" s="56"/>
    </row>
    <row r="336" spans="1:1" x14ac:dyDescent="0.25">
      <c r="A336" s="56"/>
    </row>
    <row r="337" spans="1:1" x14ac:dyDescent="0.25">
      <c r="A337" s="56"/>
    </row>
    <row r="338" spans="1:1" x14ac:dyDescent="0.25">
      <c r="A338" s="56"/>
    </row>
    <row r="339" spans="1:1" x14ac:dyDescent="0.25">
      <c r="A339" s="56"/>
    </row>
    <row r="340" spans="1:1" x14ac:dyDescent="0.25">
      <c r="A340" s="56"/>
    </row>
    <row r="341" spans="1:1" x14ac:dyDescent="0.25">
      <c r="A341" s="56"/>
    </row>
    <row r="342" spans="1:1" x14ac:dyDescent="0.25">
      <c r="A342" s="56"/>
    </row>
    <row r="343" spans="1:1" x14ac:dyDescent="0.25">
      <c r="A343" s="56"/>
    </row>
    <row r="344" spans="1:1" x14ac:dyDescent="0.25">
      <c r="A344" s="56"/>
    </row>
    <row r="345" spans="1:1" x14ac:dyDescent="0.25">
      <c r="A345" s="56"/>
    </row>
    <row r="346" spans="1:1" x14ac:dyDescent="0.25">
      <c r="A346" s="56"/>
    </row>
    <row r="347" spans="1:1" x14ac:dyDescent="0.25">
      <c r="A347" s="56"/>
    </row>
    <row r="348" spans="1:1" x14ac:dyDescent="0.25">
      <c r="A348" s="56"/>
    </row>
    <row r="349" spans="1:1" x14ac:dyDescent="0.25">
      <c r="A349" s="56"/>
    </row>
    <row r="350" spans="1:1" x14ac:dyDescent="0.25">
      <c r="A350" s="56"/>
    </row>
    <row r="351" spans="1:1" x14ac:dyDescent="0.25">
      <c r="A351" s="56"/>
    </row>
    <row r="352" spans="1:1" x14ac:dyDescent="0.25">
      <c r="A352" s="56"/>
    </row>
    <row r="353" spans="1:1" x14ac:dyDescent="0.25">
      <c r="A353" s="56"/>
    </row>
    <row r="354" spans="1:1" x14ac:dyDescent="0.25">
      <c r="A354" s="56"/>
    </row>
    <row r="355" spans="1:1" x14ac:dyDescent="0.25">
      <c r="A355" s="56"/>
    </row>
    <row r="356" spans="1:1" x14ac:dyDescent="0.25">
      <c r="A356" s="56"/>
    </row>
    <row r="357" spans="1:1" x14ac:dyDescent="0.25">
      <c r="A357" s="56"/>
    </row>
    <row r="358" spans="1:1" x14ac:dyDescent="0.25">
      <c r="A358" s="56"/>
    </row>
    <row r="359" spans="1:1" x14ac:dyDescent="0.25">
      <c r="A359" s="56"/>
    </row>
    <row r="360" spans="1:1" x14ac:dyDescent="0.25">
      <c r="A360" s="56"/>
    </row>
    <row r="361" spans="1:1" x14ac:dyDescent="0.25">
      <c r="A361" s="56"/>
    </row>
    <row r="362" spans="1:1" x14ac:dyDescent="0.25">
      <c r="A362" s="56"/>
    </row>
    <row r="363" spans="1:1" x14ac:dyDescent="0.25">
      <c r="A363" s="56"/>
    </row>
    <row r="364" spans="1:1" x14ac:dyDescent="0.25">
      <c r="A364" s="56"/>
    </row>
    <row r="365" spans="1:1" x14ac:dyDescent="0.25">
      <c r="A365" s="56"/>
    </row>
    <row r="366" spans="1:1" x14ac:dyDescent="0.25">
      <c r="A366" s="56"/>
    </row>
    <row r="367" spans="1:1" x14ac:dyDescent="0.25">
      <c r="A367" s="56"/>
    </row>
    <row r="368" spans="1:1" x14ac:dyDescent="0.25">
      <c r="A368" s="56"/>
    </row>
    <row r="369" spans="1:1" x14ac:dyDescent="0.25">
      <c r="A369" s="56"/>
    </row>
    <row r="370" spans="1:1" x14ac:dyDescent="0.25">
      <c r="A370" s="56"/>
    </row>
    <row r="371" spans="1:1" x14ac:dyDescent="0.25">
      <c r="A371" s="56"/>
    </row>
    <row r="372" spans="1:1" x14ac:dyDescent="0.25">
      <c r="A372" s="56"/>
    </row>
    <row r="373" spans="1:1" x14ac:dyDescent="0.25">
      <c r="A373" s="56"/>
    </row>
    <row r="374" spans="1:1" x14ac:dyDescent="0.25">
      <c r="A374" s="56"/>
    </row>
    <row r="375" spans="1:1" x14ac:dyDescent="0.25">
      <c r="A375" s="56"/>
    </row>
    <row r="376" spans="1:1" x14ac:dyDescent="0.25">
      <c r="A376" s="56"/>
    </row>
    <row r="377" spans="1:1" x14ac:dyDescent="0.25">
      <c r="A377" s="56"/>
    </row>
    <row r="378" spans="1:1" x14ac:dyDescent="0.25">
      <c r="A378" s="56"/>
    </row>
    <row r="379" spans="1:1" x14ac:dyDescent="0.25">
      <c r="A379" s="56"/>
    </row>
    <row r="380" spans="1:1" x14ac:dyDescent="0.25">
      <c r="A380" s="56"/>
    </row>
    <row r="381" spans="1:1" x14ac:dyDescent="0.25">
      <c r="A381" s="56"/>
    </row>
    <row r="382" spans="1:1" x14ac:dyDescent="0.25">
      <c r="A382" s="56"/>
    </row>
    <row r="383" spans="1:1" x14ac:dyDescent="0.25">
      <c r="A383" s="56"/>
    </row>
    <row r="384" spans="1:1" x14ac:dyDescent="0.25">
      <c r="A384" s="56"/>
    </row>
    <row r="385" spans="1:1" x14ac:dyDescent="0.25">
      <c r="A385" s="56"/>
    </row>
    <row r="386" spans="1:1" x14ac:dyDescent="0.25">
      <c r="A386" s="56"/>
    </row>
    <row r="387" spans="1:1" x14ac:dyDescent="0.25">
      <c r="A387" s="56"/>
    </row>
    <row r="388" spans="1:1" x14ac:dyDescent="0.25">
      <c r="A388" s="56"/>
    </row>
    <row r="389" spans="1:1" x14ac:dyDescent="0.25">
      <c r="A389" s="56"/>
    </row>
    <row r="390" spans="1:1" x14ac:dyDescent="0.25">
      <c r="A390" s="56"/>
    </row>
    <row r="391" spans="1:1" x14ac:dyDescent="0.25">
      <c r="A391" s="56"/>
    </row>
    <row r="392" spans="1:1" x14ac:dyDescent="0.25">
      <c r="A392" s="56"/>
    </row>
    <row r="393" spans="1:1" x14ac:dyDescent="0.25">
      <c r="A393" s="56"/>
    </row>
    <row r="394" spans="1:1" x14ac:dyDescent="0.25">
      <c r="A394" s="56"/>
    </row>
    <row r="395" spans="1:1" x14ac:dyDescent="0.25">
      <c r="A395" s="56"/>
    </row>
    <row r="396" spans="1:1" x14ac:dyDescent="0.25">
      <c r="A396" s="56"/>
    </row>
    <row r="397" spans="1:1" x14ac:dyDescent="0.25">
      <c r="A397" s="56"/>
    </row>
    <row r="398" spans="1:1" x14ac:dyDescent="0.25">
      <c r="A398" s="56"/>
    </row>
    <row r="399" spans="1:1" x14ac:dyDescent="0.25">
      <c r="A399" s="56"/>
    </row>
    <row r="400" spans="1:1" x14ac:dyDescent="0.25">
      <c r="A400" s="56"/>
    </row>
    <row r="401" spans="1:1" x14ac:dyDescent="0.25">
      <c r="A401" s="56"/>
    </row>
    <row r="402" spans="1:1" x14ac:dyDescent="0.25">
      <c r="A402" s="56"/>
    </row>
    <row r="403" spans="1:1" x14ac:dyDescent="0.25">
      <c r="A403" s="56"/>
    </row>
    <row r="404" spans="1:1" x14ac:dyDescent="0.25">
      <c r="A404" s="56"/>
    </row>
    <row r="405" spans="1:1" x14ac:dyDescent="0.25">
      <c r="A405" s="56"/>
    </row>
    <row r="406" spans="1:1" x14ac:dyDescent="0.25">
      <c r="A406" s="56"/>
    </row>
    <row r="407" spans="1:1" x14ac:dyDescent="0.25">
      <c r="A407" s="56"/>
    </row>
    <row r="408" spans="1:1" x14ac:dyDescent="0.25">
      <c r="A408" s="56"/>
    </row>
    <row r="409" spans="1:1" x14ac:dyDescent="0.25">
      <c r="A409" s="56"/>
    </row>
    <row r="410" spans="1:1" x14ac:dyDescent="0.25">
      <c r="A410" s="56"/>
    </row>
    <row r="411" spans="1:1" x14ac:dyDescent="0.25">
      <c r="A411" s="56"/>
    </row>
    <row r="412" spans="1:1" x14ac:dyDescent="0.25">
      <c r="A412" s="56"/>
    </row>
    <row r="413" spans="1:1" x14ac:dyDescent="0.25">
      <c r="A413" s="56"/>
    </row>
    <row r="414" spans="1:1" x14ac:dyDescent="0.25">
      <c r="A414" s="56"/>
    </row>
    <row r="415" spans="1:1" x14ac:dyDescent="0.25">
      <c r="A415" s="56"/>
    </row>
    <row r="416" spans="1:1" x14ac:dyDescent="0.25">
      <c r="A416" s="56"/>
    </row>
    <row r="417" spans="1:1" x14ac:dyDescent="0.25">
      <c r="A417" s="56"/>
    </row>
    <row r="418" spans="1:1" x14ac:dyDescent="0.25">
      <c r="A418" s="56"/>
    </row>
    <row r="419" spans="1:1" x14ac:dyDescent="0.25">
      <c r="A419" s="56"/>
    </row>
    <row r="420" spans="1:1" x14ac:dyDescent="0.25">
      <c r="A420" s="56"/>
    </row>
    <row r="421" spans="1:1" x14ac:dyDescent="0.25">
      <c r="A421" s="56"/>
    </row>
    <row r="422" spans="1:1" x14ac:dyDescent="0.25">
      <c r="A422" s="56"/>
    </row>
    <row r="423" spans="1:1" x14ac:dyDescent="0.25">
      <c r="A423" s="56"/>
    </row>
    <row r="424" spans="1:1" x14ac:dyDescent="0.25">
      <c r="A424" s="56"/>
    </row>
    <row r="425" spans="1:1" x14ac:dyDescent="0.25">
      <c r="A425" s="56"/>
    </row>
    <row r="426" spans="1:1" x14ac:dyDescent="0.25">
      <c r="A426" s="56"/>
    </row>
    <row r="427" spans="1:1" x14ac:dyDescent="0.25">
      <c r="A427" s="56"/>
    </row>
    <row r="428" spans="1:1" x14ac:dyDescent="0.25">
      <c r="A428" s="56"/>
    </row>
    <row r="429" spans="1:1" x14ac:dyDescent="0.25">
      <c r="A429" s="56"/>
    </row>
    <row r="430" spans="1:1" x14ac:dyDescent="0.25">
      <c r="A430" s="56"/>
    </row>
    <row r="431" spans="1:1" x14ac:dyDescent="0.25">
      <c r="A431" s="56"/>
    </row>
    <row r="432" spans="1:1" x14ac:dyDescent="0.25">
      <c r="A432" s="56"/>
    </row>
  </sheetData>
  <autoFilter ref="A1:L27" xr:uid="{00000000-0001-0000-0900-000000000000}"/>
  <phoneticPr fontId="420" type="noConversion"/>
  <pageMargins left="0.69930555555555596" right="0.69930555555555596" top="0.75" bottom="0.75" header="0.3" footer="0.3"/>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50" r:id="rId4" name="Button 1">
              <controlPr defaultSize="0" print="0" autoPict="0" macro="[0]!更新开放式基金净值">
                <anchor moveWithCells="1" sizeWithCells="1">
                  <from>
                    <xdr:col>8</xdr:col>
                    <xdr:colOff>289560</xdr:colOff>
                    <xdr:row>0</xdr:row>
                    <xdr:rowOff>121920</xdr:rowOff>
                  </from>
                  <to>
                    <xdr:col>9</xdr:col>
                    <xdr:colOff>335280</xdr:colOff>
                    <xdr:row>1</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说明</vt:lpstr>
      <vt:lpstr>每日提醒</vt:lpstr>
      <vt:lpstr>小市值</vt:lpstr>
      <vt:lpstr>强赎预警</vt:lpstr>
      <vt:lpstr>昨天排名</vt:lpstr>
      <vt:lpstr>今天排名</vt:lpstr>
      <vt:lpstr>轮动业绩</vt:lpstr>
      <vt:lpstr>1</vt:lpstr>
      <vt:lpstr>2</vt:lpstr>
      <vt:lpstr>月度</vt:lpstr>
      <vt:lpstr>晨星奖</vt:lpstr>
      <vt:lpstr>红利低波</vt:lpstr>
      <vt:lpstr>微辣轮动日</vt:lpstr>
      <vt:lpstr>价值股票</vt:lpstr>
      <vt:lpstr>再平衡</vt:lpstr>
      <vt:lpstr>银河换仓模板</vt:lpstr>
      <vt:lpstr>定投模板</vt:lpstr>
      <vt:lpstr>账户明细模板</vt:lpstr>
      <vt:lpstr>账户统计模板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CJHD20</dc:creator>
  <cp:lastModifiedBy>惠君 遇</cp:lastModifiedBy>
  <dcterms:created xsi:type="dcterms:W3CDTF">2013-09-18T14:02:55Z</dcterms:created>
  <dcterms:modified xsi:type="dcterms:W3CDTF">2024-12-12T09:24:14Z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EM_Doc_Temp_ID">
    <vt:lpwstr>ECADBFD7-0220-49F7-9013-C1AB68856D02</vt:lpwstr>
  </property>
</Properties>
</file>