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GitHub\FCU\112-2\ELECTRICAL ENGINEERING FUNDAMENTALS II\Lab\Lab 4\"/>
    </mc:Choice>
  </mc:AlternateContent>
  <xr:revisionPtr revIDLastSave="0" documentId="13_ncr:1_{6769822E-6563-4FFB-8770-A00F778D3ABA}" xr6:coauthVersionLast="47" xr6:coauthVersionMax="47" xr10:uidLastSave="{00000000-0000-0000-0000-000000000000}"/>
  <bookViews>
    <workbookView xWindow="1500" yWindow="1500" windowWidth="23040" windowHeight="12120" xr2:uid="{B8D3E325-8008-4A73-97CE-65639325DCD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F18" i="1"/>
  <c r="G18" i="1"/>
  <c r="F11" i="1"/>
  <c r="G6" i="1"/>
  <c r="G7" i="1"/>
  <c r="G8" i="1"/>
  <c r="G5" i="1"/>
  <c r="B6" i="1"/>
  <c r="D6" i="1" s="1"/>
  <c r="F6" i="1" s="1"/>
  <c r="I6" i="1" s="1"/>
  <c r="B7" i="1"/>
  <c r="D7" i="1" s="1"/>
  <c r="F7" i="1" s="1"/>
  <c r="I7" i="1" s="1"/>
  <c r="B8" i="1"/>
  <c r="D8" i="1" s="1"/>
  <c r="F8" i="1" s="1"/>
  <c r="I8" i="1" s="1"/>
  <c r="B5" i="1"/>
  <c r="C5" i="1" s="1"/>
  <c r="H15" i="1"/>
  <c r="F15" i="1"/>
  <c r="E15" i="1"/>
  <c r="D15" i="1"/>
  <c r="A15" i="1"/>
  <c r="G11" i="1"/>
  <c r="F12" i="1"/>
  <c r="G12" i="1"/>
  <c r="H19" i="1"/>
  <c r="D5" i="1" l="1"/>
  <c r="F5" i="1" s="1"/>
  <c r="I5" i="1" s="1"/>
  <c r="C8" i="1"/>
  <c r="E8" i="1" s="1"/>
  <c r="C7" i="1"/>
  <c r="E7" i="1" s="1"/>
  <c r="C6" i="1"/>
  <c r="E6" i="1" s="1"/>
  <c r="E5" i="1"/>
</calcChain>
</file>

<file path=xl/sharedStrings.xml><?xml version="1.0" encoding="utf-8"?>
<sst xmlns="http://schemas.openxmlformats.org/spreadsheetml/2006/main" count="39" uniqueCount="23">
  <si>
    <t>r</t>
    <phoneticPr fontId="1" type="noConversion"/>
  </si>
  <si>
    <t>φ</t>
    <phoneticPr fontId="1" type="noConversion"/>
  </si>
  <si>
    <t>Theoretical</t>
    <phoneticPr fontId="1" type="noConversion"/>
  </si>
  <si>
    <t>5/(1+XLj)</t>
    <phoneticPr fontId="1" type="noConversion"/>
  </si>
  <si>
    <t>1+XLj</t>
    <phoneticPr fontId="1" type="noConversion"/>
  </si>
  <si>
    <t>Measurement</t>
    <phoneticPr fontId="1" type="noConversion"/>
  </si>
  <si>
    <t>I</t>
    <phoneticPr fontId="1" type="noConversion"/>
  </si>
  <si>
    <t>θ</t>
    <phoneticPr fontId="1" type="noConversion"/>
  </si>
  <si>
    <t>f</t>
    <phoneticPr fontId="1" type="noConversion"/>
  </si>
  <si>
    <t>VR</t>
    <phoneticPr fontId="1" type="noConversion"/>
  </si>
  <si>
    <t>Z</t>
    <phoneticPr fontId="1" type="noConversion"/>
  </si>
  <si>
    <t>I leads Vs by</t>
    <phoneticPr fontId="1" type="noConversion"/>
  </si>
  <si>
    <t>IR</t>
    <phoneticPr fontId="1" type="noConversion"/>
  </si>
  <si>
    <t>lag</t>
    <phoneticPr fontId="1" type="noConversion"/>
  </si>
  <si>
    <t>XC</t>
    <phoneticPr fontId="1" type="noConversion"/>
  </si>
  <si>
    <t>VC</t>
    <phoneticPr fontId="1" type="noConversion"/>
  </si>
  <si>
    <t>IC</t>
    <phoneticPr fontId="1" type="noConversion"/>
  </si>
  <si>
    <t>VS</t>
    <phoneticPr fontId="1" type="noConversion"/>
  </si>
  <si>
    <t>Re</t>
    <phoneticPr fontId="1" type="noConversion"/>
  </si>
  <si>
    <t>Im</t>
    <phoneticPr fontId="1" type="noConversion"/>
  </si>
  <si>
    <t>Amplitude</t>
    <phoneticPr fontId="1" type="noConversion"/>
  </si>
  <si>
    <t>Angle</t>
    <phoneticPr fontId="1" type="noConversion"/>
  </si>
  <si>
    <t>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</si>
</sst>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"/>
    <numFmt numFmtId="177" formatCode="0.0000"/>
    <numFmt numFmtId="180" formatCode="0.0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1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3952F-1CC0-470C-B051-7988D4853FCE}">
  <dimension ref="A3:J19"/>
  <sheetViews>
    <sheetView tabSelected="1" topLeftCell="A7" zoomScale="127" workbookViewId="0">
      <selection activeCell="E21" sqref="E21"/>
    </sheetView>
  </sheetViews>
  <sheetFormatPr defaultColWidth="9.109375" defaultRowHeight="15.6"/>
  <cols>
    <col min="1" max="1" width="12.5546875" style="2" customWidth="1"/>
    <col min="2" max="6" width="10.5546875" style="2" customWidth="1"/>
    <col min="7" max="10" width="12.5546875" style="2" customWidth="1"/>
    <col min="11" max="16384" width="9.109375" style="2"/>
  </cols>
  <sheetData>
    <row r="3" spans="1:10">
      <c r="C3" s="8" t="s">
        <v>4</v>
      </c>
      <c r="D3" s="8"/>
      <c r="E3" s="8" t="s">
        <v>3</v>
      </c>
      <c r="F3" s="8"/>
      <c r="G3" s="8" t="s">
        <v>6</v>
      </c>
      <c r="H3" s="8"/>
      <c r="I3" s="9" t="s">
        <v>7</v>
      </c>
      <c r="J3" s="9"/>
    </row>
    <row r="4" spans="1:10">
      <c r="A4" s="2" t="s">
        <v>8</v>
      </c>
      <c r="B4" s="2" t="s">
        <v>14</v>
      </c>
      <c r="C4" s="1" t="s">
        <v>0</v>
      </c>
      <c r="D4" s="1" t="s">
        <v>1</v>
      </c>
      <c r="E4" s="1" t="s">
        <v>0</v>
      </c>
      <c r="F4" s="1" t="s">
        <v>1</v>
      </c>
      <c r="G4" s="1" t="s">
        <v>2</v>
      </c>
      <c r="H4" s="1" t="s">
        <v>5</v>
      </c>
      <c r="I4" s="1" t="s">
        <v>2</v>
      </c>
      <c r="J4" s="1" t="s">
        <v>5</v>
      </c>
    </row>
    <row r="5" spans="1:10">
      <c r="A5" s="2">
        <v>100</v>
      </c>
      <c r="B5" s="10">
        <f>1/(2*PI()*A5*10^-6)</f>
        <v>1591.5494309189535</v>
      </c>
      <c r="C5" s="3">
        <f>SQRT(1^2+B5^2)</f>
        <v>1591.5497450781879</v>
      </c>
      <c r="D5" s="3">
        <f>DEGREES(ATAN(B5/1))</f>
        <v>89.964000004737414</v>
      </c>
      <c r="E5" s="3">
        <f>5/C5</f>
        <v>3.1415920334644429E-3</v>
      </c>
      <c r="F5" s="3">
        <f>-D5</f>
        <v>-89.964000004737414</v>
      </c>
      <c r="G5" s="4">
        <f>2/(B5*SQRT(2))</f>
        <v>8.8857658763167322E-4</v>
      </c>
      <c r="H5" s="2">
        <v>9.2299999999999999E-4</v>
      </c>
      <c r="I5" s="3">
        <f>F5</f>
        <v>-89.964000004737414</v>
      </c>
      <c r="J5" s="2">
        <v>1.62</v>
      </c>
    </row>
    <row r="6" spans="1:10">
      <c r="A6" s="2">
        <v>500</v>
      </c>
      <c r="B6" s="10">
        <f t="shared" ref="B6:B8" si="0">1/(2*PI()*A6*10^-6)</f>
        <v>318.3098861837907</v>
      </c>
      <c r="C6" s="3">
        <f t="shared" ref="C6:C8" si="1">SQRT(1^2+B6^2)</f>
        <v>318.31145697624174</v>
      </c>
      <c r="D6" s="3">
        <f t="shared" ref="D6:D8" si="2">DEGREES(ATAN(B6/1))</f>
        <v>89.820000592172761</v>
      </c>
      <c r="E6" s="3">
        <f t="shared" ref="E6:E8" si="3">5/C6</f>
        <v>1.5707885752831045E-2</v>
      </c>
      <c r="F6" s="3">
        <f t="shared" ref="F6:F8" si="4">-D6</f>
        <v>-89.820000592172761</v>
      </c>
      <c r="G6" s="4">
        <f t="shared" ref="G6:G8" si="5">2/(B6*SQRT(2))</f>
        <v>4.4428829381583657E-3</v>
      </c>
      <c r="H6" s="4">
        <v>4.4250000000000001E-3</v>
      </c>
      <c r="I6" s="3">
        <f>F6</f>
        <v>-89.820000592172761</v>
      </c>
      <c r="J6" s="2">
        <v>-90.05</v>
      </c>
    </row>
    <row r="7" spans="1:10">
      <c r="A7" s="2">
        <v>1000</v>
      </c>
      <c r="B7" s="10">
        <f t="shared" si="0"/>
        <v>159.15494309189535</v>
      </c>
      <c r="C7" s="3">
        <f t="shared" si="1"/>
        <v>159.15808465354326</v>
      </c>
      <c r="D7" s="3">
        <f t="shared" si="2"/>
        <v>89.6400047372979</v>
      </c>
      <c r="E7" s="3">
        <f t="shared" si="3"/>
        <v>3.1415306428724907E-2</v>
      </c>
      <c r="F7" s="3">
        <f t="shared" si="4"/>
        <v>-89.6400047372979</v>
      </c>
      <c r="G7" s="4">
        <f t="shared" si="5"/>
        <v>8.8857658763167313E-3</v>
      </c>
      <c r="H7" s="2">
        <v>8.3239999999999998E-3</v>
      </c>
      <c r="I7" s="3">
        <f>F7</f>
        <v>-89.6400047372979</v>
      </c>
      <c r="J7" s="2">
        <v>-90.24</v>
      </c>
    </row>
    <row r="8" spans="1:10">
      <c r="A8" s="2">
        <v>10000</v>
      </c>
      <c r="B8" s="10">
        <f t="shared" si="0"/>
        <v>15.915494309189533</v>
      </c>
      <c r="C8" s="3">
        <f t="shared" si="1"/>
        <v>15.946879290502089</v>
      </c>
      <c r="D8" s="3">
        <f t="shared" si="2"/>
        <v>86.404726220131835</v>
      </c>
      <c r="E8" s="3">
        <f t="shared" si="3"/>
        <v>0.31354096992368807</v>
      </c>
      <c r="F8" s="3">
        <f t="shared" si="4"/>
        <v>-86.404726220131835</v>
      </c>
      <c r="G8" s="4">
        <f t="shared" si="5"/>
        <v>8.8857658763167327E-2</v>
      </c>
      <c r="H8" s="2">
        <v>2.3061999999999999E-2</v>
      </c>
      <c r="I8" s="3">
        <f>F8</f>
        <v>-86.404726220131835</v>
      </c>
      <c r="J8" s="2">
        <v>-120.79</v>
      </c>
    </row>
    <row r="10" spans="1:10">
      <c r="B10" s="2" t="s">
        <v>17</v>
      </c>
      <c r="C10" s="2" t="s">
        <v>9</v>
      </c>
      <c r="D10" s="2" t="s">
        <v>15</v>
      </c>
      <c r="E10" s="2" t="s">
        <v>6</v>
      </c>
      <c r="F10" s="2" t="s">
        <v>14</v>
      </c>
      <c r="G10" s="2" t="s">
        <v>10</v>
      </c>
      <c r="H10" s="2" t="s">
        <v>11</v>
      </c>
    </row>
    <row r="11" spans="1:10">
      <c r="A11" s="2" t="s">
        <v>2</v>
      </c>
      <c r="B11" s="2">
        <v>1.4139999999999999</v>
      </c>
      <c r="C11" s="2">
        <v>0.70720000000000005</v>
      </c>
      <c r="D11" s="2">
        <v>1.224</v>
      </c>
      <c r="E11" s="2">
        <v>7.0707000000000001E-3</v>
      </c>
      <c r="F11" s="2">
        <f>D11/E11</f>
        <v>173.10874453731597</v>
      </c>
      <c r="G11" s="2">
        <f>B11/E11</f>
        <v>199.98019998019996</v>
      </c>
      <c r="H11" s="2">
        <v>59.980600000000003</v>
      </c>
    </row>
    <row r="12" spans="1:10">
      <c r="A12" s="2" t="s">
        <v>5</v>
      </c>
      <c r="B12" s="5">
        <v>1.2346999999999999</v>
      </c>
      <c r="C12" s="5">
        <v>0.59826000000000001</v>
      </c>
      <c r="D12" s="5">
        <v>1.04938</v>
      </c>
      <c r="E12" s="5">
        <v>6.0239999999999998E-3</v>
      </c>
      <c r="F12" s="2">
        <f>D12/E12</f>
        <v>174.19986719787516</v>
      </c>
      <c r="G12" s="2">
        <f>B12/E12</f>
        <v>204.96347941567063</v>
      </c>
      <c r="H12" s="2">
        <v>57.6</v>
      </c>
      <c r="I12" s="2" t="s">
        <v>13</v>
      </c>
    </row>
    <row r="14" spans="1:10">
      <c r="A14" s="6" t="s">
        <v>22</v>
      </c>
      <c r="B14" s="2" t="s">
        <v>20</v>
      </c>
      <c r="C14" s="2" t="s">
        <v>21</v>
      </c>
      <c r="D14" s="2" t="s">
        <v>18</v>
      </c>
      <c r="E14" s="2" t="s">
        <v>19</v>
      </c>
    </row>
    <row r="15" spans="1:10">
      <c r="A15" s="2">
        <f>2*PI()*919</f>
        <v>5774.2472972980395</v>
      </c>
      <c r="B15" s="2">
        <v>2</v>
      </c>
      <c r="C15" s="2">
        <v>-90</v>
      </c>
      <c r="D15" s="3">
        <f>B15*COS(DEGREES(C15))</f>
        <v>-0.59903078951107136</v>
      </c>
      <c r="E15" s="3">
        <f>B15*SIN(DEGREES(C15))</f>
        <v>1.9081829349456363</v>
      </c>
      <c r="F15" s="7" t="str">
        <f>COMPLEX(ROUND(D15,4), ROUND(E15, 4), "j")</f>
        <v>-0.599+1.9082j</v>
      </c>
      <c r="H15" s="2" t="str">
        <f>IMDIV(COMPLEX(100, 0, "j"),IMSUM(COMPLEX(100, 0, "j"), F15))</f>
        <v>1.00565548770768-0.0193055583107192j</v>
      </c>
    </row>
    <row r="17" spans="1:9">
      <c r="B17" s="2" t="s">
        <v>17</v>
      </c>
      <c r="C17" s="2" t="s">
        <v>6</v>
      </c>
      <c r="D17" s="2" t="s">
        <v>12</v>
      </c>
      <c r="E17" s="2" t="s">
        <v>16</v>
      </c>
      <c r="F17" s="2" t="s">
        <v>14</v>
      </c>
      <c r="G17" s="2" t="s">
        <v>10</v>
      </c>
      <c r="H17" s="2" t="s">
        <v>11</v>
      </c>
    </row>
    <row r="18" spans="1:9">
      <c r="A18" s="2" t="s">
        <v>2</v>
      </c>
      <c r="B18" s="2">
        <v>3</v>
      </c>
      <c r="C18" s="2">
        <v>4.9959999999999996E-3</v>
      </c>
      <c r="D18" s="2">
        <v>3.0000000000000001E-3</v>
      </c>
      <c r="E18" s="2">
        <v>3.9960000000000004E-3</v>
      </c>
      <c r="F18" s="3">
        <f>B18/E18</f>
        <v>750.75075075075063</v>
      </c>
      <c r="G18" s="3">
        <f>B18/C18</f>
        <v>600.480384307446</v>
      </c>
      <c r="H18" s="2">
        <v>53.103299999999997</v>
      </c>
    </row>
    <row r="19" spans="1:9">
      <c r="A19" s="2" t="s">
        <v>5</v>
      </c>
      <c r="B19" s="5">
        <v>2.8563000000000001</v>
      </c>
      <c r="C19" s="5">
        <v>4.9160000000000002E-3</v>
      </c>
      <c r="D19" s="5">
        <v>2.8930000000000002E-3</v>
      </c>
      <c r="E19" s="5">
        <v>3.9029999999999998E-3</v>
      </c>
      <c r="F19" s="3">
        <f>B19/E19</f>
        <v>731.8216756341277</v>
      </c>
      <c r="G19" s="3">
        <f>B19/C19</f>
        <v>581.02115541090313</v>
      </c>
      <c r="H19" s="2">
        <f>(-70.3+-66.1)/2+180</f>
        <v>111.80000000000001</v>
      </c>
      <c r="I19" s="2" t="s">
        <v>13</v>
      </c>
    </row>
  </sheetData>
  <mergeCells count="4">
    <mergeCell ref="E3:F3"/>
    <mergeCell ref="C3:D3"/>
    <mergeCell ref="G3:H3"/>
    <mergeCell ref="I3:J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2024-03-14T07:26:14Z</dcterms:created>
  <dcterms:modified xsi:type="dcterms:W3CDTF">2024-03-28T06:30:45Z</dcterms:modified>
</cp:coreProperties>
</file>