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4\"/>
    </mc:Choice>
  </mc:AlternateContent>
  <xr:revisionPtr revIDLastSave="0" documentId="13_ncr:1_{DBB06FEB-B8EE-41FA-8CBF-E475540700D8}" xr6:coauthVersionLast="47" xr6:coauthVersionMax="47" xr10:uidLastSave="{00000000-0000-0000-0000-000000000000}"/>
  <bookViews>
    <workbookView xWindow="-98" yWindow="-98" windowWidth="21795" windowHeight="12975" xr2:uid="{B8D3E325-8008-4A73-97CE-65639325DC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B24" i="1"/>
  <c r="B25" i="1" s="1"/>
  <c r="E20" i="1" s="1"/>
  <c r="D11" i="1"/>
  <c r="C11" i="1"/>
  <c r="E11" i="1"/>
  <c r="B16" i="1"/>
  <c r="B15" i="1"/>
  <c r="B11" i="1"/>
  <c r="B5" i="1"/>
  <c r="C5" i="1" s="1"/>
  <c r="B6" i="1"/>
  <c r="C6" i="1" s="1"/>
  <c r="E6" i="1" s="1"/>
  <c r="B7" i="1"/>
  <c r="C7" i="1" s="1"/>
  <c r="B4" i="1"/>
  <c r="C4" i="1" s="1"/>
  <c r="E4" i="1" s="1"/>
  <c r="B26" i="1" l="1"/>
  <c r="C20" i="1" s="1"/>
  <c r="G20" i="1" s="1"/>
  <c r="E7" i="1"/>
  <c r="D7" i="1"/>
  <c r="F7" i="1" s="1"/>
  <c r="E5" i="1"/>
  <c r="D5" i="1"/>
  <c r="F5" i="1" s="1"/>
  <c r="D6" i="1"/>
  <c r="F6" i="1" s="1"/>
  <c r="D4" i="1"/>
  <c r="F4" i="1" s="1"/>
  <c r="G21" i="1"/>
  <c r="F21" i="1"/>
  <c r="F20" i="1"/>
  <c r="F11" i="1"/>
  <c r="H5" i="1"/>
  <c r="H6" i="1"/>
  <c r="H7" i="1"/>
  <c r="G11" i="1"/>
  <c r="F12" i="1"/>
  <c r="G12" i="1"/>
  <c r="H21" i="1"/>
  <c r="H4" i="1" l="1"/>
</calcChain>
</file>

<file path=xl/sharedStrings.xml><?xml version="1.0" encoding="utf-8"?>
<sst xmlns="http://schemas.openxmlformats.org/spreadsheetml/2006/main" count="42" uniqueCount="23">
  <si>
    <t>r</t>
    <phoneticPr fontId="1" type="noConversion"/>
  </si>
  <si>
    <t>φ</t>
    <phoneticPr fontId="1" type="noConversion"/>
  </si>
  <si>
    <t>Theoretical</t>
    <phoneticPr fontId="1" type="noConversion"/>
  </si>
  <si>
    <t>Measurement</t>
    <phoneticPr fontId="1" type="noConversion"/>
  </si>
  <si>
    <t>I</t>
    <phoneticPr fontId="1" type="noConversion"/>
  </si>
  <si>
    <t>θ</t>
    <phoneticPr fontId="1" type="noConversion"/>
  </si>
  <si>
    <t>f</t>
    <phoneticPr fontId="1" type="noConversion"/>
  </si>
  <si>
    <t>VR</t>
    <phoneticPr fontId="1" type="noConversion"/>
  </si>
  <si>
    <t>Z</t>
    <phoneticPr fontId="1" type="noConversion"/>
  </si>
  <si>
    <t>I leads Vs by</t>
    <phoneticPr fontId="1" type="noConversion"/>
  </si>
  <si>
    <t>IR</t>
    <phoneticPr fontId="1" type="noConversion"/>
  </si>
  <si>
    <t>lag</t>
    <phoneticPr fontId="1" type="noConversion"/>
  </si>
  <si>
    <t>XC</t>
    <phoneticPr fontId="1" type="noConversion"/>
  </si>
  <si>
    <t>VC</t>
    <phoneticPr fontId="1" type="noConversion"/>
  </si>
  <si>
    <t>IC</t>
    <phoneticPr fontId="1" type="noConversion"/>
  </si>
  <si>
    <t>VS</t>
    <phoneticPr fontId="1" type="noConversion"/>
  </si>
  <si>
    <t>ω</t>
    <phoneticPr fontId="1" type="noConversion"/>
  </si>
  <si>
    <t>2/(1+XCj)</t>
    <phoneticPr fontId="1" type="noConversion"/>
  </si>
  <si>
    <t>C</t>
    <phoneticPr fontId="1" type="noConversion"/>
  </si>
  <si>
    <t>R//C</t>
    <phoneticPr fontId="1" type="noConversion"/>
  </si>
  <si>
    <t>Experiment 4.a Pure Capacitive AC Circuit</t>
  </si>
  <si>
    <t>Experiment 4.b RC Series Circuit</t>
  </si>
  <si>
    <t>Experiment 4.c RC Parallel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</si>
</sst>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"/>
    <numFmt numFmtId="177" formatCode="0.0000"/>
    <numFmt numFmtId="178" formatCode="0.0"/>
    <numFmt numFmtId="179" formatCode="0.00000"/>
    <numFmt numFmtId="180" formatCode="0.000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2" fillId="0" borderId="0" xfId="0" applyNumberFormat="1" applyFont="1">
      <alignment vertical="center"/>
    </xf>
    <xf numFmtId="180" fontId="2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952F-1CC0-470C-B051-7988D4853FCE}">
  <dimension ref="A1:I26"/>
  <sheetViews>
    <sheetView tabSelected="1" zoomScale="127" workbookViewId="0">
      <selection activeCell="A18" sqref="A18:I18"/>
    </sheetView>
  </sheetViews>
  <sheetFormatPr defaultColWidth="9.1328125" defaultRowHeight="15.4" x14ac:dyDescent="0.45"/>
  <cols>
    <col min="1" max="1" width="12.53125" style="2" customWidth="1"/>
    <col min="2" max="5" width="10.59765625" style="2" customWidth="1"/>
    <col min="6" max="6" width="10.53125" style="2" customWidth="1"/>
    <col min="7" max="10" width="12.53125" style="2" customWidth="1"/>
    <col min="11" max="16384" width="9.1328125" style="2"/>
  </cols>
  <sheetData>
    <row r="1" spans="1:9" ht="16.149999999999999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</row>
    <row r="2" spans="1:9" x14ac:dyDescent="0.45">
      <c r="C2" s="8" t="s">
        <v>17</v>
      </c>
      <c r="D2" s="8"/>
      <c r="E2" s="8"/>
      <c r="F2" s="8" t="s">
        <v>4</v>
      </c>
      <c r="G2" s="8"/>
      <c r="H2" s="9" t="s">
        <v>5</v>
      </c>
      <c r="I2" s="9"/>
    </row>
    <row r="3" spans="1:9" x14ac:dyDescent="0.45">
      <c r="A3" s="2" t="s">
        <v>6</v>
      </c>
      <c r="B3" s="2" t="s">
        <v>12</v>
      </c>
      <c r="C3" s="1" t="s">
        <v>4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x14ac:dyDescent="0.45">
      <c r="A4" s="2">
        <v>100</v>
      </c>
      <c r="B4" s="7" t="str">
        <f>IMDIV(1,COMPLEX(0,2*PI()*A4*10^-6, "j"))</f>
        <v>-1591.54943091895j</v>
      </c>
      <c r="C4" s="3" t="str">
        <f>IMDIV(2/SQRT(2), IMSUM(1, B4))</f>
        <v>5.58308915559587E-07+0.000888576236835837j</v>
      </c>
      <c r="D4" s="11">
        <f>IMABS(C4)</f>
        <v>8.8857641223373844E-4</v>
      </c>
      <c r="E4" s="3">
        <f>DEGREES(ATAN(IMAGINARY(C4)/IMREAL(C4)))</f>
        <v>89.964000004737414</v>
      </c>
      <c r="F4" s="4">
        <f>D4</f>
        <v>8.8857641223373844E-4</v>
      </c>
      <c r="G4" s="2">
        <v>9.2299999999999999E-4</v>
      </c>
      <c r="H4" s="3">
        <f>E4</f>
        <v>89.964000004737414</v>
      </c>
      <c r="I4" s="2">
        <v>1.62</v>
      </c>
    </row>
    <row r="5" spans="1:9" x14ac:dyDescent="0.45">
      <c r="A5" s="2">
        <v>500</v>
      </c>
      <c r="B5" s="7" t="str">
        <f t="shared" ref="B5:B7" si="0">IMDIV(1,COMPLEX(0,2*PI()*A5*10^-6, "j"))</f>
        <v>-318.309886183791j</v>
      </c>
      <c r="C5" s="3" t="str">
        <f t="shared" ref="C5:C7" si="1">IMDIV(2/SQRT(2), IMSUM(1, B5))</f>
        <v>0.0000139575906433797+0.00444283908909413j</v>
      </c>
      <c r="D5" s="11">
        <f t="shared" ref="D5:D7" si="2">IMABS(C5)</f>
        <v>4.4428610135721471E-3</v>
      </c>
      <c r="E5" s="3">
        <f t="shared" ref="E5:E7" si="3">DEGREES(ATAN(IMAGINARY(C5)/IMREAL(C5)))</f>
        <v>89.820000592172761</v>
      </c>
      <c r="F5" s="4">
        <f t="shared" ref="F5:F7" si="4">D5</f>
        <v>4.4428610135721471E-3</v>
      </c>
      <c r="G5" s="4">
        <v>4.4250000000000001E-3</v>
      </c>
      <c r="H5" s="3">
        <f>E5</f>
        <v>89.820000592172761</v>
      </c>
      <c r="I5" s="2">
        <v>-90.05</v>
      </c>
    </row>
    <row r="6" spans="1:9" x14ac:dyDescent="0.45">
      <c r="A6" s="2">
        <v>1000</v>
      </c>
      <c r="B6" s="7" t="str">
        <f t="shared" si="0"/>
        <v>-159.154943091895j</v>
      </c>
      <c r="C6" s="3" t="str">
        <f t="shared" si="1"/>
        <v>0.0000558287095680006+0.00888541509418907j</v>
      </c>
      <c r="D6" s="11">
        <f t="shared" si="2"/>
        <v>8.8855904835219018E-3</v>
      </c>
      <c r="E6" s="3">
        <f t="shared" si="3"/>
        <v>89.6400047372979</v>
      </c>
      <c r="F6" s="4">
        <f t="shared" si="4"/>
        <v>8.8855904835219018E-3</v>
      </c>
      <c r="G6" s="2">
        <v>8.3239999999999998E-3</v>
      </c>
      <c r="H6" s="3">
        <f>E6</f>
        <v>89.6400047372979</v>
      </c>
      <c r="I6" s="2">
        <v>-90.24</v>
      </c>
    </row>
    <row r="7" spans="1:9" x14ac:dyDescent="0.45">
      <c r="A7" s="2">
        <v>10000</v>
      </c>
      <c r="B7" s="7" t="str">
        <f t="shared" si="0"/>
        <v>-15.9154943091895j</v>
      </c>
      <c r="C7" s="3" t="str">
        <f t="shared" si="1"/>
        <v>0.00556113687133497+0.0885082422283556j</v>
      </c>
      <c r="D7" s="11">
        <f>IMABS(C7)</f>
        <v>8.8682778405139023E-2</v>
      </c>
      <c r="E7" s="3">
        <f t="shared" si="3"/>
        <v>86.40472622013182</v>
      </c>
      <c r="F7" s="4">
        <f t="shared" si="4"/>
        <v>8.8682778405139023E-2</v>
      </c>
      <c r="G7" s="2">
        <v>2.3061999999999999E-2</v>
      </c>
      <c r="H7" s="3">
        <f>E7</f>
        <v>86.40472622013182</v>
      </c>
      <c r="I7" s="2">
        <v>-120.79</v>
      </c>
    </row>
    <row r="9" spans="1:9" ht="16.149999999999999" x14ac:dyDescent="0.45">
      <c r="A9" s="12" t="s">
        <v>21</v>
      </c>
      <c r="B9" s="12"/>
      <c r="C9" s="12"/>
      <c r="D9" s="12"/>
      <c r="E9" s="12"/>
      <c r="F9" s="12"/>
      <c r="G9" s="12"/>
      <c r="H9" s="12"/>
      <c r="I9" s="12"/>
    </row>
    <row r="10" spans="1:9" x14ac:dyDescent="0.45">
      <c r="B10" s="2" t="s">
        <v>15</v>
      </c>
      <c r="C10" s="2" t="s">
        <v>7</v>
      </c>
      <c r="D10" s="2" t="s">
        <v>13</v>
      </c>
      <c r="E10" s="2" t="s">
        <v>4</v>
      </c>
      <c r="F10" s="2" t="s">
        <v>12</v>
      </c>
      <c r="G10" s="2" t="s">
        <v>8</v>
      </c>
      <c r="H10" s="2" t="s">
        <v>9</v>
      </c>
    </row>
    <row r="11" spans="1:9" x14ac:dyDescent="0.45">
      <c r="A11" s="2" t="s">
        <v>2</v>
      </c>
      <c r="B11" s="3">
        <f>2/SQRT(2)</f>
        <v>1.4142135623730949</v>
      </c>
      <c r="C11" s="10">
        <f>IMABS(IMPRODUCT(E11, 100))</f>
        <v>0.70717517425221998</v>
      </c>
      <c r="D11" s="10">
        <f>IMABS(IMPRODUCT(E11, B16))</f>
        <v>1.2247053820904601</v>
      </c>
      <c r="E11" s="4">
        <f>IMABS(IMDIV(B11,IMSUM(100,B16)))</f>
        <v>7.0717517425222046E-3</v>
      </c>
      <c r="F11" s="2">
        <f>D11/E11</f>
        <v>173.18274547540292</v>
      </c>
      <c r="G11" s="2">
        <f>B11/E11</f>
        <v>199.98065739065422</v>
      </c>
      <c r="H11" s="2">
        <v>59.980600000000003</v>
      </c>
    </row>
    <row r="12" spans="1:9" x14ac:dyDescent="0.45">
      <c r="A12" s="2" t="s">
        <v>3</v>
      </c>
      <c r="B12" s="5">
        <v>1.2346999999999999</v>
      </c>
      <c r="C12" s="5">
        <v>0.59826000000000001</v>
      </c>
      <c r="D12" s="5">
        <v>1.04938</v>
      </c>
      <c r="E12" s="5">
        <v>6.0239999999999998E-3</v>
      </c>
      <c r="F12" s="2">
        <f>D12/E12</f>
        <v>174.19986719787516</v>
      </c>
      <c r="G12" s="2">
        <f>B12/E12</f>
        <v>204.96347941567063</v>
      </c>
      <c r="H12" s="2">
        <v>57.6</v>
      </c>
      <c r="I12" s="2" t="s">
        <v>11</v>
      </c>
    </row>
    <row r="14" spans="1:9" x14ac:dyDescent="0.45">
      <c r="A14" s="2" t="s">
        <v>6</v>
      </c>
      <c r="B14" s="2">
        <v>919</v>
      </c>
    </row>
    <row r="15" spans="1:9" x14ac:dyDescent="0.45">
      <c r="A15" s="6" t="s">
        <v>16</v>
      </c>
      <c r="B15" s="2">
        <f>2*PI()*B14</f>
        <v>5774.2472972980395</v>
      </c>
      <c r="D15" s="3"/>
      <c r="E15" s="3"/>
    </row>
    <row r="16" spans="1:9" x14ac:dyDescent="0.45">
      <c r="A16" s="6" t="s">
        <v>18</v>
      </c>
      <c r="B16" s="2" t="str">
        <f>IMDIV(1, COMPLEX(0, B15*10^-6, "j"))</f>
        <v>-173.182745475403j</v>
      </c>
    </row>
    <row r="18" spans="1:9" ht="16.149999999999999" x14ac:dyDescent="0.45">
      <c r="A18" s="12" t="s">
        <v>22</v>
      </c>
      <c r="B18" s="12"/>
      <c r="C18" s="12"/>
      <c r="D18" s="12"/>
      <c r="E18" s="12"/>
      <c r="F18" s="12"/>
      <c r="G18" s="12"/>
      <c r="H18" s="12"/>
      <c r="I18" s="12"/>
    </row>
    <row r="19" spans="1:9" x14ac:dyDescent="0.45">
      <c r="B19" s="2" t="s">
        <v>15</v>
      </c>
      <c r="C19" s="2" t="s">
        <v>4</v>
      </c>
      <c r="D19" s="2" t="s">
        <v>10</v>
      </c>
      <c r="E19" s="2" t="s">
        <v>14</v>
      </c>
      <c r="F19" s="2" t="s">
        <v>12</v>
      </c>
      <c r="G19" s="2" t="s">
        <v>8</v>
      </c>
      <c r="H19" s="2" t="s">
        <v>9</v>
      </c>
    </row>
    <row r="20" spans="1:9" x14ac:dyDescent="0.45">
      <c r="A20" s="2" t="s">
        <v>2</v>
      </c>
      <c r="B20" s="2">
        <v>3</v>
      </c>
      <c r="C20" s="4">
        <f>IMABS(IMDIV(B20,B26))</f>
        <v>4.9968852305503388E-3</v>
      </c>
      <c r="D20" s="4">
        <f>B20/10^3</f>
        <v>3.0000000000000001E-3</v>
      </c>
      <c r="E20" s="4">
        <f>IMABS(IMDIV(B20,B25))</f>
        <v>3.9961058553662099E-3</v>
      </c>
      <c r="F20" s="3">
        <f>B20/E20</f>
        <v>750.73086364101709</v>
      </c>
      <c r="G20" s="3">
        <f>B20/C20</f>
        <v>600.37400532202957</v>
      </c>
      <c r="H20" s="2">
        <v>53.103299999999997</v>
      </c>
    </row>
    <row r="21" spans="1:9" x14ac:dyDescent="0.45">
      <c r="A21" s="2" t="s">
        <v>3</v>
      </c>
      <c r="B21" s="5">
        <v>2.8563000000000001</v>
      </c>
      <c r="C21" s="5">
        <v>4.9160000000000002E-3</v>
      </c>
      <c r="D21" s="5">
        <v>2.8930000000000002E-3</v>
      </c>
      <c r="E21" s="5">
        <v>3.9029999999999998E-3</v>
      </c>
      <c r="F21" s="3">
        <f>B21/E21</f>
        <v>731.8216756341277</v>
      </c>
      <c r="G21" s="3">
        <f>B21/C21</f>
        <v>581.02115541090313</v>
      </c>
      <c r="H21" s="2">
        <f>(-70.3+-66.1)/2+180</f>
        <v>111.80000000000001</v>
      </c>
      <c r="I21" s="2" t="s">
        <v>11</v>
      </c>
    </row>
    <row r="23" spans="1:9" x14ac:dyDescent="0.45">
      <c r="A23" s="2" t="s">
        <v>6</v>
      </c>
      <c r="B23" s="2">
        <v>212</v>
      </c>
    </row>
    <row r="24" spans="1:9" x14ac:dyDescent="0.45">
      <c r="A24" s="6" t="s">
        <v>16</v>
      </c>
      <c r="B24" s="2">
        <f>2*PI()*B23</f>
        <v>1332.0352851220723</v>
      </c>
    </row>
    <row r="25" spans="1:9" x14ac:dyDescent="0.45">
      <c r="A25" s="6" t="s">
        <v>18</v>
      </c>
      <c r="B25" s="2" t="str">
        <f>IMDIV(1, COMPLEX(0, B24*10^-6, "j"))</f>
        <v>-750.730863641017j</v>
      </c>
    </row>
    <row r="26" spans="1:9" x14ac:dyDescent="0.45">
      <c r="A26" s="2" t="s">
        <v>19</v>
      </c>
      <c r="B26" s="2" t="str">
        <f>IMDIV(IMPRODUCT(10^3, B25), IMSUM(10^3, B25))</f>
        <v>360.448946266416-480.130714911936j</v>
      </c>
    </row>
  </sheetData>
  <mergeCells count="6">
    <mergeCell ref="A1:I1"/>
    <mergeCell ref="A9:I9"/>
    <mergeCell ref="A18:I18"/>
    <mergeCell ref="F2:G2"/>
    <mergeCell ref="H2:I2"/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2024-03-14T07:26:14Z</dcterms:created>
  <dcterms:modified xsi:type="dcterms:W3CDTF">2024-03-28T09:22:21Z</dcterms:modified>
</cp:coreProperties>
</file>