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5\"/>
    </mc:Choice>
  </mc:AlternateContent>
  <xr:revisionPtr revIDLastSave="0" documentId="13_ncr:1_{2C3175AF-5E35-4FFF-A8B6-0584E634D85D}" xr6:coauthVersionLast="47" xr6:coauthVersionMax="47" xr10:uidLastSave="{00000000-0000-0000-0000-000000000000}"/>
  <bookViews>
    <workbookView xWindow="-98" yWindow="-98" windowWidth="21795" windowHeight="12975" xr2:uid="{B8D3E325-8008-4A73-97CE-65639325D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H4" i="1"/>
  <c r="G4" i="1"/>
  <c r="B7" i="1"/>
  <c r="B9" i="1" s="1"/>
  <c r="B18" i="1"/>
  <c r="D14" i="1" s="1"/>
  <c r="G14" i="1" s="1"/>
  <c r="C14" i="1"/>
  <c r="I15" i="1"/>
  <c r="J15" i="1"/>
  <c r="B8" i="1" l="1"/>
  <c r="B10" i="1"/>
  <c r="B19" i="1"/>
  <c r="B20" i="1"/>
  <c r="E14" i="1"/>
  <c r="H14" i="1" s="1"/>
  <c r="I4" i="1"/>
  <c r="F3" i="1" l="1"/>
  <c r="B21" i="1"/>
  <c r="B22" i="1" s="1"/>
  <c r="F14" i="1" s="1"/>
  <c r="I14" i="1" s="1"/>
  <c r="E3" i="1" l="1"/>
  <c r="H3" i="1" s="1"/>
  <c r="D3" i="1"/>
  <c r="G3" i="1" s="1"/>
  <c r="C3" i="1"/>
  <c r="I3" i="1"/>
  <c r="J14" i="1"/>
</calcChain>
</file>

<file path=xl/sharedStrings.xml><?xml version="1.0" encoding="utf-8"?>
<sst xmlns="http://schemas.openxmlformats.org/spreadsheetml/2006/main" count="34" uniqueCount="24">
  <si>
    <t>Theoretical</t>
    <phoneticPr fontId="1" type="noConversion"/>
  </si>
  <si>
    <t>Measurement</t>
    <phoneticPr fontId="1" type="noConversion"/>
  </si>
  <si>
    <t>I</t>
    <phoneticPr fontId="1" type="noConversion"/>
  </si>
  <si>
    <t>f</t>
    <phoneticPr fontId="1" type="noConversion"/>
  </si>
  <si>
    <t>VR</t>
    <phoneticPr fontId="1" type="noConversion"/>
  </si>
  <si>
    <t>Z</t>
    <phoneticPr fontId="1" type="noConversion"/>
  </si>
  <si>
    <t>IR</t>
    <phoneticPr fontId="1" type="noConversion"/>
  </si>
  <si>
    <t>XC</t>
    <phoneticPr fontId="1" type="noConversion"/>
  </si>
  <si>
    <t>VC</t>
    <phoneticPr fontId="1" type="noConversion"/>
  </si>
  <si>
    <t>IC</t>
    <phoneticPr fontId="1" type="noConversion"/>
  </si>
  <si>
    <t>VS</t>
    <phoneticPr fontId="1" type="noConversion"/>
  </si>
  <si>
    <t>ω</t>
    <phoneticPr fontId="1" type="noConversion"/>
  </si>
  <si>
    <t>VL</t>
    <phoneticPr fontId="1" type="noConversion"/>
  </si>
  <si>
    <t>XL</t>
    <phoneticPr fontId="1" type="noConversion"/>
  </si>
  <si>
    <t>IL</t>
    <phoneticPr fontId="1" type="noConversion"/>
  </si>
  <si>
    <t>BL</t>
    <phoneticPr fontId="1" type="noConversion"/>
  </si>
  <si>
    <t>BC</t>
    <phoneticPr fontId="1" type="noConversion"/>
  </si>
  <si>
    <t>Y</t>
    <phoneticPr fontId="1" type="noConversion"/>
  </si>
  <si>
    <t>L</t>
    <phoneticPr fontId="1" type="noConversion"/>
  </si>
  <si>
    <t>C</t>
    <phoneticPr fontId="1" type="noConversion"/>
  </si>
  <si>
    <t>L//C</t>
    <phoneticPr fontId="1" type="noConversion"/>
  </si>
  <si>
    <t>R//L//C</t>
    <phoneticPr fontId="1" type="noConversion"/>
  </si>
  <si>
    <t>Experiment 5.a RLC Series Circuit</t>
  </si>
  <si>
    <t>Experiment 5.b RLC Parallel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</si>
</sst>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"/>
    <numFmt numFmtId="177" formatCode="0.0000"/>
    <numFmt numFmtId="178" formatCode="0.0"/>
    <numFmt numFmtId="179" formatCode="0.0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179" fontId="2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952F-1CC0-470C-B051-7988D4853FCE}">
  <dimension ref="A1:J22"/>
  <sheetViews>
    <sheetView tabSelected="1" topLeftCell="A6" zoomScale="126" workbookViewId="0">
      <selection activeCell="A12" sqref="A12:J12"/>
    </sheetView>
  </sheetViews>
  <sheetFormatPr defaultColWidth="9.1328125" defaultRowHeight="15.4" x14ac:dyDescent="0.45"/>
  <cols>
    <col min="1" max="1" width="12.59765625" style="1" customWidth="1"/>
    <col min="2" max="12" width="10.59765625" style="1" customWidth="1"/>
    <col min="13" max="16384" width="9.1328125" style="1"/>
  </cols>
  <sheetData>
    <row r="1" spans="1:10" ht="16.149999999999999" x14ac:dyDescent="0.45">
      <c r="A1" s="8" t="s">
        <v>22</v>
      </c>
      <c r="B1" s="8"/>
      <c r="C1" s="8"/>
      <c r="D1" s="8"/>
      <c r="E1" s="8"/>
      <c r="F1" s="8"/>
      <c r="G1" s="8"/>
      <c r="H1" s="8"/>
      <c r="I1" s="8"/>
    </row>
    <row r="2" spans="1:10" x14ac:dyDescent="0.45">
      <c r="B2" s="1" t="s">
        <v>10</v>
      </c>
      <c r="C2" s="1" t="s">
        <v>4</v>
      </c>
      <c r="D2" s="1" t="s">
        <v>12</v>
      </c>
      <c r="E2" s="1" t="s">
        <v>8</v>
      </c>
      <c r="F2" s="1" t="s">
        <v>2</v>
      </c>
      <c r="G2" s="1" t="s">
        <v>13</v>
      </c>
      <c r="H2" s="1" t="s">
        <v>7</v>
      </c>
      <c r="I2" s="1" t="s">
        <v>5</v>
      </c>
    </row>
    <row r="3" spans="1:10" x14ac:dyDescent="0.45">
      <c r="A3" s="1" t="s">
        <v>0</v>
      </c>
      <c r="B3" s="1">
        <v>2</v>
      </c>
      <c r="C3" s="2">
        <f>F3*300</f>
        <v>1.8639355515331699</v>
      </c>
      <c r="D3" s="7">
        <f>IMABS(IMPRODUCT(F3,B8))</f>
        <v>0.35680891861411701</v>
      </c>
      <c r="E3" s="7">
        <f>IMABS(IMPRODUCT(F3, B9))</f>
        <v>1.08189116203947</v>
      </c>
      <c r="F3" s="1">
        <f>IMABS(IMDIV(B3, B10))</f>
        <v>6.2131185051105663E-3</v>
      </c>
      <c r="G3" s="1">
        <f>D3/F3</f>
        <v>57.428313707621349</v>
      </c>
      <c r="H3" s="1">
        <f>E3/F3</f>
        <v>174.13013467384638</v>
      </c>
      <c r="I3" s="1">
        <f>B3/F3</f>
        <v>321.89954180898224</v>
      </c>
    </row>
    <row r="4" spans="1:10" x14ac:dyDescent="0.45">
      <c r="A4" s="1" t="s">
        <v>1</v>
      </c>
      <c r="B4" s="4">
        <v>1.7683</v>
      </c>
      <c r="C4" s="4">
        <v>1.5127999999999999</v>
      </c>
      <c r="D4" s="4">
        <v>0.31458999999999998</v>
      </c>
      <c r="E4" s="4">
        <v>0.90564999999999996</v>
      </c>
      <c r="F4" s="4">
        <v>4.7835000000000004E-3</v>
      </c>
      <c r="G4" s="1">
        <f>D4/F4</f>
        <v>65.765652764712016</v>
      </c>
      <c r="H4" s="1">
        <f>E4/F4</f>
        <v>189.32789798264866</v>
      </c>
      <c r="I4" s="1">
        <f>B4/F4</f>
        <v>369.66656214069195</v>
      </c>
    </row>
    <row r="5" spans="1:10" x14ac:dyDescent="0.45">
      <c r="B5" s="5"/>
      <c r="C5" s="2"/>
      <c r="D5" s="2"/>
      <c r="E5" s="2"/>
      <c r="F5" s="2"/>
      <c r="G5" s="3"/>
      <c r="H5" s="3"/>
      <c r="I5" s="2"/>
    </row>
    <row r="6" spans="1:10" x14ac:dyDescent="0.45">
      <c r="A6" s="1" t="s">
        <v>3</v>
      </c>
      <c r="B6" s="5">
        <v>9140</v>
      </c>
      <c r="C6" s="2"/>
      <c r="D6" s="2"/>
      <c r="E6" s="2"/>
      <c r="F6" s="2"/>
      <c r="G6" s="3"/>
      <c r="I6" s="2"/>
    </row>
    <row r="7" spans="1:10" x14ac:dyDescent="0.45">
      <c r="A7" s="6" t="s">
        <v>11</v>
      </c>
      <c r="B7" s="1">
        <f>2*PI()*B6</f>
        <v>57428.313707621419</v>
      </c>
      <c r="C7" s="2"/>
      <c r="D7" s="2"/>
      <c r="E7" s="2"/>
      <c r="F7" s="2"/>
      <c r="G7" s="3"/>
      <c r="I7" s="2"/>
    </row>
    <row r="8" spans="1:10" x14ac:dyDescent="0.45">
      <c r="A8" s="1" t="s">
        <v>18</v>
      </c>
      <c r="B8" s="1" t="str">
        <f>COMPLEX(0,B7*10^-3,"j")</f>
        <v>57.4283137076214j</v>
      </c>
    </row>
    <row r="9" spans="1:10" x14ac:dyDescent="0.45">
      <c r="A9" s="1" t="s">
        <v>19</v>
      </c>
      <c r="B9" s="1" t="str">
        <f>IMDIV(1, COMPLEX(0,B7*10^-7,"j"))</f>
        <v>-174.130134673846j</v>
      </c>
    </row>
    <row r="10" spans="1:10" x14ac:dyDescent="0.45">
      <c r="A10" s="1" t="s">
        <v>5</v>
      </c>
      <c r="B10" s="1" t="str">
        <f>IMSUM(300, IMSUM(B8, B9))</f>
        <v>300-116.701820966225j</v>
      </c>
    </row>
    <row r="12" spans="1:10" ht="16.149999999999999" x14ac:dyDescent="0.45">
      <c r="A12" s="8" t="s">
        <v>23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45">
      <c r="B13" s="1" t="s">
        <v>10</v>
      </c>
      <c r="C13" s="1" t="s">
        <v>6</v>
      </c>
      <c r="D13" s="1" t="s">
        <v>14</v>
      </c>
      <c r="E13" s="1" t="s">
        <v>9</v>
      </c>
      <c r="F13" s="1" t="s">
        <v>2</v>
      </c>
      <c r="G13" s="1" t="s">
        <v>15</v>
      </c>
      <c r="H13" s="1" t="s">
        <v>16</v>
      </c>
      <c r="I13" s="1" t="s">
        <v>17</v>
      </c>
      <c r="J13" s="1" t="s">
        <v>5</v>
      </c>
    </row>
    <row r="14" spans="1:10" x14ac:dyDescent="0.45">
      <c r="A14" s="1" t="s">
        <v>0</v>
      </c>
      <c r="B14" s="1">
        <v>4</v>
      </c>
      <c r="C14" s="1">
        <f>B14/10^3</f>
        <v>4.0000000000000001E-3</v>
      </c>
      <c r="D14" s="7">
        <f>IMABS(IMDIV(4,COMPLEX(0,B18*10^-3,"j")))</f>
        <v>5.78745247606893E-2</v>
      </c>
      <c r="E14" s="1">
        <f>IMABS(IMPRODUCT(4,COMPLEX(0,B18*10^-8,"j")))</f>
        <v>2.7646015351590202E-3</v>
      </c>
      <c r="F14" s="3">
        <f>IMABS(IMDIV(4, B22))</f>
        <v>5.5254896958765766E-2</v>
      </c>
      <c r="G14" s="3">
        <f>D14/B14</f>
        <v>1.4468631190172325E-2</v>
      </c>
      <c r="H14" s="3">
        <f>E14/B14</f>
        <v>6.9115038378975504E-4</v>
      </c>
      <c r="I14" s="3">
        <f>F14/B14</f>
        <v>1.3813724239691441E-2</v>
      </c>
      <c r="J14" s="1">
        <f>B14/F14</f>
        <v>72.391773764142926</v>
      </c>
    </row>
    <row r="15" spans="1:10" x14ac:dyDescent="0.45">
      <c r="A15" s="1" t="s">
        <v>1</v>
      </c>
      <c r="B15" s="4">
        <v>2.8176000000000001</v>
      </c>
      <c r="C15" s="4">
        <v>2.7271000000000001E-3</v>
      </c>
      <c r="D15" s="4">
        <v>4.9630000000000001E-2</v>
      </c>
      <c r="E15" s="4">
        <v>8.6609999999999996E-4</v>
      </c>
      <c r="F15" s="4">
        <v>4.8674000000000002E-2</v>
      </c>
      <c r="G15" s="3">
        <f>D15/B15</f>
        <v>1.7614281658148778E-2</v>
      </c>
      <c r="H15" s="3">
        <f>E15/B15</f>
        <v>3.0738926746166949E-4</v>
      </c>
      <c r="I15" s="1">
        <f>F15/B15</f>
        <v>1.7274985803520725E-2</v>
      </c>
      <c r="J15" s="1">
        <f>B15/F15</f>
        <v>57.887167687060852</v>
      </c>
    </row>
    <row r="17" spans="1:7" x14ac:dyDescent="0.45">
      <c r="A17" s="1" t="s">
        <v>3</v>
      </c>
      <c r="B17" s="1">
        <v>11000</v>
      </c>
    </row>
    <row r="18" spans="1:7" x14ac:dyDescent="0.45">
      <c r="A18" s="6" t="s">
        <v>11</v>
      </c>
      <c r="B18" s="1">
        <f>2*PI()*B17</f>
        <v>69115.038378975441</v>
      </c>
      <c r="D18" s="2"/>
      <c r="E18" s="2"/>
    </row>
    <row r="19" spans="1:7" x14ac:dyDescent="0.45">
      <c r="A19" s="1" t="s">
        <v>18</v>
      </c>
      <c r="B19" s="1" t="str">
        <f>COMPLEX(0,B18*10^-3,"j")</f>
        <v>69.1150383789754j</v>
      </c>
    </row>
    <row r="20" spans="1:7" x14ac:dyDescent="0.45">
      <c r="A20" s="1" t="s">
        <v>19</v>
      </c>
      <c r="B20" s="1" t="str">
        <f>IMDIV(1, COMPLEX(0,B18*10^-8,"j"))</f>
        <v>-1446.86311901723j</v>
      </c>
    </row>
    <row r="21" spans="1:7" x14ac:dyDescent="0.45">
      <c r="A21" s="1" t="s">
        <v>20</v>
      </c>
      <c r="B21" s="1" t="str">
        <f>IMDIV(IMPRODUCT(B19, B20), IMSUM(B19, B20))</f>
        <v>72.5822096254885j</v>
      </c>
      <c r="F21" s="2"/>
      <c r="G21" s="2"/>
    </row>
    <row r="22" spans="1:7" x14ac:dyDescent="0.45">
      <c r="A22" s="1" t="s">
        <v>21</v>
      </c>
      <c r="B22" s="1" t="str">
        <f>IMDIV(IMPRODUCT(10^3, B21), IMSUM(10^3, B21))</f>
        <v>5.24056890871886+72.201837554399j</v>
      </c>
      <c r="F22" s="2"/>
      <c r="G22" s="2"/>
    </row>
  </sheetData>
  <mergeCells count="2">
    <mergeCell ref="A1:I1"/>
    <mergeCell ref="A12:J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2024-03-14T07:26:14Z</dcterms:created>
  <dcterms:modified xsi:type="dcterms:W3CDTF">2024-03-28T09:23:30Z</dcterms:modified>
</cp:coreProperties>
</file>