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GitHub\FCU\112-1\ELECTRICAL ENGINEERING FUNDAMENTALS I\Lab\Lab 6\"/>
    </mc:Choice>
  </mc:AlternateContent>
  <xr:revisionPtr revIDLastSave="0" documentId="13_ncr:1_{A816B049-8161-4061-A820-3B0289C1B4C3}" xr6:coauthVersionLast="47" xr6:coauthVersionMax="47" xr10:uidLastSave="{00000000-0000-0000-0000-000000000000}"/>
  <bookViews>
    <workbookView xWindow="-96" yWindow="0" windowWidth="15552" windowHeight="166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M33" i="1"/>
  <c r="M31" i="1"/>
  <c r="G11" i="1"/>
  <c r="G13" i="1"/>
  <c r="G12" i="1"/>
  <c r="G8" i="1"/>
  <c r="H21" i="1"/>
  <c r="K32" i="1"/>
  <c r="K33" i="1"/>
  <c r="K31" i="1"/>
  <c r="G31" i="1"/>
  <c r="H31" i="1" s="1"/>
  <c r="F32" i="1"/>
  <c r="G32" i="1" s="1"/>
  <c r="F33" i="1"/>
  <c r="G33" i="1" s="1"/>
  <c r="F31" i="1"/>
  <c r="F13" i="1"/>
  <c r="F12" i="1"/>
  <c r="F11" i="1"/>
  <c r="B20" i="1"/>
  <c r="C20" i="1" s="1"/>
  <c r="B17" i="1"/>
  <c r="C17" i="1" s="1"/>
  <c r="B9" i="1"/>
  <c r="C9" i="1" s="1"/>
  <c r="B6" i="1"/>
  <c r="C6" i="1" s="1"/>
  <c r="H22" i="1"/>
  <c r="H23" i="1"/>
  <c r="H32" i="1" l="1"/>
  <c r="H33" i="1"/>
  <c r="I31" i="1"/>
  <c r="J31" i="1"/>
  <c r="L31" i="1" s="1"/>
  <c r="F17" i="1"/>
  <c r="F18" i="1"/>
  <c r="F16" i="1"/>
  <c r="I33" i="1" l="1"/>
  <c r="J33" i="1" s="1"/>
  <c r="L33" i="1" s="1"/>
  <c r="I32" i="1"/>
  <c r="J32" i="1" s="1"/>
  <c r="L32" i="1" s="1"/>
</calcChain>
</file>

<file path=xl/sharedStrings.xml><?xml version="1.0" encoding="utf-8"?>
<sst xmlns="http://schemas.openxmlformats.org/spreadsheetml/2006/main" count="50" uniqueCount="36">
  <si>
    <t>6.a.1 Input Resistance</t>
  </si>
  <si>
    <t>Rin(Direct)</t>
    <phoneticPr fontId="1" type="noConversion"/>
  </si>
  <si>
    <t>Rin(Proportional)</t>
    <phoneticPr fontId="1" type="noConversion"/>
  </si>
  <si>
    <t>Rin(Theorem)</t>
    <phoneticPr fontId="1" type="noConversion"/>
  </si>
  <si>
    <t>% Error</t>
    <phoneticPr fontId="1" type="noConversion"/>
  </si>
  <si>
    <t>6.a.2 Output ResistanceInput Resistance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</si>
  <si>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</si>
  <si>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</si>
  <si>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</si>
  <si>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</si>
  <si>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</si>
  <si>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Rab</t>
    <phoneticPr fontId="1" type="noConversion"/>
  </si>
  <si>
    <t>V1</t>
    <phoneticPr fontId="1" type="noConversion"/>
  </si>
  <si>
    <t>IR5</t>
    <phoneticPr fontId="1" type="noConversion"/>
  </si>
  <si>
    <t>Iab(mA)</t>
    <phoneticPr fontId="1" type="noConversion"/>
  </si>
  <si>
    <r>
      <t>Rab(</t>
    </r>
    <r>
      <rPr>
        <sz val="11"/>
        <color theme="1"/>
        <rFont val="Calibri"/>
        <family val="2"/>
        <charset val="161"/>
      </rPr>
      <t>Ω</t>
    </r>
    <r>
      <rPr>
        <sz val="11"/>
        <color theme="1"/>
        <rFont val="新細明體"/>
        <family val="2"/>
        <scheme val="minor"/>
      </rPr>
      <t>)</t>
    </r>
    <phoneticPr fontId="1" type="noConversion"/>
  </si>
  <si>
    <t>Iin(A)</t>
    <phoneticPr fontId="1" type="noConversion"/>
  </si>
  <si>
    <t>Vin(V)</t>
    <phoneticPr fontId="1" type="noConversion"/>
  </si>
  <si>
    <t>Rout(Proportional)</t>
    <phoneticPr fontId="1" type="noConversion"/>
  </si>
  <si>
    <t>Rout(Direct)</t>
    <phoneticPr fontId="1" type="noConversion"/>
  </si>
  <si>
    <t>Rout(Theorem)</t>
    <phoneticPr fontId="1" type="noConversion"/>
  </si>
  <si>
    <t>Vout(V)</t>
    <phoneticPr fontId="1" type="noConversion"/>
  </si>
  <si>
    <t>Iout(A)</t>
    <phoneticPr fontId="1" type="noConversion"/>
  </si>
  <si>
    <t>Experiment 6.b Δ-Y Conversion</t>
  </si>
  <si>
    <t>R13</t>
    <phoneticPr fontId="1" type="noConversion"/>
  </si>
  <si>
    <t>R15</t>
    <phoneticPr fontId="1" type="noConversion"/>
  </si>
  <si>
    <t>R35</t>
    <phoneticPr fontId="1" type="noConversion"/>
  </si>
  <si>
    <t>IR5(mA)</t>
    <phoneticPr fontId="1" type="noConversion"/>
  </si>
  <si>
    <t>Rtotal</t>
    <phoneticPr fontId="1" type="noConversion"/>
  </si>
  <si>
    <t>Itotal</t>
    <phoneticPr fontId="1" type="noConversion"/>
  </si>
  <si>
    <t>Theorem</t>
    <phoneticPr fontId="1" type="noConversion"/>
  </si>
  <si>
    <t>I1</t>
    <phoneticPr fontId="1" type="noConversion"/>
  </si>
  <si>
    <t>I2</t>
    <phoneticPr fontId="1" type="noConversion"/>
  </si>
  <si>
    <t>VTh</t>
    <phoneticPr fontId="1" type="noConversion"/>
  </si>
  <si>
    <t>RTh</t>
    <phoneticPr fontId="1" type="noConversion"/>
  </si>
  <si>
    <t>Measured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</si>
</sst>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000"/>
    <numFmt numFmtId="185" formatCode="0.000%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quotePrefix="1"/>
    <xf numFmtId="183" fontId="0" fillId="0" borderId="0" xfId="0" applyNumberFormat="1"/>
    <xf numFmtId="10" fontId="0" fillId="0" borderId="0" xfId="1" applyNumberFormat="1" applyFont="1" applyAlignment="1"/>
    <xf numFmtId="185" fontId="0" fillId="0" borderId="0" xfId="1" applyNumberFormat="1" applyFont="1" applyAlignment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18577</xdr:rowOff>
    </xdr:from>
    <xdr:to>
      <xdr:col>4</xdr:col>
      <xdr:colOff>431877</xdr:colOff>
      <xdr:row>48</xdr:row>
      <xdr:rowOff>45666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2CEE858-5929-2912-7C59-8154DC31D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31118"/>
          <a:ext cx="4905265" cy="2850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C1" zoomScale="85" zoomScaleNormal="85" workbookViewId="0">
      <selection activeCell="M30" sqref="M30:M33"/>
    </sheetView>
  </sheetViews>
  <sheetFormatPr defaultRowHeight="15" x14ac:dyDescent="0.3"/>
  <cols>
    <col min="1" max="3" width="20.625" customWidth="1"/>
    <col min="4" max="4" width="11.625" customWidth="1"/>
    <col min="5" max="7" width="20.625" customWidth="1"/>
    <col min="8" max="8" width="15.25" bestFit="1" customWidth="1"/>
    <col min="9" max="9" width="8.625" bestFit="1" customWidth="1"/>
    <col min="10" max="10" width="10.125" bestFit="1" customWidth="1"/>
    <col min="11" max="11" width="11.75" bestFit="1" customWidth="1"/>
    <col min="12" max="12" width="11.25" bestFit="1" customWidth="1"/>
    <col min="13" max="13" width="16.5" bestFit="1" customWidth="1"/>
  </cols>
  <sheetData>
    <row r="1" spans="1:12" x14ac:dyDescent="0.3">
      <c r="A1" s="6" t="s">
        <v>0</v>
      </c>
      <c r="B1" s="6"/>
      <c r="C1" s="6"/>
      <c r="D1" s="7"/>
      <c r="E1" s="6" t="s">
        <v>23</v>
      </c>
      <c r="F1" s="6"/>
      <c r="G1" s="6"/>
      <c r="H1" s="6"/>
      <c r="I1" s="6"/>
      <c r="J1" s="6"/>
      <c r="K1" s="6"/>
      <c r="L1" s="6"/>
    </row>
    <row r="2" spans="1:12" x14ac:dyDescent="0.3">
      <c r="A2" s="5" t="s">
        <v>17</v>
      </c>
      <c r="B2" s="5" t="s">
        <v>16</v>
      </c>
      <c r="F2" s="5" t="s">
        <v>35</v>
      </c>
      <c r="G2" s="5" t="s">
        <v>30</v>
      </c>
    </row>
    <row r="3" spans="1:12" x14ac:dyDescent="0.3">
      <c r="A3">
        <v>12</v>
      </c>
      <c r="B3">
        <v>2.4499999999999999E-3</v>
      </c>
      <c r="E3" s="5" t="s">
        <v>6</v>
      </c>
      <c r="F3">
        <v>2975.8</v>
      </c>
      <c r="G3">
        <v>3000</v>
      </c>
    </row>
    <row r="4" spans="1:12" x14ac:dyDescent="0.3">
      <c r="E4" s="5" t="s">
        <v>7</v>
      </c>
      <c r="F4">
        <v>2964.7</v>
      </c>
      <c r="G4">
        <v>3000</v>
      </c>
    </row>
    <row r="5" spans="1:12" x14ac:dyDescent="0.3">
      <c r="A5" s="5" t="s">
        <v>2</v>
      </c>
      <c r="B5" s="5" t="s">
        <v>3</v>
      </c>
      <c r="C5" s="5" t="s">
        <v>4</v>
      </c>
      <c r="E5" s="5" t="s">
        <v>8</v>
      </c>
      <c r="F5">
        <v>2960.1</v>
      </c>
      <c r="G5">
        <v>3000</v>
      </c>
    </row>
    <row r="6" spans="1:12" x14ac:dyDescent="0.3">
      <c r="A6">
        <v>4912.8</v>
      </c>
      <c r="B6" s="2">
        <f>A3/B3</f>
        <v>4897.9591836734699</v>
      </c>
      <c r="C6" s="3">
        <f>(A6-B6)/B6</f>
        <v>3.029999999999942E-3</v>
      </c>
      <c r="E6" s="5" t="s">
        <v>9</v>
      </c>
      <c r="F6">
        <v>2983.5</v>
      </c>
      <c r="G6">
        <v>3000</v>
      </c>
    </row>
    <row r="7" spans="1:12" x14ac:dyDescent="0.3">
      <c r="E7" s="5" t="s">
        <v>10</v>
      </c>
      <c r="F7">
        <v>988.5</v>
      </c>
      <c r="G7">
        <v>1000</v>
      </c>
    </row>
    <row r="8" spans="1:12" x14ac:dyDescent="0.3">
      <c r="A8" s="5" t="s">
        <v>1</v>
      </c>
      <c r="B8" s="5" t="s">
        <v>3</v>
      </c>
      <c r="C8" s="5" t="s">
        <v>4</v>
      </c>
      <c r="E8" s="5" t="s">
        <v>11</v>
      </c>
      <c r="F8">
        <v>2972.3</v>
      </c>
      <c r="G8">
        <f>G11+((G12+G4)*(G13+G6)/(G12+G4+G13+G6))</f>
        <v>3000</v>
      </c>
    </row>
    <row r="9" spans="1:12" x14ac:dyDescent="0.3">
      <c r="A9">
        <v>4914.6000000000004</v>
      </c>
      <c r="B9" s="2">
        <f>A3/B3</f>
        <v>4897.9591836734699</v>
      </c>
      <c r="C9" s="3">
        <f>(A9-B9)/B9</f>
        <v>3.3974999999999791E-3</v>
      </c>
    </row>
    <row r="10" spans="1:12" x14ac:dyDescent="0.3">
      <c r="F10" s="5" t="s">
        <v>35</v>
      </c>
      <c r="G10" s="5" t="s">
        <v>30</v>
      </c>
    </row>
    <row r="11" spans="1:12" x14ac:dyDescent="0.3">
      <c r="E11" s="5" t="s">
        <v>24</v>
      </c>
      <c r="F11" s="2">
        <f>(F3*F5)/(F3+F5+F7)</f>
        <v>1272.1196897926175</v>
      </c>
      <c r="G11" s="2">
        <f>(G3*G5)/(G3+G5+G7)</f>
        <v>1285.7142857142858</v>
      </c>
    </row>
    <row r="12" spans="1:12" x14ac:dyDescent="0.3">
      <c r="A12" s="6" t="s">
        <v>5</v>
      </c>
      <c r="B12" s="6"/>
      <c r="C12" s="6"/>
      <c r="D12" s="7"/>
      <c r="E12" s="5" t="s">
        <v>25</v>
      </c>
      <c r="F12" s="2">
        <f>(F3*F7)/(F3+F5+F7)</f>
        <v>424.81345676159674</v>
      </c>
      <c r="G12" s="2">
        <f>(G3*G7)/(G3+G5+G7)</f>
        <v>428.57142857142856</v>
      </c>
    </row>
    <row r="13" spans="1:12" x14ac:dyDescent="0.3">
      <c r="A13" s="5" t="s">
        <v>21</v>
      </c>
      <c r="B13" s="5" t="s">
        <v>22</v>
      </c>
      <c r="E13" s="5" t="s">
        <v>26</v>
      </c>
      <c r="F13" s="2">
        <f>(F5*F7)/(F3+F5+F7)</f>
        <v>422.57218675986371</v>
      </c>
      <c r="G13" s="2">
        <f>(G5*G7)/(G3+G5+G7)</f>
        <v>428.57142857142856</v>
      </c>
    </row>
    <row r="14" spans="1:12" x14ac:dyDescent="0.3">
      <c r="A14">
        <v>2.1869999999999998</v>
      </c>
      <c r="B14">
        <v>8.8999999999999995E-4</v>
      </c>
    </row>
    <row r="15" spans="1:12" x14ac:dyDescent="0.3">
      <c r="E15" s="5" t="s">
        <v>9</v>
      </c>
      <c r="F15" s="5" t="s">
        <v>11</v>
      </c>
    </row>
    <row r="16" spans="1:12" x14ac:dyDescent="0.3">
      <c r="A16" s="5" t="s">
        <v>18</v>
      </c>
      <c r="B16" s="5" t="s">
        <v>20</v>
      </c>
      <c r="C16" s="5" t="s">
        <v>4</v>
      </c>
      <c r="E16">
        <v>1000</v>
      </c>
      <c r="F16" s="2">
        <f>F11+((F12+F4)*(F13+E16)/(F12+F4+F13+E16))</f>
        <v>2274.1441605600867</v>
      </c>
    </row>
    <row r="17" spans="1:13" x14ac:dyDescent="0.3">
      <c r="A17">
        <v>2457.5</v>
      </c>
      <c r="B17" s="2">
        <f>A14/B14</f>
        <v>2457.303370786517</v>
      </c>
      <c r="C17" s="3">
        <f>(A17-B17)/B17</f>
        <v>8.0018289894770724E-5</v>
      </c>
      <c r="E17">
        <v>3000</v>
      </c>
      <c r="F17" s="2">
        <f>F11+((F12+F4)*(F13+E17)/(F12+F4+F13+E17))</f>
        <v>2975.1009925590251</v>
      </c>
    </row>
    <row r="18" spans="1:13" x14ac:dyDescent="0.3">
      <c r="E18">
        <v>6200</v>
      </c>
      <c r="F18" s="2">
        <f>F11+((F12+F4)*(F13+E18)/(F12+F4+F13+E18))</f>
        <v>3514.1398187277559</v>
      </c>
    </row>
    <row r="19" spans="1:13" x14ac:dyDescent="0.3">
      <c r="A19" s="5" t="s">
        <v>19</v>
      </c>
      <c r="B19" s="5" t="s">
        <v>20</v>
      </c>
      <c r="C19" s="5" t="s">
        <v>4</v>
      </c>
    </row>
    <row r="20" spans="1:13" x14ac:dyDescent="0.3">
      <c r="A20">
        <v>2633.7</v>
      </c>
      <c r="B20" s="2">
        <f>A14/B14</f>
        <v>2457.303370786517</v>
      </c>
      <c r="C20" s="3">
        <f>(A20-B20)/B20</f>
        <v>7.1784636488340048E-2</v>
      </c>
      <c r="E20" s="5" t="s">
        <v>12</v>
      </c>
      <c r="F20" s="5" t="s">
        <v>9</v>
      </c>
      <c r="G20" s="5" t="s">
        <v>14</v>
      </c>
      <c r="H20" s="5" t="s">
        <v>15</v>
      </c>
    </row>
    <row r="21" spans="1:13" x14ac:dyDescent="0.3">
      <c r="E21">
        <v>12</v>
      </c>
      <c r="F21">
        <v>1000</v>
      </c>
      <c r="G21">
        <v>5.2971000000000004</v>
      </c>
      <c r="H21" s="2">
        <f>E21/(G21*10^-3)</f>
        <v>2265.3904966868658</v>
      </c>
    </row>
    <row r="22" spans="1:13" x14ac:dyDescent="0.3">
      <c r="E22">
        <v>12</v>
      </c>
      <c r="F22">
        <v>3000</v>
      </c>
      <c r="G22">
        <v>4.0415000000000001</v>
      </c>
      <c r="H22" s="2">
        <f>E22/(G22*10^-3)</f>
        <v>2969.1946059631327</v>
      </c>
    </row>
    <row r="23" spans="1:13" x14ac:dyDescent="0.3">
      <c r="E23">
        <v>12</v>
      </c>
      <c r="F23">
        <v>6200</v>
      </c>
      <c r="G23">
        <v>3.4217</v>
      </c>
      <c r="H23" s="2">
        <f>E23/(G23*10^-3)</f>
        <v>3507.0286699593767</v>
      </c>
    </row>
    <row r="25" spans="1:13" x14ac:dyDescent="0.3">
      <c r="E25" s="5" t="s">
        <v>12</v>
      </c>
      <c r="F25" s="5" t="s">
        <v>9</v>
      </c>
      <c r="G25" s="5" t="s">
        <v>27</v>
      </c>
    </row>
    <row r="26" spans="1:13" x14ac:dyDescent="0.3">
      <c r="E26">
        <v>12</v>
      </c>
      <c r="F26">
        <v>1000</v>
      </c>
      <c r="G26">
        <v>0.9325</v>
      </c>
    </row>
    <row r="27" spans="1:13" x14ac:dyDescent="0.3">
      <c r="E27">
        <v>12</v>
      </c>
      <c r="F27">
        <v>3000</v>
      </c>
      <c r="G27">
        <v>8.6999999999999994E-3</v>
      </c>
    </row>
    <row r="28" spans="1:13" x14ac:dyDescent="0.3">
      <c r="E28">
        <v>12</v>
      </c>
      <c r="F28">
        <v>6200</v>
      </c>
      <c r="G28" s="1">
        <v>-0.47270000000000001</v>
      </c>
    </row>
    <row r="30" spans="1:13" x14ac:dyDescent="0.3">
      <c r="E30" s="5" t="s">
        <v>9</v>
      </c>
      <c r="F30" s="5" t="s">
        <v>28</v>
      </c>
      <c r="G30" s="5" t="s">
        <v>29</v>
      </c>
      <c r="H30" s="5" t="s">
        <v>31</v>
      </c>
      <c r="I30" s="5" t="s">
        <v>32</v>
      </c>
      <c r="J30" s="5" t="s">
        <v>33</v>
      </c>
      <c r="K30" s="5" t="s">
        <v>34</v>
      </c>
      <c r="L30" s="5" t="s">
        <v>13</v>
      </c>
      <c r="M30" s="5" t="s">
        <v>4</v>
      </c>
    </row>
    <row r="31" spans="1:13" x14ac:dyDescent="0.3">
      <c r="E31">
        <v>1000</v>
      </c>
      <c r="F31">
        <f>(($G$3+$G$4)*($G$5+$E31)/($G$3+$G$4+$G$5+$E31))</f>
        <v>2400</v>
      </c>
      <c r="G31" s="2">
        <f>12/F31</f>
        <v>5.0000000000000001E-3</v>
      </c>
      <c r="H31" s="2">
        <f>$G31*(($G$5+$E31)/($G$3+$G$4+$G$5+$E31))</f>
        <v>2E-3</v>
      </c>
      <c r="I31" s="2">
        <f>G31-H31</f>
        <v>3.0000000000000001E-3</v>
      </c>
      <c r="J31" s="2">
        <f>$G$3*-$H31+$G$5*$I31</f>
        <v>3</v>
      </c>
      <c r="K31" s="2">
        <f>($G$3*$G$4)/($G$3+$G$4)+($G$5*$E31)/($G$5+$E31)</f>
        <v>2250</v>
      </c>
      <c r="L31" s="2">
        <f>$J31/($K31+$G$7)*10^3</f>
        <v>0.92307692307692302</v>
      </c>
      <c r="M31" s="4">
        <f>(G26-L31)/L31</f>
        <v>1.0208333333333394E-2</v>
      </c>
    </row>
    <row r="32" spans="1:13" x14ac:dyDescent="0.3">
      <c r="E32">
        <v>3000</v>
      </c>
      <c r="F32">
        <f>(($G$3+$G$4)*($G$5+$E32)/($G$3+$G$4+$G$5+$E32))</f>
        <v>3000</v>
      </c>
      <c r="G32" s="2">
        <f>12/F32</f>
        <v>4.0000000000000001E-3</v>
      </c>
      <c r="H32" s="2">
        <f>$G32*(($G$5+$E32)/($G$3+$G$4+$G$5+$E32))</f>
        <v>2E-3</v>
      </c>
      <c r="I32" s="2">
        <f t="shared" ref="I32:I33" si="0">G32-H32</f>
        <v>2E-3</v>
      </c>
      <c r="J32" s="2">
        <f>$G$3*-$H32+$G$5*$I32</f>
        <v>0</v>
      </c>
      <c r="K32" s="2">
        <f>($G$3*$G$4)/($G$3+$G$4)+($G$5*$E32)/($G$5+$E32)</f>
        <v>3000</v>
      </c>
      <c r="L32" s="2">
        <f>$J32/($K32+$G$7)*10^3</f>
        <v>0</v>
      </c>
      <c r="M32" s="4" t="e">
        <f t="shared" ref="M32:M33" si="1">(G27-L32)/L32</f>
        <v>#DIV/0!</v>
      </c>
    </row>
    <row r="33" spans="5:13" x14ac:dyDescent="0.3">
      <c r="E33">
        <v>6200</v>
      </c>
      <c r="F33" s="2">
        <f>(($G$3+$G$4)*($G$5+$E33)/($G$3+$G$4+$G$5+$E33))</f>
        <v>3631.5789473684213</v>
      </c>
      <c r="G33" s="2">
        <f>12/F33</f>
        <v>3.3043478260869562E-3</v>
      </c>
      <c r="H33" s="2">
        <f>$G33*(($G$5+$E33)/($G$3+$G$4+$G$5+$E33))</f>
        <v>1.9999999999999996E-3</v>
      </c>
      <c r="I33" s="2">
        <f t="shared" si="0"/>
        <v>1.3043478260869566E-3</v>
      </c>
      <c r="J33" s="2">
        <f>$G$3*-$H33+$G$5*$I33</f>
        <v>-2.086956521739129</v>
      </c>
      <c r="K33" s="2">
        <f>($G$3*$G$4)/($G$3+$G$4)+($G$5*$E33)/($G$5+$E33)</f>
        <v>3521.7391304347825</v>
      </c>
      <c r="L33" s="2">
        <f>$J33/($K33+$G$7)*10^3</f>
        <v>-0.46153846153846129</v>
      </c>
      <c r="M33" s="4">
        <f t="shared" si="1"/>
        <v>2.418333333333391E-2</v>
      </c>
    </row>
  </sheetData>
  <mergeCells count="3">
    <mergeCell ref="A12:C12"/>
    <mergeCell ref="A1:C1"/>
    <mergeCell ref="E1: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2023-11-15T17:55:24Z</dcterms:modified>
</cp:coreProperties>
</file>