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<sst xmlns="http://schemas.openxmlformats.org/spreadsheetml/2006/main" count="83" uniqueCount="41">
  <si>
    <t>案件数</t>
  </si>
  <si>
    <t>案件金额（万元）</t>
  </si>
  <si>
    <t>案件难度系数</t>
  </si>
  <si>
    <t>其他工作强度</t>
  </si>
  <si>
    <t>金额收入部分</t>
  </si>
  <si>
    <t>件数收入部分(对数）</t>
  </si>
  <si>
    <t>件数收入部分(指数）</t>
  </si>
  <si>
    <t>其他收入部分</t>
  </si>
  <si>
    <t>合计(按对数）</t>
  </si>
  <si>
    <t>合计(按指数）</t>
  </si>
  <si>
    <t>设想收入</t>
  </si>
  <si>
    <t>其他</t>
  </si>
  <si>
    <t>tt</t>
  </si>
  <si>
    <t>cc</t>
  </si>
  <si>
    <t>指数</t>
  </si>
  <si>
    <t>件数（对数）</t>
  </si>
  <si>
    <t>b</t>
  </si>
  <si>
    <t>最高/最低</t>
  </si>
  <si>
    <t>件数（指数）</t>
  </si>
  <si>
    <t>nn</t>
  </si>
  <si>
    <t>金额(10万）</t>
  </si>
  <si>
    <t>a</t>
  </si>
  <si>
    <t>mm</t>
  </si>
  <si>
    <t>案件金额</t>
  </si>
  <si>
    <t>测算表</t>
  </si>
  <si>
    <t>需要输入的列</t>
  </si>
  <si>
    <t>公式一
（件数按对数计算）</t>
  </si>
  <si>
    <t>案件数(N)</t>
  </si>
  <si>
    <t>案件金额（万元）(M)</t>
  </si>
  <si>
    <t>其他工作强度(T)</t>
  </si>
  <si>
    <t>公式二
（件数按指数计算）</t>
  </si>
  <si>
    <t>参数表</t>
  </si>
  <si>
    <t>c</t>
  </si>
  <si>
    <t>可调整的参数</t>
  </si>
  <si>
    <t>d</t>
  </si>
  <si>
    <t>件数（按对数计算）</t>
  </si>
  <si>
    <t>最高件数/最低件数收入比</t>
  </si>
  <si>
    <t>y</t>
  </si>
  <si>
    <t>件数（按指数计算）</t>
  </si>
  <si>
    <t>指数q</t>
  </si>
  <si>
    <t>x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</si>
</sst>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7" tint="-0.25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color theme="5" tint="-0.25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1" fillId="37" borderId="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4" fillId="4" borderId="1" xfId="0" applyFont="1" applyFill="1" applyBorder="1">
      <alignment vertical="center"/>
    </xf>
    <xf numFmtId="2" fontId="0" fillId="0" borderId="1" xfId="0" applyNumberFormat="1" applyBorder="1">
      <alignment vertical="center"/>
    </xf>
    <xf numFmtId="2" fontId="0" fillId="5" borderId="1" xfId="0" applyNumberFormat="1" applyFill="1" applyBorder="1">
      <alignment vertical="center"/>
    </xf>
    <xf numFmtId="2" fontId="0" fillId="0" borderId="1" xfId="0" applyNumberFormat="1" applyFill="1" applyBorder="1">
      <alignment vertical="center"/>
    </xf>
    <xf numFmtId="177" fontId="5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2" fontId="6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2" fontId="9" fillId="0" borderId="0" xfId="0" applyNumberFormat="1" applyFont="1">
      <alignment vertical="center"/>
    </xf>
    <xf numFmtId="0" fontId="10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1" xfId="0" applyFill="1" applyBorder="1">
      <alignment vertical="center"/>
    </xf>
    <xf numFmtId="0" fontId="11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2" fontId="7" fillId="0" borderId="1" xfId="0" applyNumberFormat="1" applyFont="1" applyBorder="1">
      <alignment vertical="center"/>
    </xf>
    <xf numFmtId="2" fontId="7" fillId="7" borderId="1" xfId="0" applyNumberFormat="1" applyFont="1" applyFill="1" applyBorder="1">
      <alignment vertical="center"/>
    </xf>
    <xf numFmtId="2" fontId="7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1045146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1045146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>
      <mc:Choice xmlns:a14="http://schemas.microsoft.com/office/drawing/2010/main" Requires="a14">
        <xdr:sp>
          <xdr:nvSpPr>
            <xdr:cNvPr id="3" name="文本框 2"/>
            <xdr:cNvSpPr txBox="1"/>
          </xdr:nvSpPr>
          <xdr:spPr>
            <a:xfrm>
              <a:off x="10446385" y="304800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DejaVu Math TeX Gyre" panose="02000503000000000000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DejaVu Math TeX Gyre" panose="02000503000000000000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3" name="文本框 2"/>
            <xdr:cNvSpPr txBox="1"/>
          </xdr:nvSpPr>
          <xdr:spPr>
            <a:xfrm>
              <a:off x="10446385" y="304800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7" name="图片 6" descr="对数函数和指数函数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900" y="8836025"/>
          <a:ext cx="6708140" cy="501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5"/>
  <sheetViews>
    <sheetView workbookViewId="0">
      <selection activeCell="H11" sqref="$A1:$XFD1048576"/>
    </sheetView>
  </sheetViews>
  <sheetFormatPr defaultColWidth="9" defaultRowHeight="13.5"/>
  <cols>
    <col min="1" max="1" width="12.5" customWidth="1"/>
    <col min="4" max="4" width="16.75" customWidth="1"/>
    <col min="5" max="7" width="13" customWidth="1"/>
    <col min="8" max="8" width="17.125" customWidth="1"/>
    <col min="9" max="9" width="18.5" customWidth="1"/>
    <col min="10" max="10" width="13" customWidth="1"/>
    <col min="11" max="11" width="13.625" customWidth="1"/>
    <col min="12" max="12" width="13.75" customWidth="1"/>
    <col min="13" max="13" width="13.625" customWidth="1"/>
    <col min="14" max="14" width="13.75" customWidth="1"/>
    <col min="20" max="20" width="11" customWidth="1"/>
  </cols>
  <sheetData>
    <row r="2" ht="18" customHeight="1" spans="3:16"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36" t="s">
        <v>6</v>
      </c>
      <c r="J2" s="7" t="s">
        <v>7</v>
      </c>
      <c r="K2" s="7" t="s">
        <v>8</v>
      </c>
      <c r="L2" s="36" t="s">
        <v>9</v>
      </c>
      <c r="P2" t="s">
        <v>10</v>
      </c>
    </row>
    <row r="3" ht="18" customHeight="1" spans="3:16">
      <c r="C3" s="7">
        <v>0</v>
      </c>
      <c r="D3" s="7">
        <v>0</v>
      </c>
      <c r="E3" s="7">
        <v>0</v>
      </c>
      <c r="F3" s="34">
        <v>2</v>
      </c>
      <c r="G3" s="19">
        <f t="shared" ref="G3:G8" si="0">$C$24*LN(D3+$C$25)</f>
        <v>2208.5843671449</v>
      </c>
      <c r="H3" s="19">
        <f t="shared" ref="H3:H8" si="1">$C$20*LN(C3+$C$21)</f>
        <v>0</v>
      </c>
      <c r="I3" s="37">
        <f t="shared" ref="I3:I8" si="2">$O$20*POWER(C3,$O$19)</f>
        <v>0</v>
      </c>
      <c r="J3" s="19">
        <f t="shared" ref="J3:J8" si="3">LN(F3)*$C$16+$C$17</f>
        <v>668.380688059155</v>
      </c>
      <c r="K3" s="20">
        <f>SUM(G3,H3,J3)</f>
        <v>2876.96505520405</v>
      </c>
      <c r="L3" s="38">
        <f>SUM(G3,I3,J3)</f>
        <v>2876.96505520405</v>
      </c>
      <c r="P3">
        <v>5000</v>
      </c>
    </row>
    <row r="4" ht="18" customHeight="1" spans="3:16">
      <c r="C4" s="7">
        <v>1</v>
      </c>
      <c r="D4" s="7">
        <v>400</v>
      </c>
      <c r="E4" s="7">
        <v>1</v>
      </c>
      <c r="F4" s="7">
        <v>1</v>
      </c>
      <c r="G4" s="19">
        <f t="shared" si="0"/>
        <v>2590.78894515587</v>
      </c>
      <c r="H4" s="19">
        <f t="shared" si="1"/>
        <v>693.147180559945</v>
      </c>
      <c r="I4" s="37">
        <f t="shared" si="2"/>
        <v>1100</v>
      </c>
      <c r="J4" s="19">
        <f t="shared" si="3"/>
        <v>100</v>
      </c>
      <c r="K4" s="20">
        <f t="shared" ref="K4:K8" si="4">SUM(G4,H4,J4)</f>
        <v>3383.93612571582</v>
      </c>
      <c r="L4" s="38">
        <f t="shared" ref="L4:L8" si="5">SUM(G4,I4,J4)</f>
        <v>3790.78894515587</v>
      </c>
      <c r="P4">
        <v>4500</v>
      </c>
    </row>
    <row r="5" ht="18" customHeight="1" spans="3:16">
      <c r="C5" s="7">
        <v>2</v>
      </c>
      <c r="D5" s="7">
        <v>200</v>
      </c>
      <c r="E5" s="7">
        <v>1</v>
      </c>
      <c r="F5" s="7">
        <v>1</v>
      </c>
      <c r="G5" s="19">
        <f t="shared" si="0"/>
        <v>2443.69903310575</v>
      </c>
      <c r="H5" s="19">
        <f t="shared" si="1"/>
        <v>1098.61228866811</v>
      </c>
      <c r="I5" s="37">
        <f t="shared" si="2"/>
        <v>1385.91315488436</v>
      </c>
      <c r="J5" s="19">
        <f t="shared" si="3"/>
        <v>100</v>
      </c>
      <c r="K5" s="20">
        <f t="shared" si="4"/>
        <v>3642.31132177386</v>
      </c>
      <c r="L5" s="38">
        <f t="shared" si="5"/>
        <v>3929.61218799011</v>
      </c>
      <c r="P5">
        <v>4200</v>
      </c>
    </row>
    <row r="6" s="1" customFormat="1" ht="18" customHeight="1" spans="3:16">
      <c r="C6" s="7">
        <v>3</v>
      </c>
      <c r="D6" s="7">
        <v>1200</v>
      </c>
      <c r="E6" s="8">
        <v>1</v>
      </c>
      <c r="F6" s="8">
        <v>1</v>
      </c>
      <c r="G6" s="21">
        <f t="shared" si="0"/>
        <v>2911.72753416585</v>
      </c>
      <c r="H6" s="21">
        <f t="shared" si="1"/>
        <v>1386.29436111989</v>
      </c>
      <c r="I6" s="39">
        <f t="shared" si="2"/>
        <v>1586.47452733815</v>
      </c>
      <c r="J6" s="21">
        <f t="shared" si="3"/>
        <v>100</v>
      </c>
      <c r="K6" s="20">
        <f t="shared" si="4"/>
        <v>4398.02189528574</v>
      </c>
      <c r="L6" s="38">
        <f t="shared" si="5"/>
        <v>4598.202061504</v>
      </c>
      <c r="P6" s="1">
        <v>3600</v>
      </c>
    </row>
    <row r="7" s="1" customFormat="1" ht="18" customHeight="1" spans="3:16">
      <c r="C7" s="7">
        <v>4</v>
      </c>
      <c r="D7" s="7">
        <v>4</v>
      </c>
      <c r="E7" s="8">
        <v>1</v>
      </c>
      <c r="F7" s="8">
        <v>3</v>
      </c>
      <c r="G7" s="19">
        <f t="shared" si="0"/>
        <v>2214.93370680741</v>
      </c>
      <c r="H7" s="19">
        <f t="shared" si="1"/>
        <v>1609.4379124341</v>
      </c>
      <c r="I7" s="37">
        <f t="shared" si="2"/>
        <v>1746.14115716502</v>
      </c>
      <c r="J7" s="19">
        <f t="shared" si="3"/>
        <v>1000.86207670785</v>
      </c>
      <c r="K7" s="20">
        <f t="shared" si="4"/>
        <v>4825.23369594937</v>
      </c>
      <c r="L7" s="38">
        <f t="shared" si="5"/>
        <v>4961.93694068028</v>
      </c>
      <c r="P7" s="1">
        <v>3300</v>
      </c>
    </row>
    <row r="8" ht="18" customHeight="1" spans="3:12">
      <c r="C8" s="7">
        <v>5</v>
      </c>
      <c r="D8" s="7">
        <v>3000</v>
      </c>
      <c r="E8" s="8">
        <v>0</v>
      </c>
      <c r="F8" s="35">
        <v>1</v>
      </c>
      <c r="G8" s="19">
        <f t="shared" si="0"/>
        <v>3234.56411012951</v>
      </c>
      <c r="H8" s="19">
        <f t="shared" si="1"/>
        <v>1791.75946922805</v>
      </c>
      <c r="I8" s="37">
        <f t="shared" si="2"/>
        <v>1880.97354134437</v>
      </c>
      <c r="J8" s="19">
        <f t="shared" si="3"/>
        <v>100</v>
      </c>
      <c r="K8" s="20">
        <f t="shared" si="4"/>
        <v>5126.32357935757</v>
      </c>
      <c r="L8" s="38">
        <f t="shared" si="5"/>
        <v>5215.53765147388</v>
      </c>
    </row>
    <row r="9" spans="11:12">
      <c r="K9" s="29">
        <f>SUM(K4:K8)</f>
        <v>21375.8266180823</v>
      </c>
      <c r="L9" s="29">
        <f>SUM(L4:L8)</f>
        <v>22496.0777868041</v>
      </c>
    </row>
    <row r="16" spans="1:6">
      <c r="A16" t="s">
        <v>11</v>
      </c>
      <c r="B16" t="s">
        <v>12</v>
      </c>
      <c r="C16" s="33">
        <v>820</v>
      </c>
      <c r="D16">
        <v>1</v>
      </c>
      <c r="E16">
        <v>2</v>
      </c>
      <c r="F16">
        <v>3</v>
      </c>
    </row>
    <row r="17" spans="2:6">
      <c r="B17" t="s">
        <v>13</v>
      </c>
      <c r="C17" s="33">
        <v>100</v>
      </c>
      <c r="D17">
        <f>$C$16*LN(D16)+100</f>
        <v>100</v>
      </c>
      <c r="E17">
        <f t="shared" ref="E17:F17" si="6">$C$16*LN(E16)+100</f>
        <v>668.380688059155</v>
      </c>
      <c r="F17">
        <f t="shared" si="6"/>
        <v>1000.86207670785</v>
      </c>
    </row>
    <row r="19" spans="14:15">
      <c r="N19" t="s">
        <v>14</v>
      </c>
      <c r="O19" s="40">
        <f>1/3</f>
        <v>0.333333333333333</v>
      </c>
    </row>
    <row r="20" spans="1:22">
      <c r="A20" t="s">
        <v>15</v>
      </c>
      <c r="B20" t="s">
        <v>16</v>
      </c>
      <c r="C20" s="33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17</v>
      </c>
      <c r="M20" t="s">
        <v>18</v>
      </c>
      <c r="N20" t="s">
        <v>16</v>
      </c>
      <c r="O20" s="33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17</v>
      </c>
    </row>
    <row r="21" spans="2:22">
      <c r="B21" t="s">
        <v>19</v>
      </c>
      <c r="C21" s="33">
        <v>1</v>
      </c>
      <c r="D21">
        <f>LN(D20+$C$21)*$C$20</f>
        <v>693.147180559945</v>
      </c>
      <c r="E21">
        <f t="shared" ref="E21:H21" si="7">LN(E20+$C$21)*$C$20</f>
        <v>1098.61228866811</v>
      </c>
      <c r="F21">
        <f t="shared" si="7"/>
        <v>1386.29436111989</v>
      </c>
      <c r="G21">
        <f t="shared" si="7"/>
        <v>1609.4379124341</v>
      </c>
      <c r="H21">
        <f t="shared" si="7"/>
        <v>1791.75946922805</v>
      </c>
      <c r="J21">
        <f>H21/D21</f>
        <v>2.58496250072116</v>
      </c>
      <c r="N21" t="s">
        <v>19</v>
      </c>
      <c r="O21" s="33">
        <v>1</v>
      </c>
      <c r="P21">
        <f>POWER(P20,$O$19)*$O$20</f>
        <v>1100</v>
      </c>
      <c r="Q21">
        <f>POWER(Q20,$O$19)*$O$20</f>
        <v>1385.91315488436</v>
      </c>
      <c r="R21">
        <f t="shared" ref="R21:T21" si="8">POWER(R20,$O$19)*$O$20</f>
        <v>1586.47452733815</v>
      </c>
      <c r="S21">
        <f t="shared" si="8"/>
        <v>1746.14115716502</v>
      </c>
      <c r="T21">
        <f t="shared" si="8"/>
        <v>1880.97354134437</v>
      </c>
      <c r="V21">
        <f>T21/P21</f>
        <v>1.7099759466767</v>
      </c>
    </row>
    <row r="24" spans="1:18">
      <c r="A24" t="s">
        <v>20</v>
      </c>
      <c r="B24" t="s">
        <v>21</v>
      </c>
      <c r="C24" s="33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17</v>
      </c>
    </row>
    <row r="25" spans="2:18">
      <c r="B25" t="s">
        <v>22</v>
      </c>
      <c r="C25" s="33">
        <v>250</v>
      </c>
      <c r="D25">
        <f>LN(D24+$C$25)*$C$24</f>
        <v>2224.27265240621</v>
      </c>
      <c r="E25">
        <f t="shared" ref="E25:O25" si="9">LN(E24+$C$25)*$C$24</f>
        <v>2239.36878359935</v>
      </c>
      <c r="F25">
        <f t="shared" si="9"/>
        <v>2253.9158412677</v>
      </c>
      <c r="G25">
        <f t="shared" si="9"/>
        <v>2281.51298986248</v>
      </c>
      <c r="H25">
        <f t="shared" si="9"/>
        <v>2343.17326179338</v>
      </c>
      <c r="I25">
        <f t="shared" si="9"/>
        <v>2443.69903310575</v>
      </c>
      <c r="J25">
        <f t="shared" si="9"/>
        <v>2648.02928261214</v>
      </c>
      <c r="K25">
        <f t="shared" si="9"/>
        <v>2698.09453979374</v>
      </c>
      <c r="L25">
        <f t="shared" si="9"/>
        <v>2782.61817726063</v>
      </c>
      <c r="M25">
        <f t="shared" si="9"/>
        <v>2852.35953211854</v>
      </c>
      <c r="N25">
        <f t="shared" si="9"/>
        <v>3087.47419807939</v>
      </c>
      <c r="O25">
        <f t="shared" si="9"/>
        <v>3234.56411012951</v>
      </c>
      <c r="R25">
        <f>O25/D25</f>
        <v>1.45421205742487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I21" sqref="I21"/>
    </sheetView>
  </sheetViews>
  <sheetFormatPr defaultColWidth="9" defaultRowHeight="13.5"/>
  <cols>
    <col min="8" max="8" width="13" customWidth="1"/>
    <col min="9" max="10" width="13.625" customWidth="1"/>
  </cols>
  <sheetData>
    <row r="1" spans="1:10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2</v>
      </c>
      <c r="E2">
        <v>2208.5843671449</v>
      </c>
      <c r="F2">
        <v>0</v>
      </c>
      <c r="G2">
        <v>0</v>
      </c>
      <c r="H2">
        <v>668.380688059155</v>
      </c>
      <c r="I2">
        <v>2876.96505520405</v>
      </c>
      <c r="J2">
        <v>2876.96505520405</v>
      </c>
    </row>
    <row r="3" spans="1:10">
      <c r="A3">
        <v>1</v>
      </c>
      <c r="B3">
        <v>100</v>
      </c>
      <c r="C3">
        <v>1</v>
      </c>
      <c r="D3">
        <v>1</v>
      </c>
      <c r="E3">
        <v>2343.17326179338</v>
      </c>
      <c r="F3">
        <v>693.147180559945</v>
      </c>
      <c r="G3">
        <v>1100</v>
      </c>
      <c r="H3">
        <v>100</v>
      </c>
      <c r="I3">
        <v>3136.32044235333</v>
      </c>
      <c r="J3">
        <v>3543.17326179338</v>
      </c>
    </row>
    <row r="4" spans="1:10">
      <c r="A4">
        <v>2</v>
      </c>
      <c r="B4">
        <v>100</v>
      </c>
      <c r="C4">
        <v>1</v>
      </c>
      <c r="D4">
        <v>1</v>
      </c>
      <c r="E4">
        <v>2343.17326179338</v>
      </c>
      <c r="F4">
        <v>1098.61228866811</v>
      </c>
      <c r="G4">
        <v>1385.91315488436</v>
      </c>
      <c r="H4">
        <v>100</v>
      </c>
      <c r="I4">
        <v>3541.78555046149</v>
      </c>
      <c r="J4">
        <v>3829.08641667774</v>
      </c>
    </row>
    <row r="5" spans="1:10">
      <c r="A5">
        <v>3</v>
      </c>
      <c r="B5">
        <v>100</v>
      </c>
      <c r="C5">
        <v>1</v>
      </c>
      <c r="D5">
        <v>1</v>
      </c>
      <c r="E5">
        <v>2343.17326179338</v>
      </c>
      <c r="F5">
        <v>1386.29436111989</v>
      </c>
      <c r="G5">
        <v>1586.47452733815</v>
      </c>
      <c r="H5">
        <v>100</v>
      </c>
      <c r="I5">
        <v>3829.46762291327</v>
      </c>
      <c r="J5">
        <v>4029.64778913153</v>
      </c>
    </row>
    <row r="6" spans="1:10">
      <c r="A6">
        <v>4</v>
      </c>
      <c r="B6">
        <v>100</v>
      </c>
      <c r="C6">
        <v>1</v>
      </c>
      <c r="D6">
        <v>1</v>
      </c>
      <c r="E6">
        <v>2343.17326179338</v>
      </c>
      <c r="F6">
        <v>1609.4379124341</v>
      </c>
      <c r="G6">
        <v>1746.14115716502</v>
      </c>
      <c r="H6">
        <v>100</v>
      </c>
      <c r="I6">
        <v>4052.61117422748</v>
      </c>
      <c r="J6">
        <v>4189.3144189584</v>
      </c>
    </row>
    <row r="7" spans="1:10">
      <c r="A7">
        <v>5</v>
      </c>
      <c r="B7">
        <v>100</v>
      </c>
      <c r="C7">
        <v>0</v>
      </c>
      <c r="D7">
        <v>1</v>
      </c>
      <c r="E7">
        <v>2343.17326179338</v>
      </c>
      <c r="F7">
        <v>1791.75946922805</v>
      </c>
      <c r="G7">
        <v>1880.97354134437</v>
      </c>
      <c r="H7">
        <v>100</v>
      </c>
      <c r="I7">
        <v>4234.93273102144</v>
      </c>
      <c r="J7">
        <v>4324.14680313775</v>
      </c>
    </row>
    <row r="8" spans="9:10">
      <c r="I8">
        <v>21672.0825761811</v>
      </c>
      <c r="J8">
        <v>22792.3337449029</v>
      </c>
    </row>
    <row r="10" spans="1:10">
      <c r="A10" t="s">
        <v>0</v>
      </c>
      <c r="B10" t="s">
        <v>23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0</v>
      </c>
      <c r="B11">
        <v>0</v>
      </c>
      <c r="C11">
        <v>0</v>
      </c>
      <c r="D11">
        <v>2</v>
      </c>
      <c r="E11">
        <v>2208.5843671449</v>
      </c>
      <c r="F11">
        <v>0</v>
      </c>
      <c r="G11">
        <v>0</v>
      </c>
      <c r="H11">
        <v>668.380688059155</v>
      </c>
      <c r="I11">
        <v>2876.96505520405</v>
      </c>
      <c r="J11">
        <v>2876.96505520405</v>
      </c>
    </row>
    <row r="12" spans="1:10">
      <c r="A12">
        <v>1</v>
      </c>
      <c r="B12">
        <v>3000</v>
      </c>
      <c r="C12">
        <v>1</v>
      </c>
      <c r="D12">
        <v>1</v>
      </c>
      <c r="E12">
        <v>3234.56411012951</v>
      </c>
      <c r="F12">
        <v>693.147180559945</v>
      </c>
      <c r="G12">
        <v>1100</v>
      </c>
      <c r="H12">
        <v>100</v>
      </c>
      <c r="I12">
        <v>4027.71129068946</v>
      </c>
      <c r="J12">
        <v>4434.56411012951</v>
      </c>
    </row>
    <row r="13" spans="1:10">
      <c r="A13">
        <v>2</v>
      </c>
      <c r="B13">
        <v>3000</v>
      </c>
      <c r="C13">
        <v>1</v>
      </c>
      <c r="D13">
        <v>1</v>
      </c>
      <c r="E13">
        <v>3234.56411012951</v>
      </c>
      <c r="F13">
        <v>1098.61228866811</v>
      </c>
      <c r="G13">
        <v>1385.91315488436</v>
      </c>
      <c r="H13">
        <v>100</v>
      </c>
      <c r="I13">
        <v>4433.17639879762</v>
      </c>
      <c r="J13">
        <v>4720.47726501387</v>
      </c>
    </row>
    <row r="14" spans="1:10">
      <c r="A14">
        <v>3</v>
      </c>
      <c r="B14">
        <v>3000</v>
      </c>
      <c r="C14">
        <v>1</v>
      </c>
      <c r="D14">
        <v>1</v>
      </c>
      <c r="E14">
        <v>3234.56411012951</v>
      </c>
      <c r="F14">
        <v>1386.29436111989</v>
      </c>
      <c r="G14">
        <v>1586.47452733815</v>
      </c>
      <c r="H14">
        <v>100</v>
      </c>
      <c r="I14">
        <v>4720.8584712494</v>
      </c>
      <c r="J14">
        <v>4921.03863746766</v>
      </c>
    </row>
    <row r="15" spans="1:10">
      <c r="A15">
        <v>4</v>
      </c>
      <c r="B15">
        <v>3000</v>
      </c>
      <c r="C15">
        <v>1</v>
      </c>
      <c r="D15">
        <v>1</v>
      </c>
      <c r="E15">
        <v>3234.56411012951</v>
      </c>
      <c r="F15">
        <v>1609.4379124341</v>
      </c>
      <c r="G15">
        <v>1746.14115716502</v>
      </c>
      <c r="H15">
        <v>100</v>
      </c>
      <c r="I15">
        <v>4944.00202256361</v>
      </c>
      <c r="J15">
        <v>5080.70526729453</v>
      </c>
    </row>
    <row r="16" spans="1:10">
      <c r="A16">
        <v>5</v>
      </c>
      <c r="B16">
        <v>3000</v>
      </c>
      <c r="C16">
        <v>0</v>
      </c>
      <c r="D16">
        <v>1</v>
      </c>
      <c r="E16">
        <v>3234.56411012951</v>
      </c>
      <c r="F16">
        <v>1791.75946922805</v>
      </c>
      <c r="G16">
        <v>1880.97354134437</v>
      </c>
      <c r="H16">
        <v>100</v>
      </c>
      <c r="I16">
        <v>5126.32357935757</v>
      </c>
      <c r="J16">
        <v>5215.53765147388</v>
      </c>
    </row>
    <row r="17" spans="9:10">
      <c r="I17">
        <v>26129.0368178617</v>
      </c>
      <c r="J17">
        <v>27249.2879865835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topLeftCell="A31" workbookViewId="0">
      <selection activeCell="I46" sqref="I46"/>
    </sheetView>
  </sheetViews>
  <sheetFormatPr defaultColWidth="9" defaultRowHeight="13.5"/>
  <cols>
    <col min="1" max="1" width="18.6833333333333" customWidth="1"/>
    <col min="2" max="2" width="10" customWidth="1"/>
    <col min="3" max="3" width="20.375" customWidth="1"/>
    <col min="4" max="4" width="16.0833333333333" customWidth="1"/>
    <col min="5" max="5" width="15.32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.01666666666667" customWidth="1"/>
    <col min="11" max="11" width="8.7" customWidth="1"/>
    <col min="12" max="12" width="11.1916666666667" customWidth="1"/>
    <col min="13" max="13" width="10.1083333333333" customWidth="1"/>
    <col min="14" max="14" width="10.7583333333333" customWidth="1"/>
    <col min="17" max="17" width="12.625"/>
    <col min="20" max="20" width="11" customWidth="1"/>
  </cols>
  <sheetData>
    <row r="1" ht="27" spans="2:8">
      <c r="B1" s="2" t="s">
        <v>24</v>
      </c>
      <c r="C1" s="3"/>
      <c r="D1" s="3"/>
      <c r="E1" s="3"/>
      <c r="F1" s="3"/>
      <c r="G1" s="3"/>
      <c r="H1" s="3"/>
    </row>
    <row r="2" customFormat="1" ht="15" customHeight="1" spans="10:11">
      <c r="J2" s="26"/>
      <c r="K2" s="27" t="s">
        <v>25</v>
      </c>
    </row>
    <row r="3" customFormat="1" ht="18" customHeight="1" spans="1:8">
      <c r="A3" s="4" t="s">
        <v>26</v>
      </c>
      <c r="B3" s="5" t="s">
        <v>27</v>
      </c>
      <c r="C3" s="5" t="s">
        <v>28</v>
      </c>
      <c r="D3" s="5" t="s">
        <v>29</v>
      </c>
      <c r="E3" s="7" t="s">
        <v>4</v>
      </c>
      <c r="F3" s="7" t="s">
        <v>5</v>
      </c>
      <c r="G3" s="17" t="s">
        <v>7</v>
      </c>
      <c r="H3" s="18" t="s">
        <v>8</v>
      </c>
    </row>
    <row r="4" customFormat="1" ht="18" customHeight="1" spans="1:11">
      <c r="A4" s="6"/>
      <c r="B4" s="7">
        <v>1</v>
      </c>
      <c r="C4" s="7">
        <v>400</v>
      </c>
      <c r="D4" s="7">
        <v>1</v>
      </c>
      <c r="E4" s="19">
        <f>$C$35*LN(C4+$C$36)</f>
        <v>2590.78894515587</v>
      </c>
      <c r="F4" s="19">
        <f>$C$26*LN(B4+$C$27)</f>
        <v>693.147180559945</v>
      </c>
      <c r="G4" s="19">
        <f>LN(D4)*$C$22+$C$23</f>
        <v>100</v>
      </c>
      <c r="H4" s="20">
        <f>SUM(E4,F4,G4)</f>
        <v>3383.93612571582</v>
      </c>
      <c r="K4" s="28"/>
    </row>
    <row r="5" customFormat="1" ht="18" customHeight="1" spans="1:8">
      <c r="A5" s="6"/>
      <c r="B5" s="7">
        <v>2</v>
      </c>
      <c r="C5" s="7">
        <v>200</v>
      </c>
      <c r="D5" s="7">
        <v>1</v>
      </c>
      <c r="E5" s="19">
        <f>$C$35*LN(C5+$C$36)</f>
        <v>2443.69903310575</v>
      </c>
      <c r="F5" s="19">
        <f>$C$26*LN(B5+$C$27)</f>
        <v>1098.61228866811</v>
      </c>
      <c r="G5" s="19">
        <f>LN(D5)*$C$22+$C$23</f>
        <v>100</v>
      </c>
      <c r="H5" s="20">
        <f>SUM(E5,F5,G5)</f>
        <v>3642.31132177386</v>
      </c>
    </row>
    <row r="6" s="1" customFormat="1" ht="18" customHeight="1" spans="1:13">
      <c r="A6" s="6"/>
      <c r="B6" s="7">
        <v>3</v>
      </c>
      <c r="C6" s="7">
        <v>1200</v>
      </c>
      <c r="D6" s="8">
        <v>1</v>
      </c>
      <c r="E6" s="21">
        <f>$C$35*LN(C6+$C$36)</f>
        <v>2911.72753416585</v>
      </c>
      <c r="F6" s="21">
        <f>$C$26*LN(B6+$C$27)</f>
        <v>1386.29436111989</v>
      </c>
      <c r="G6" s="21">
        <f>LN(D6)*$C$22+$C$23</f>
        <v>100</v>
      </c>
      <c r="H6" s="20">
        <f>SUM(E6,F6,G6)</f>
        <v>4398.02189528574</v>
      </c>
      <c r="J6" s="1" t="str">
        <f>"a="&amp;C35</f>
        <v>a=400</v>
      </c>
      <c r="K6" s="1" t="str">
        <f>"b="&amp;C26</f>
        <v>b=1000</v>
      </c>
      <c r="L6" s="1" t="str">
        <f>"c="&amp;C22</f>
        <v>c=820</v>
      </c>
      <c r="M6" s="1" t="str">
        <f>"d="&amp;C23</f>
        <v>d=100</v>
      </c>
    </row>
    <row r="7" s="1" customFormat="1" ht="18" customHeight="1" spans="1:11">
      <c r="A7" s="6"/>
      <c r="B7" s="7">
        <v>4</v>
      </c>
      <c r="C7" s="7">
        <v>4</v>
      </c>
      <c r="D7" s="8">
        <v>1</v>
      </c>
      <c r="E7" s="19">
        <f>$C$35*LN(C7+$C$36)</f>
        <v>2214.93370680741</v>
      </c>
      <c r="F7" s="19">
        <f>$C$26*LN(B7+$C$27)</f>
        <v>1609.4379124341</v>
      </c>
      <c r="G7" s="19">
        <f>LN(D7)*$C$22+$C$23</f>
        <v>100</v>
      </c>
      <c r="H7" s="20">
        <f>SUM(E7,F7,G7)</f>
        <v>3924.37161924151</v>
      </c>
      <c r="J7" s="1" t="str">
        <f>"x="&amp;C36</f>
        <v>x=250</v>
      </c>
      <c r="K7" s="1" t="str">
        <f>"y="&amp;C27</f>
        <v>y=1</v>
      </c>
    </row>
    <row r="8" customFormat="1" ht="18" customHeight="1" spans="1:8">
      <c r="A8" s="6"/>
      <c r="B8" s="7">
        <v>5</v>
      </c>
      <c r="C8" s="7">
        <v>3000</v>
      </c>
      <c r="D8" s="9">
        <v>1</v>
      </c>
      <c r="E8" s="19">
        <f>$C$35*LN(C8+$C$36)</f>
        <v>3234.56411012951</v>
      </c>
      <c r="F8" s="19">
        <f>$C$26*LN(B8+$C$27)</f>
        <v>1791.75946922805</v>
      </c>
      <c r="G8" s="19">
        <f>LN(D8)*$C$22+$C$23</f>
        <v>100</v>
      </c>
      <c r="H8" s="20">
        <f>SUM(E8,F8,G8)</f>
        <v>5126.32357935757</v>
      </c>
    </row>
    <row r="9" customFormat="1" ht="20" customHeight="1" spans="5:10">
      <c r="E9" s="22">
        <f>SUM(E4:E8)</f>
        <v>13395.7133293644</v>
      </c>
      <c r="F9" s="22">
        <f>SUM(F4:F8)</f>
        <v>6579.2512120101</v>
      </c>
      <c r="G9" s="22">
        <f>SUM(G4:G8)</f>
        <v>500</v>
      </c>
      <c r="H9" s="22">
        <f>SUM(H4:H8)</f>
        <v>20474.9645413745</v>
      </c>
      <c r="I9" s="29"/>
      <c r="J9" s="29"/>
    </row>
    <row r="10" customFormat="1" spans="9:10">
      <c r="I10" s="29"/>
      <c r="J10" s="29"/>
    </row>
    <row r="11" customFormat="1"/>
    <row r="12" customFormat="1" ht="18" customHeight="1" spans="1:8">
      <c r="A12" s="4" t="s">
        <v>30</v>
      </c>
      <c r="B12" s="5" t="s">
        <v>27</v>
      </c>
      <c r="C12" s="5" t="s">
        <v>28</v>
      </c>
      <c r="D12" s="5" t="s">
        <v>29</v>
      </c>
      <c r="E12" s="7" t="s">
        <v>4</v>
      </c>
      <c r="F12" s="23" t="s">
        <v>6</v>
      </c>
      <c r="G12" s="17" t="s">
        <v>7</v>
      </c>
      <c r="H12" s="24" t="s">
        <v>9</v>
      </c>
    </row>
    <row r="13" customFormat="1" ht="18" customHeight="1" spans="1:8">
      <c r="A13" s="6"/>
      <c r="B13" s="7">
        <v>1</v>
      </c>
      <c r="C13" s="7">
        <v>400</v>
      </c>
      <c r="D13" s="7">
        <v>1</v>
      </c>
      <c r="E13" s="19">
        <f t="shared" ref="E11:E17" si="0">$C$35*LN(C13+$C$36)</f>
        <v>2590.78894515587</v>
      </c>
      <c r="F13" s="25">
        <f>$C$31*POWER((B13+$C$32),$C$30)</f>
        <v>1100</v>
      </c>
      <c r="G13" s="19">
        <f t="shared" ref="G12:G17" si="1">LN(D13)*$C$22+$C$23</f>
        <v>100</v>
      </c>
      <c r="H13" s="20">
        <f>SUM(E13,F13,G13)</f>
        <v>3790.78894515587</v>
      </c>
    </row>
    <row r="14" customFormat="1" ht="18" customHeight="1" spans="1:8">
      <c r="A14" s="6"/>
      <c r="B14" s="7">
        <v>2</v>
      </c>
      <c r="C14" s="7">
        <v>200</v>
      </c>
      <c r="D14" s="7">
        <v>1</v>
      </c>
      <c r="E14" s="19">
        <f t="shared" si="0"/>
        <v>2443.69903310575</v>
      </c>
      <c r="F14" s="25">
        <f>$C$31*POWER((B14+$C$32),$C$30)</f>
        <v>1385.91315488436</v>
      </c>
      <c r="G14" s="19">
        <f t="shared" si="1"/>
        <v>100</v>
      </c>
      <c r="H14" s="20">
        <f>SUM(E14,F14,G14)</f>
        <v>3929.61218799011</v>
      </c>
    </row>
    <row r="15" s="1" customFormat="1" ht="18" customHeight="1" spans="1:8">
      <c r="A15" s="6"/>
      <c r="B15" s="7">
        <v>3</v>
      </c>
      <c r="C15" s="7">
        <v>1200</v>
      </c>
      <c r="D15" s="8">
        <v>1</v>
      </c>
      <c r="E15" s="21">
        <f t="shared" si="0"/>
        <v>2911.72753416585</v>
      </c>
      <c r="F15" s="25">
        <f>$C$31*POWER((B15+$C$32),$C$30)</f>
        <v>1586.47452733815</v>
      </c>
      <c r="G15" s="21">
        <f t="shared" si="1"/>
        <v>100</v>
      </c>
      <c r="H15" s="20">
        <f>SUM(E15,F15,G15)</f>
        <v>4598.202061504</v>
      </c>
    </row>
    <row r="16" s="1" customFormat="1" ht="18" customHeight="1" spans="1:13">
      <c r="A16" s="6"/>
      <c r="B16" s="7">
        <v>4</v>
      </c>
      <c r="C16" s="7">
        <v>4</v>
      </c>
      <c r="D16" s="8">
        <v>1</v>
      </c>
      <c r="E16" s="19">
        <f t="shared" si="0"/>
        <v>2214.93370680741</v>
      </c>
      <c r="F16" s="25">
        <f>$C$31*POWER((B16+$C$32),$C$30)</f>
        <v>1746.14115716502</v>
      </c>
      <c r="G16" s="19">
        <f t="shared" si="1"/>
        <v>100</v>
      </c>
      <c r="H16" s="20">
        <f>SUM(E16,F16,G16)</f>
        <v>4061.07486397243</v>
      </c>
      <c r="J16" s="1" t="str">
        <f>"a="&amp;C35</f>
        <v>a=400</v>
      </c>
      <c r="K16" s="1" t="str">
        <f>"b="&amp;C31</f>
        <v>b=1100</v>
      </c>
      <c r="L16" s="1" t="str">
        <f>"c="&amp;C22</f>
        <v>c=820</v>
      </c>
      <c r="M16" s="1" t="str">
        <f>"d="&amp;C23</f>
        <v>d=100</v>
      </c>
    </row>
    <row r="17" customFormat="1" ht="18" customHeight="1" spans="1:13">
      <c r="A17" s="6"/>
      <c r="B17" s="7">
        <v>5</v>
      </c>
      <c r="C17" s="7">
        <v>3000</v>
      </c>
      <c r="D17" s="9">
        <v>1</v>
      </c>
      <c r="E17" s="19">
        <f t="shared" si="0"/>
        <v>3234.56411012951</v>
      </c>
      <c r="F17" s="25">
        <f>$C$31*POWER((B17+$C$32),$C$30)</f>
        <v>1880.97354134437</v>
      </c>
      <c r="G17" s="19">
        <f t="shared" si="1"/>
        <v>100</v>
      </c>
      <c r="H17" s="20">
        <f>SUM(E17,F17,G17)</f>
        <v>5215.53765147388</v>
      </c>
      <c r="J17" s="1" t="str">
        <f>"x="&amp;C36</f>
        <v>x=250</v>
      </c>
      <c r="K17" s="1" t="str">
        <f>"y="&amp;C32</f>
        <v>y=0</v>
      </c>
      <c r="L17" s="1" t="str">
        <f>"q="&amp;1/C30</f>
        <v>q=3</v>
      </c>
      <c r="M17" s="1"/>
    </row>
    <row r="18" customFormat="1" spans="5:8">
      <c r="E18" s="22">
        <f>SUM(E13:E17)</f>
        <v>13395.7133293644</v>
      </c>
      <c r="F18" s="22">
        <f>SUM(F13:F17)</f>
        <v>7699.5023807319</v>
      </c>
      <c r="G18" s="22">
        <f>SUM(G13:G17)</f>
        <v>500</v>
      </c>
      <c r="H18" s="22">
        <f>SUM(H13:H17)</f>
        <v>21595.2157100963</v>
      </c>
    </row>
    <row r="19" customFormat="1"/>
    <row r="20" customFormat="1"/>
    <row r="21" customFormat="1" ht="33" customHeight="1" spans="1:8">
      <c r="A21" s="10" t="s">
        <v>31</v>
      </c>
      <c r="B21" s="11"/>
      <c r="C21" s="11"/>
      <c r="D21" s="11"/>
      <c r="E21" s="11"/>
      <c r="F21" s="11"/>
      <c r="G21" s="11"/>
      <c r="H21" s="11"/>
    </row>
    <row r="22" customFormat="1" spans="1:11">
      <c r="A22" s="12" t="s">
        <v>11</v>
      </c>
      <c r="B22" s="13" t="s">
        <v>32</v>
      </c>
      <c r="C22" s="14">
        <v>820</v>
      </c>
      <c r="D22" s="13">
        <v>1</v>
      </c>
      <c r="E22" s="13">
        <v>2</v>
      </c>
      <c r="F22" s="13">
        <v>3</v>
      </c>
      <c r="J22" s="14"/>
      <c r="K22" s="30" t="s">
        <v>33</v>
      </c>
    </row>
    <row r="23" customFormat="1" spans="1:6">
      <c r="A23" s="12"/>
      <c r="B23" s="13" t="s">
        <v>34</v>
      </c>
      <c r="C23" s="14">
        <v>100</v>
      </c>
      <c r="D23" s="15">
        <f>$C$22*LN(D22)+$C$23</f>
        <v>100</v>
      </c>
      <c r="E23" s="15">
        <f>$C$22*LN(E22)+$C$23</f>
        <v>668.380688059155</v>
      </c>
      <c r="F23" s="15">
        <f>$C$22*LN(F22)+$C$23</f>
        <v>1000.86207670785</v>
      </c>
    </row>
    <row r="24" customFormat="1"/>
    <row r="25" customFormat="1"/>
    <row r="26" spans="1:10">
      <c r="A26" s="12" t="s">
        <v>35</v>
      </c>
      <c r="B26" s="13" t="s">
        <v>16</v>
      </c>
      <c r="C26" s="14">
        <v>1000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J26" t="s">
        <v>36</v>
      </c>
    </row>
    <row r="27" spans="1:10">
      <c r="A27" s="12"/>
      <c r="B27" s="13" t="s">
        <v>37</v>
      </c>
      <c r="C27" s="14">
        <v>1</v>
      </c>
      <c r="D27" s="15">
        <f>LN(D26+$C$27)*$C$26</f>
        <v>693.147180559945</v>
      </c>
      <c r="E27" s="15">
        <f>LN(E26+$C$27)*$C$26</f>
        <v>1098.61228866811</v>
      </c>
      <c r="F27" s="15">
        <f>LN(F26+$C$27)*$C$26</f>
        <v>1386.29436111989</v>
      </c>
      <c r="G27" s="15">
        <f>LN(G26+$C$27)*$C$26</f>
        <v>1609.4379124341</v>
      </c>
      <c r="H27" s="15">
        <f>LN(H26+$C$27)*$C$26</f>
        <v>1791.75946922805</v>
      </c>
      <c r="J27" s="31">
        <f>H27/D27</f>
        <v>2.58496250072116</v>
      </c>
    </row>
    <row r="28" customFormat="1"/>
    <row r="29" customFormat="1"/>
    <row r="30" customFormat="1" spans="1:8">
      <c r="A30" s="12" t="s">
        <v>38</v>
      </c>
      <c r="B30" s="13" t="s">
        <v>39</v>
      </c>
      <c r="C30" s="16">
        <f>1/3</f>
        <v>0.333333333333333</v>
      </c>
      <c r="D30" s="13"/>
      <c r="E30" s="13"/>
      <c r="F30" s="13"/>
      <c r="G30" s="13"/>
      <c r="H30" s="13"/>
    </row>
    <row r="31" customFormat="1" spans="1:10">
      <c r="A31" s="12"/>
      <c r="B31" s="13" t="s">
        <v>16</v>
      </c>
      <c r="C31" s="14">
        <v>1100</v>
      </c>
      <c r="D31" s="13">
        <v>1</v>
      </c>
      <c r="E31" s="13">
        <v>2</v>
      </c>
      <c r="F31" s="13">
        <v>3</v>
      </c>
      <c r="G31" s="13">
        <v>4</v>
      </c>
      <c r="H31" s="13">
        <v>5</v>
      </c>
      <c r="I31"/>
      <c r="J31" t="s">
        <v>36</v>
      </c>
    </row>
    <row r="32" customFormat="1" spans="1:10">
      <c r="A32" s="12"/>
      <c r="B32" s="13" t="s">
        <v>37</v>
      </c>
      <c r="C32" s="14">
        <v>0</v>
      </c>
      <c r="D32" s="15">
        <f t="shared" ref="D32:H32" si="2">POWER(D31,$C$30)*$C$31</f>
        <v>1100</v>
      </c>
      <c r="E32" s="15">
        <f t="shared" si="2"/>
        <v>1385.91315488436</v>
      </c>
      <c r="F32" s="15">
        <f t="shared" si="2"/>
        <v>1586.47452733815</v>
      </c>
      <c r="G32" s="15">
        <f t="shared" si="2"/>
        <v>1746.14115716502</v>
      </c>
      <c r="H32" s="15">
        <f t="shared" si="2"/>
        <v>1880.97354134437</v>
      </c>
      <c r="J32" s="31">
        <f>H32/D32</f>
        <v>1.7099759466767</v>
      </c>
    </row>
    <row r="33" customFormat="1" spans="10:10">
      <c r="J33" s="32"/>
    </row>
    <row r="34" customFormat="1" spans="10:10">
      <c r="J34" s="32"/>
    </row>
    <row r="35" customFormat="1" spans="1:10">
      <c r="A35" s="12" t="s">
        <v>20</v>
      </c>
      <c r="B35" s="13" t="s">
        <v>21</v>
      </c>
      <c r="C35" s="14">
        <v>400</v>
      </c>
      <c r="D35" s="13">
        <v>10</v>
      </c>
      <c r="E35" s="13">
        <v>20</v>
      </c>
      <c r="F35" s="13">
        <v>30</v>
      </c>
      <c r="G35" s="13">
        <v>50</v>
      </c>
      <c r="H35" s="13">
        <v>100</v>
      </c>
      <c r="J35" s="32" t="s">
        <v>36</v>
      </c>
    </row>
    <row r="36" customFormat="1" spans="1:10">
      <c r="A36" s="12"/>
      <c r="B36" s="13" t="s">
        <v>40</v>
      </c>
      <c r="C36" s="14">
        <v>250</v>
      </c>
      <c r="D36" s="15">
        <f>LN(D35+$C$36)*$C$35</f>
        <v>2224.27265240621</v>
      </c>
      <c r="E36" s="15">
        <f>LN(E35+$C$36)*$C$35</f>
        <v>2239.36878359935</v>
      </c>
      <c r="F36" s="15">
        <f>LN(F35+$C$36)*$C$35</f>
        <v>2253.9158412677</v>
      </c>
      <c r="G36" s="15">
        <f>LN(G35+$C$36)*$C$35</f>
        <v>2281.51298986248</v>
      </c>
      <c r="H36" s="15">
        <f>LN(H35+$C$36)*$C$35</f>
        <v>2343.17326179338</v>
      </c>
      <c r="J36" s="31">
        <f>E42/D36</f>
        <v>1.45421205742487</v>
      </c>
    </row>
    <row r="37" spans="1:8">
      <c r="A37" s="12"/>
      <c r="B37" s="13"/>
      <c r="C37" s="13"/>
      <c r="D37" s="13"/>
      <c r="E37" s="13"/>
      <c r="F37" s="13"/>
      <c r="G37" s="13"/>
      <c r="H37" s="13"/>
    </row>
    <row r="38" spans="1:8">
      <c r="A38" s="12"/>
      <c r="B38" s="13"/>
      <c r="C38" s="13"/>
      <c r="D38" s="13">
        <v>200</v>
      </c>
      <c r="E38" s="13">
        <v>500</v>
      </c>
      <c r="F38" s="13">
        <v>600</v>
      </c>
      <c r="G38" s="13">
        <v>800</v>
      </c>
      <c r="H38" s="13">
        <v>1000</v>
      </c>
    </row>
    <row r="39" spans="1:8">
      <c r="A39" s="12"/>
      <c r="B39" s="13"/>
      <c r="C39" s="13"/>
      <c r="D39" s="15">
        <f>LN(D38+$C$36)*$C$35</f>
        <v>2443.69903310575</v>
      </c>
      <c r="E39" s="15">
        <f>LN(E38+$C$36)*$C$35</f>
        <v>2648.02928261214</v>
      </c>
      <c r="F39" s="15">
        <f>LN(F38+$C$36)*$C$35</f>
        <v>2698.09453979374</v>
      </c>
      <c r="G39" s="15">
        <f>LN(G38+$C$36)*$C$35</f>
        <v>2782.61817726063</v>
      </c>
      <c r="H39" s="15">
        <f>LN(H38+$C$36)*$C$35</f>
        <v>2852.35953211854</v>
      </c>
    </row>
    <row r="40" spans="1:8">
      <c r="A40" s="12"/>
      <c r="B40" s="13"/>
      <c r="C40" s="13"/>
      <c r="D40" s="13"/>
      <c r="E40" s="13"/>
      <c r="F40" s="13"/>
      <c r="G40" s="13"/>
      <c r="H40" s="13"/>
    </row>
    <row r="41" spans="1:8">
      <c r="A41" s="12"/>
      <c r="B41" s="13"/>
      <c r="C41" s="13"/>
      <c r="D41" s="13">
        <v>2000</v>
      </c>
      <c r="E41" s="13">
        <v>3000</v>
      </c>
      <c r="F41" s="13"/>
      <c r="G41" s="13"/>
      <c r="H41" s="13"/>
    </row>
    <row r="42" spans="1:8">
      <c r="A42" s="12"/>
      <c r="B42" s="13"/>
      <c r="C42" s="13"/>
      <c r="D42" s="15">
        <f>LN(D41+$C$36)*$C$35</f>
        <v>3087.47419807939</v>
      </c>
      <c r="E42" s="15">
        <f>LN(E41+$C$36)*$C$35</f>
        <v>3234.56411012951</v>
      </c>
      <c r="F42" s="13"/>
      <c r="G42" s="13"/>
      <c r="H42" s="13"/>
    </row>
  </sheetData>
  <mergeCells count="8">
    <mergeCell ref="B1:H1"/>
    <mergeCell ref="A21:H21"/>
    <mergeCell ref="A3:A8"/>
    <mergeCell ref="A12:A17"/>
    <mergeCell ref="A22:A23"/>
    <mergeCell ref="A26:A27"/>
    <mergeCell ref="A30:A32"/>
    <mergeCell ref="A35:A4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阿晓</cp:lastModifiedBy>
  <dcterms:created xsi:type="dcterms:W3CDTF">2020-02-29T18:18:00Z</dcterms:created>
  <dcterms:modified xsi:type="dcterms:W3CDTF">2020-03-01T17:35:20Z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