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py\lyy\"/>
    </mc:Choice>
  </mc:AlternateContent>
  <bookViews>
    <workbookView xWindow="0" yWindow="0" windowWidth="27945" windowHeight="1266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</workbook>
</file>

<file path=xl/calcChain.xml><?xml version="1.0" encoding="utf-8"?>
<calcChain xmlns="http://schemas.openxmlformats.org/spreadsheetml/2006/main">
  <c r="E42" i="4" l="1"/>
  <c r="J36" i="4" s="1"/>
  <c r="D42" i="4"/>
  <c r="H39" i="4"/>
  <c r="G39" i="4"/>
  <c r="F39" i="4"/>
  <c r="E39" i="4"/>
  <c r="D39" i="4"/>
  <c r="H36" i="4"/>
  <c r="G36" i="4"/>
  <c r="F36" i="4"/>
  <c r="E36" i="4"/>
  <c r="D36" i="4"/>
  <c r="J32" i="4"/>
  <c r="H32" i="4"/>
  <c r="F32" i="4"/>
  <c r="E32" i="4"/>
  <c r="D32" i="4"/>
  <c r="C30" i="4"/>
  <c r="G32" i="4" s="1"/>
  <c r="H27" i="4"/>
  <c r="J27" i="4" s="1"/>
  <c r="G27" i="4"/>
  <c r="F27" i="4"/>
  <c r="E27" i="4"/>
  <c r="D27" i="4"/>
  <c r="F23" i="4"/>
  <c r="E23" i="4"/>
  <c r="D23" i="4"/>
  <c r="L17" i="4"/>
  <c r="K17" i="4"/>
  <c r="J17" i="4"/>
  <c r="G17" i="4"/>
  <c r="H17" i="4" s="1"/>
  <c r="F17" i="4"/>
  <c r="E17" i="4"/>
  <c r="M16" i="4"/>
  <c r="L16" i="4"/>
  <c r="K16" i="4"/>
  <c r="J16" i="4"/>
  <c r="G16" i="4"/>
  <c r="H16" i="4" s="1"/>
  <c r="F16" i="4"/>
  <c r="E16" i="4"/>
  <c r="G15" i="4"/>
  <c r="H15" i="4" s="1"/>
  <c r="F15" i="4"/>
  <c r="E15" i="4"/>
  <c r="G14" i="4"/>
  <c r="H14" i="4" s="1"/>
  <c r="F14" i="4"/>
  <c r="E14" i="4"/>
  <c r="G13" i="4"/>
  <c r="G18" i="4" s="1"/>
  <c r="F13" i="4"/>
  <c r="F18" i="4" s="1"/>
  <c r="E13" i="4"/>
  <c r="E18" i="4" s="1"/>
  <c r="G8" i="4"/>
  <c r="H8" i="4" s="1"/>
  <c r="F8" i="4"/>
  <c r="E8" i="4"/>
  <c r="K7" i="4"/>
  <c r="J7" i="4"/>
  <c r="G7" i="4"/>
  <c r="F7" i="4"/>
  <c r="E7" i="4"/>
  <c r="H7" i="4" s="1"/>
  <c r="M6" i="4"/>
  <c r="L6" i="4"/>
  <c r="K6" i="4"/>
  <c r="J6" i="4"/>
  <c r="G6" i="4"/>
  <c r="F6" i="4"/>
  <c r="E6" i="4"/>
  <c r="H6" i="4" s="1"/>
  <c r="G5" i="4"/>
  <c r="F5" i="4"/>
  <c r="E5" i="4"/>
  <c r="G4" i="4"/>
  <c r="F4" i="4"/>
  <c r="F9" i="4" s="1"/>
  <c r="E4" i="4"/>
  <c r="H4" i="4" s="1"/>
  <c r="E42" i="3"/>
  <c r="D42" i="3"/>
  <c r="H39" i="3"/>
  <c r="G39" i="3"/>
  <c r="F39" i="3"/>
  <c r="E39" i="3"/>
  <c r="D39" i="3"/>
  <c r="J36" i="3"/>
  <c r="H36" i="3"/>
  <c r="G36" i="3"/>
  <c r="F36" i="3"/>
  <c r="E36" i="3"/>
  <c r="D36" i="3"/>
  <c r="C30" i="3"/>
  <c r="F32" i="3" s="1"/>
  <c r="H27" i="3"/>
  <c r="J27" i="3" s="1"/>
  <c r="G27" i="3"/>
  <c r="F27" i="3"/>
  <c r="E27" i="3"/>
  <c r="D27" i="3"/>
  <c r="F23" i="3"/>
  <c r="E23" i="3"/>
  <c r="D23" i="3"/>
  <c r="K17" i="3"/>
  <c r="J17" i="3"/>
  <c r="G17" i="3"/>
  <c r="F17" i="3"/>
  <c r="E17" i="3"/>
  <c r="H17" i="3" s="1"/>
  <c r="M16" i="3"/>
  <c r="L16" i="3"/>
  <c r="K16" i="3"/>
  <c r="J16" i="3"/>
  <c r="G16" i="3"/>
  <c r="F16" i="3"/>
  <c r="E16" i="3"/>
  <c r="H16" i="3" s="1"/>
  <c r="G15" i="3"/>
  <c r="F15" i="3"/>
  <c r="E15" i="3"/>
  <c r="H15" i="3" s="1"/>
  <c r="G14" i="3"/>
  <c r="F14" i="3"/>
  <c r="E14" i="3"/>
  <c r="H14" i="3" s="1"/>
  <c r="G13" i="3"/>
  <c r="G18" i="3" s="1"/>
  <c r="F13" i="3"/>
  <c r="F18" i="3" s="1"/>
  <c r="E13" i="3"/>
  <c r="E18" i="3" s="1"/>
  <c r="G8" i="3"/>
  <c r="F8" i="3"/>
  <c r="F9" i="3" s="1"/>
  <c r="E8" i="3"/>
  <c r="H8" i="3" s="1"/>
  <c r="K7" i="3"/>
  <c r="J7" i="3"/>
  <c r="H7" i="3"/>
  <c r="G7" i="3"/>
  <c r="F7" i="3"/>
  <c r="E7" i="3"/>
  <c r="M6" i="3"/>
  <c r="L6" i="3"/>
  <c r="K6" i="3"/>
  <c r="J6" i="3"/>
  <c r="H6" i="3"/>
  <c r="G6" i="3"/>
  <c r="F6" i="3"/>
  <c r="E6" i="3"/>
  <c r="H5" i="3"/>
  <c r="G5" i="3"/>
  <c r="F5" i="3"/>
  <c r="E5" i="3"/>
  <c r="H4" i="3"/>
  <c r="G4" i="3"/>
  <c r="G9" i="3" s="1"/>
  <c r="F4" i="3"/>
  <c r="E4" i="3"/>
  <c r="E9" i="3" s="1"/>
  <c r="O25" i="1"/>
  <c r="N25" i="1"/>
  <c r="M25" i="1"/>
  <c r="L25" i="1"/>
  <c r="K25" i="1"/>
  <c r="J25" i="1"/>
  <c r="I25" i="1"/>
  <c r="H25" i="1"/>
  <c r="G25" i="1"/>
  <c r="F25" i="1"/>
  <c r="E25" i="1"/>
  <c r="D25" i="1"/>
  <c r="R25" i="1" s="1"/>
  <c r="R21" i="1"/>
  <c r="H21" i="1"/>
  <c r="J21" i="1" s="1"/>
  <c r="G21" i="1"/>
  <c r="F21" i="1"/>
  <c r="E21" i="1"/>
  <c r="D21" i="1"/>
  <c r="O19" i="1"/>
  <c r="T21" i="1" s="1"/>
  <c r="F17" i="1"/>
  <c r="E17" i="1"/>
  <c r="D17" i="1"/>
  <c r="J8" i="1"/>
  <c r="I8" i="1"/>
  <c r="H8" i="1"/>
  <c r="G8" i="1"/>
  <c r="L8" i="1" s="1"/>
  <c r="J7" i="1"/>
  <c r="I7" i="1"/>
  <c r="H7" i="1"/>
  <c r="G7" i="1"/>
  <c r="K7" i="1" s="1"/>
  <c r="J6" i="1"/>
  <c r="I6" i="1"/>
  <c r="H6" i="1"/>
  <c r="G6" i="1"/>
  <c r="L6" i="1" s="1"/>
  <c r="J5" i="1"/>
  <c r="I5" i="1"/>
  <c r="H5" i="1"/>
  <c r="G5" i="1"/>
  <c r="K5" i="1" s="1"/>
  <c r="J4" i="1"/>
  <c r="I4" i="1"/>
  <c r="H4" i="1"/>
  <c r="G4" i="1"/>
  <c r="K4" i="1" s="1"/>
  <c r="J3" i="1"/>
  <c r="I3" i="1"/>
  <c r="H3" i="1"/>
  <c r="G3" i="1"/>
  <c r="K3" i="1" s="1"/>
  <c r="H5" i="4" l="1"/>
  <c r="H9" i="4"/>
  <c r="G9" i="4"/>
  <c r="H13" i="4"/>
  <c r="H18" i="4" s="1"/>
  <c r="E9" i="4"/>
  <c r="H9" i="3"/>
  <c r="L3" i="1"/>
  <c r="L5" i="1"/>
  <c r="L7" i="1"/>
  <c r="Q21" i="1"/>
  <c r="G32" i="3"/>
  <c r="K8" i="1"/>
  <c r="D32" i="3"/>
  <c r="H32" i="3"/>
  <c r="J32" i="3" s="1"/>
  <c r="K6" i="1"/>
  <c r="K9" i="1" s="1"/>
  <c r="L4" i="1"/>
  <c r="L9" i="1" s="1"/>
  <c r="S21" i="1"/>
  <c r="L17" i="3"/>
  <c r="E32" i="3"/>
  <c r="P21" i="1"/>
  <c r="V21" i="1" s="1"/>
  <c r="H13" i="3"/>
  <c r="H18" i="3" s="1"/>
</calcChain>
</file>

<file path=xl/sharedStrings.xml><?xml version="1.0" encoding="utf-8"?>
<sst xmlns="http://schemas.openxmlformats.org/spreadsheetml/2006/main" count="135" uniqueCount="57">
  <si>
    <t>案件数</t>
  </si>
  <si>
    <t>案件金额（万元）</t>
  </si>
  <si>
    <t>案件难度系数</t>
  </si>
  <si>
    <t>其他工作强度</t>
  </si>
  <si>
    <t>金额收入部分</t>
  </si>
  <si>
    <t>件数收入部分(对数）</t>
  </si>
  <si>
    <t>件数收入部分(指数）</t>
  </si>
  <si>
    <t>其他收入部分</t>
  </si>
  <si>
    <t>合计(按对数）</t>
  </si>
  <si>
    <t>合计(按指数）</t>
  </si>
  <si>
    <t>设想收入</t>
  </si>
  <si>
    <t>其他</t>
  </si>
  <si>
    <t>tt</t>
  </si>
  <si>
    <t>cc</t>
  </si>
  <si>
    <t>指数</t>
  </si>
  <si>
    <t>件数（对数）</t>
  </si>
  <si>
    <t>b</t>
  </si>
  <si>
    <t>最高/最低</t>
  </si>
  <si>
    <t>件数（指数）</t>
  </si>
  <si>
    <t>nn</t>
  </si>
  <si>
    <t>金额(10万）</t>
  </si>
  <si>
    <t>a</t>
  </si>
  <si>
    <t>mm</t>
  </si>
  <si>
    <t>案件金额</t>
  </si>
  <si>
    <t>测算表</t>
  </si>
  <si>
    <t>需要输入的列</t>
  </si>
  <si>
    <t>公式一
（件数按对数计算）</t>
  </si>
  <si>
    <t>案件数(N)</t>
  </si>
  <si>
    <t>案件金额（万元）(M)</t>
  </si>
  <si>
    <t>其他工作强度(T)</t>
  </si>
  <si>
    <t>公式二
（件数按指数计算）</t>
  </si>
  <si>
    <t>参数表</t>
  </si>
  <si>
    <t>c</t>
  </si>
  <si>
    <t>可调整的参数</t>
  </si>
  <si>
    <t>d</t>
  </si>
  <si>
    <t>件数（按对数计算）</t>
  </si>
  <si>
    <t>最高件数/最低件数收入比</t>
  </si>
  <si>
    <t>y</t>
  </si>
  <si>
    <t>件数（按指数计算）</t>
  </si>
  <si>
    <t>指数q</t>
  </si>
  <si>
    <t>x</t>
  </si>
  <si>
    <t>姓名</t>
    <phoneticPr fontId="12" type="noConversion"/>
  </si>
  <si>
    <t>案例号</t>
    <phoneticPr fontId="12" type="noConversion"/>
  </si>
  <si>
    <t>案例名称</t>
    <phoneticPr fontId="12" type="noConversion"/>
  </si>
  <si>
    <t>金额</t>
    <phoneticPr fontId="12" type="noConversion"/>
  </si>
  <si>
    <t>主办/副办</t>
    <phoneticPr fontId="12" type="noConversion"/>
  </si>
  <si>
    <t>主</t>
    <phoneticPr fontId="12" type="noConversion"/>
  </si>
  <si>
    <t>月份</t>
    <phoneticPr fontId="12" type="noConversion"/>
  </si>
  <si>
    <t>高源</t>
    <phoneticPr fontId="12" type="noConversion"/>
  </si>
  <si>
    <t>高源</t>
    <phoneticPr fontId="12" type="noConversion"/>
  </si>
  <si>
    <t>董啸</t>
    <phoneticPr fontId="12" type="noConversion"/>
  </si>
  <si>
    <t>董啸</t>
    <phoneticPr fontId="12" type="noConversion"/>
  </si>
  <si>
    <t>夏宇</t>
    <phoneticPr fontId="12" type="noConversion"/>
  </si>
  <si>
    <r>
      <t>A</t>
    </r>
    <r>
      <rPr>
        <sz val="11"/>
        <color theme="1"/>
        <rFont val="等线"/>
        <family val="3"/>
        <charset val="134"/>
        <scheme val="minor"/>
      </rPr>
      <t>01</t>
    </r>
    <phoneticPr fontId="12" type="noConversion"/>
  </si>
  <si>
    <r>
      <t>A</t>
    </r>
    <r>
      <rPr>
        <sz val="11"/>
        <color theme="1"/>
        <rFont val="等线"/>
        <family val="3"/>
        <charset val="134"/>
        <scheme val="minor"/>
      </rPr>
      <t>02</t>
    </r>
    <phoneticPr fontId="12" type="noConversion"/>
  </si>
  <si>
    <t>A01</t>
    <phoneticPr fontId="12" type="noConversion"/>
  </si>
  <si>
    <t>B0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</si>
</sst>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14">
    <font>
      <sz val="11"/>
      <color theme="1"/>
      <name val="等线"/>
      <charset val="134"/>
      <scheme val="minor"/>
    </font>
    <font>
      <b/>
      <sz val="22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7" tint="-0.249977111117893"/>
      <name val="等线"/>
      <charset val="134"/>
      <scheme val="minor"/>
    </font>
    <font>
      <b/>
      <sz val="11"/>
      <color rgb="FFC00000"/>
      <name val="等线"/>
      <charset val="134"/>
      <scheme val="minor"/>
    </font>
    <font>
      <b/>
      <sz val="11"/>
      <color theme="5" tint="-0.249977111117893"/>
      <name val="等线"/>
      <charset val="134"/>
      <scheme val="minor"/>
    </font>
    <font>
      <b/>
      <sz val="1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177" fontId="0" fillId="0" borderId="1" xfId="0" applyNumberFormat="1" applyBorder="1">
      <alignment vertical="center"/>
    </xf>
    <xf numFmtId="177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4" fillId="4" borderId="1" xfId="0" applyFont="1" applyFill="1" applyBorder="1">
      <alignment vertical="center"/>
    </xf>
    <xf numFmtId="2" fontId="0" fillId="0" borderId="1" xfId="0" applyNumberFormat="1" applyBorder="1">
      <alignment vertical="center"/>
    </xf>
    <xf numFmtId="2" fontId="0" fillId="5" borderId="1" xfId="0" applyNumberFormat="1" applyFill="1" applyBorder="1">
      <alignment vertical="center"/>
    </xf>
    <xf numFmtId="2" fontId="0" fillId="0" borderId="1" xfId="0" applyNumberFormat="1" applyFill="1" applyBorder="1">
      <alignment vertical="center"/>
    </xf>
    <xf numFmtId="177" fontId="5" fillId="0" borderId="0" xfId="0" applyNumberFormat="1" applyFont="1">
      <alignment vertical="center"/>
    </xf>
    <xf numFmtId="0" fontId="6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2" fontId="6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2" fontId="9" fillId="0" borderId="0" xfId="0" applyNumberFormat="1" applyFont="1">
      <alignment vertical="center"/>
    </xf>
    <xf numFmtId="0" fontId="10" fillId="0" borderId="0" xfId="0" applyFont="1">
      <alignment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6" borderId="1" xfId="0" applyFill="1" applyBorder="1">
      <alignment vertical="center"/>
    </xf>
    <xf numFmtId="0" fontId="11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2" fontId="7" fillId="0" borderId="1" xfId="0" applyNumberFormat="1" applyFont="1" applyBorder="1">
      <alignment vertical="center"/>
    </xf>
    <xf numFmtId="2" fontId="7" fillId="7" borderId="1" xfId="0" applyNumberFormat="1" applyFont="1" applyFill="1" applyBorder="1">
      <alignment vertical="center"/>
    </xf>
    <xf numFmtId="2" fontId="7" fillId="0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1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14605</xdr:colOff>
      <xdr:row>3</xdr:row>
      <xdr:rowOff>42545</xdr:rowOff>
    </xdr:from>
    <xdr:ext cx="3746500" cy="265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/>
            <xdr:cNvSpPr txBox="1"/>
          </xdr:nvSpPr>
          <xdr:spPr>
            <a:xfrm>
              <a:off x="10451465" y="804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 xmlns:r="http://schemas.openxmlformats.org/officeDocument/2006/relationships">
        <xdr:sp>
          <xdr:nvSpPr>
            <xdr:cNvPr id="2" name="文本框 1"/>
            <xdr:cNvSpPr txBox="1"/>
          </xdr:nvSpPr>
          <xdr:spPr>
            <a:xfrm>
              <a:off x="10451465" y="804545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13</xdr:row>
      <xdr:rowOff>88900</xdr:rowOff>
    </xdr:from>
    <xdr:ext cx="3734435" cy="328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10446385" y="304800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rad>
                      <m:rad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𝑞</m:t>
                        </m:r>
                      </m:deg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rad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 xmlns:r="http://schemas.openxmlformats.org/officeDocument/2006/relationships">
        <xdr:sp>
          <xdr:nvSpPr>
            <xdr:cNvPr id="3" name="文本框 2"/>
            <xdr:cNvSpPr txBox="1"/>
          </xdr:nvSpPr>
          <xdr:spPr>
            <a:xfrm>
              <a:off x="10446385" y="3048000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𝑆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=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𝑎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𝑀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𝑥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𝑏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√(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𝑞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&amp;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𝑁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𝑦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𝑐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×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ln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(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𝑇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)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+</a:t>
              </a:r>
              <a:r>
                <a:rPr lang="en-US" altLang="zh-CN" sz="1100">
                  <a:latin typeface="DejaVu Math TeX Gyre" panose="02000503000000000000" charset="0"/>
                  <a:cs typeface="DejaVu Math TeX Gyre" panose="02000503000000000000" charset="0"/>
                </a:rPr>
                <a:t>𝑑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1104900</xdr:colOff>
      <xdr:row>44</xdr:row>
      <xdr:rowOff>85725</xdr:rowOff>
    </xdr:from>
    <xdr:to>
      <xdr:col>6</xdr:col>
      <xdr:colOff>690880</xdr:colOff>
      <xdr:row>73</xdr:row>
      <xdr:rowOff>123825</xdr:rowOff>
    </xdr:to>
    <xdr:pic>
      <xdr:nvPicPr>
        <xdr:cNvPr id="7" name="图片 6" descr="对数函数和指数函数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8836025"/>
          <a:ext cx="6708140" cy="5010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14605</xdr:colOff>
      <xdr:row>3</xdr:row>
      <xdr:rowOff>42545</xdr:rowOff>
    </xdr:from>
    <xdr:ext cx="3746500" cy="265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/>
            <xdr:cNvSpPr txBox="1"/>
          </xdr:nvSpPr>
          <xdr:spPr>
            <a:xfrm>
              <a:off x="10454005" y="814070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10454005" y="814070"/>
              <a:ext cx="3746500" cy="26543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:r>
                <a:rPr lang="en-US" altLang="zh-CN" sz="1100" i="0">
                  <a:latin typeface="Cambria Math" panose="02040503050406030204" pitchFamily="18" charset="0"/>
                  <a:cs typeface="DejaVu Math TeX Gyre" panose="02000503000000000000" charset="0"/>
                </a:rPr>
                <a:t>𝑆=𝑎×ln⁡〖(𝑀+𝑥)〗+𝑏×ln⁡〖(𝑁+𝑦)〗+𝑐×ln⁡〖(𝑇)〗+𝑑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13</xdr:row>
      <xdr:rowOff>88900</xdr:rowOff>
    </xdr:from>
    <xdr:ext cx="3734435" cy="328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10448925" y="3070225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𝑆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=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𝑎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𝑀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𝑥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𝑏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rad>
                      <m:rad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𝑞</m:t>
                        </m:r>
                      </m:deg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𝑁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+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𝑦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rad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𝑐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×</m:t>
                    </m:r>
                    <m:func>
                      <m:funcPr>
                        <m:ctrlP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100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ln</m:t>
                        </m:r>
                      </m:fName>
                      <m:e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(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𝑇</m:t>
                        </m:r>
                        <m:r>
                          <a:rPr lang="en-US" altLang="zh-CN" sz="1100" i="1">
                            <a:latin typeface="Cambria Math" panose="02040503050406030204" pitchFamily="18" charset="0"/>
                            <a:cs typeface="DejaVu Math TeX Gyre" panose="02000503000000000000" charset="0"/>
                          </a:rPr>
                          <m:t>)</m:t>
                        </m:r>
                      </m:e>
                    </m:func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+</m:t>
                    </m:r>
                    <m:r>
                      <a:rPr lang="en-US" altLang="zh-CN" sz="1100" i="1">
                        <a:latin typeface="Cambria Math" panose="02040503050406030204" pitchFamily="18" charset="0"/>
                        <a:cs typeface="DejaVu Math TeX Gyre" panose="02000503000000000000" charset="0"/>
                      </a:rPr>
                      <m:t>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10448925" y="3070225"/>
              <a:ext cx="3734435" cy="32829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 i="0">
                  <a:latin typeface="Cambria Math" panose="02040503050406030204" pitchFamily="18" charset="0"/>
                  <a:cs typeface="DejaVu Math TeX Gyre" panose="02000503000000000000" charset="0"/>
                </a:rPr>
                <a:t>𝑆=𝑎×ln⁡〖(𝑀+𝑥)〗+𝑏×</a:t>
              </a:r>
              <a:r>
                <a:rPr lang="en-US" altLang="zh-CN" sz="1100" i="0">
                  <a:latin typeface="Cambria Math" panose="02040503050406030204" pitchFamily="18" charset="0"/>
                </a:rPr>
                <a:t>√(</a:t>
              </a:r>
              <a:r>
                <a:rPr lang="en-US" altLang="zh-CN" sz="1100" i="0">
                  <a:latin typeface="Cambria Math" panose="02040503050406030204" pitchFamily="18" charset="0"/>
                  <a:cs typeface="DejaVu Math TeX Gyre" panose="02000503000000000000" charset="0"/>
                </a:rPr>
                <a:t>𝑞&amp;(𝑁+𝑦))+𝑐×ln⁡〖(𝑇)〗+𝑑</a:t>
              </a:r>
              <a:endParaRPr lang="zh-CN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1104900</xdr:colOff>
      <xdr:row>44</xdr:row>
      <xdr:rowOff>85725</xdr:rowOff>
    </xdr:from>
    <xdr:to>
      <xdr:col>6</xdr:col>
      <xdr:colOff>690880</xdr:colOff>
      <xdr:row>73</xdr:row>
      <xdr:rowOff>123825</xdr:rowOff>
    </xdr:to>
    <xdr:pic>
      <xdr:nvPicPr>
        <xdr:cNvPr id="4" name="图片 3" descr="对数函数和指数函数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9105900"/>
          <a:ext cx="6710680" cy="528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5"/>
  <sheetViews>
    <sheetView topLeftCell="A4" workbookViewId="0">
      <selection activeCell="D36" sqref="D36"/>
    </sheetView>
  </sheetViews>
  <sheetFormatPr defaultColWidth="9" defaultRowHeight="14.25"/>
  <cols>
    <col min="1" max="1" width="12.5" customWidth="1"/>
    <col min="4" max="4" width="16.75" customWidth="1"/>
    <col min="5" max="7" width="13" customWidth="1"/>
    <col min="8" max="8" width="17.125" customWidth="1"/>
    <col min="9" max="9" width="18.5" customWidth="1"/>
    <col min="10" max="10" width="13" customWidth="1"/>
    <col min="11" max="11" width="13.625" customWidth="1"/>
    <col min="12" max="12" width="13.75" customWidth="1"/>
    <col min="13" max="13" width="13.625" customWidth="1"/>
    <col min="14" max="14" width="13.75" customWidth="1"/>
    <col min="20" max="20" width="11" customWidth="1"/>
  </cols>
  <sheetData>
    <row r="2" spans="1:16" ht="18" customHeight="1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29" t="s">
        <v>6</v>
      </c>
      <c r="J2" s="3" t="s">
        <v>7</v>
      </c>
      <c r="K2" s="3" t="s">
        <v>8</v>
      </c>
      <c r="L2" s="29" t="s">
        <v>9</v>
      </c>
      <c r="P2" t="s">
        <v>10</v>
      </c>
    </row>
    <row r="3" spans="1:16" ht="18" customHeight="1">
      <c r="C3" s="3">
        <v>0</v>
      </c>
      <c r="D3" s="3">
        <v>0</v>
      </c>
      <c r="E3" s="3">
        <v>0</v>
      </c>
      <c r="F3" s="27">
        <v>2</v>
      </c>
      <c r="G3" s="12">
        <f t="shared" ref="G3:G8" si="0">$C$24*LN(D3+$C$25)</f>
        <v>2208.5843671448984</v>
      </c>
      <c r="H3" s="12">
        <f t="shared" ref="H3:H8" si="1">$C$20*LN(C3+$C$21)</f>
        <v>0</v>
      </c>
      <c r="I3" s="30">
        <f t="shared" ref="I3:I8" si="2">$O$20*POWER(C3,$O$19)</f>
        <v>0</v>
      </c>
      <c r="J3" s="12">
        <f t="shared" ref="J3:J8" si="3">LN(F3)*$C$16+$C$17</f>
        <v>668.38068805915509</v>
      </c>
      <c r="K3" s="13">
        <f>SUM(G3,H3,J3)</f>
        <v>2876.9650552040534</v>
      </c>
      <c r="L3" s="31">
        <f>SUM(G3,I3,J3)</f>
        <v>2876.9650552040534</v>
      </c>
      <c r="P3">
        <v>5000</v>
      </c>
    </row>
    <row r="4" spans="1:16" ht="18" customHeight="1">
      <c r="C4" s="3">
        <v>1</v>
      </c>
      <c r="D4" s="3">
        <v>400</v>
      </c>
      <c r="E4" s="3">
        <v>1</v>
      </c>
      <c r="F4" s="3">
        <v>1</v>
      </c>
      <c r="G4" s="12">
        <f t="shared" si="0"/>
        <v>2590.7889451558731</v>
      </c>
      <c r="H4" s="12">
        <f t="shared" si="1"/>
        <v>693.14718055994524</v>
      </c>
      <c r="I4" s="30">
        <f t="shared" si="2"/>
        <v>1100</v>
      </c>
      <c r="J4" s="12">
        <f t="shared" si="3"/>
        <v>100</v>
      </c>
      <c r="K4" s="13">
        <f t="shared" ref="K4:K8" si="4">SUM(G4,H4,J4)</f>
        <v>3383.9361257158184</v>
      </c>
      <c r="L4" s="31">
        <f t="shared" ref="L4:L8" si="5">SUM(G4,I4,J4)</f>
        <v>3790.7889451558731</v>
      </c>
      <c r="P4">
        <v>4500</v>
      </c>
    </row>
    <row r="5" spans="1:16" ht="18" customHeight="1">
      <c r="C5" s="3">
        <v>2</v>
      </c>
      <c r="D5" s="3">
        <v>200</v>
      </c>
      <c r="E5" s="3">
        <v>1</v>
      </c>
      <c r="F5" s="3">
        <v>1</v>
      </c>
      <c r="G5" s="12">
        <f t="shared" si="0"/>
        <v>2443.6990331057464</v>
      </c>
      <c r="H5" s="12">
        <f t="shared" si="1"/>
        <v>1098.6122886681098</v>
      </c>
      <c r="I5" s="30">
        <f t="shared" si="2"/>
        <v>1385.9131548843604</v>
      </c>
      <c r="J5" s="12">
        <f t="shared" si="3"/>
        <v>100</v>
      </c>
      <c r="K5" s="13">
        <f t="shared" si="4"/>
        <v>3642.3113217738564</v>
      </c>
      <c r="L5" s="31">
        <f t="shared" si="5"/>
        <v>3929.6121879901066</v>
      </c>
      <c r="P5">
        <v>4200</v>
      </c>
    </row>
    <row r="6" spans="1:16" s="1" customFormat="1" ht="18" customHeight="1">
      <c r="C6" s="3">
        <v>3</v>
      </c>
      <c r="D6" s="3">
        <v>1200</v>
      </c>
      <c r="E6" s="4">
        <v>1</v>
      </c>
      <c r="F6" s="4">
        <v>1</v>
      </c>
      <c r="G6" s="14">
        <f t="shared" si="0"/>
        <v>2911.7275341658478</v>
      </c>
      <c r="H6" s="14">
        <f t="shared" si="1"/>
        <v>1386.2943611198905</v>
      </c>
      <c r="I6" s="32">
        <f t="shared" si="2"/>
        <v>1586.4745273381491</v>
      </c>
      <c r="J6" s="14">
        <f t="shared" si="3"/>
        <v>100</v>
      </c>
      <c r="K6" s="13">
        <f t="shared" si="4"/>
        <v>4398.0218952857385</v>
      </c>
      <c r="L6" s="31">
        <f t="shared" si="5"/>
        <v>4598.2020615039964</v>
      </c>
      <c r="P6" s="1">
        <v>3600</v>
      </c>
    </row>
    <row r="7" spans="1:16" s="1" customFormat="1" ht="18" customHeight="1">
      <c r="C7" s="3">
        <v>4</v>
      </c>
      <c r="D7" s="3">
        <v>4</v>
      </c>
      <c r="E7" s="4">
        <v>1</v>
      </c>
      <c r="F7" s="4">
        <v>3</v>
      </c>
      <c r="G7" s="12">
        <f t="shared" si="0"/>
        <v>2214.9337068074146</v>
      </c>
      <c r="H7" s="12">
        <f t="shared" si="1"/>
        <v>1609.4379124341003</v>
      </c>
      <c r="I7" s="30">
        <f t="shared" si="2"/>
        <v>1746.1411571650192</v>
      </c>
      <c r="J7" s="12">
        <f t="shared" si="3"/>
        <v>1000.8620767078501</v>
      </c>
      <c r="K7" s="13">
        <f t="shared" si="4"/>
        <v>4825.233695949365</v>
      </c>
      <c r="L7" s="31">
        <f t="shared" si="5"/>
        <v>4961.9369406802834</v>
      </c>
      <c r="P7" s="1">
        <v>3300</v>
      </c>
    </row>
    <row r="8" spans="1:16" ht="18" customHeight="1">
      <c r="C8" s="3">
        <v>5</v>
      </c>
      <c r="D8" s="3">
        <v>3000</v>
      </c>
      <c r="E8" s="4">
        <v>0</v>
      </c>
      <c r="F8" s="28">
        <v>1</v>
      </c>
      <c r="G8" s="12">
        <f t="shared" si="0"/>
        <v>3234.5641101295128</v>
      </c>
      <c r="H8" s="12">
        <f t="shared" si="1"/>
        <v>1791.759469228055</v>
      </c>
      <c r="I8" s="30">
        <f t="shared" si="2"/>
        <v>1880.9735413443666</v>
      </c>
      <c r="J8" s="12">
        <f t="shared" si="3"/>
        <v>100</v>
      </c>
      <c r="K8" s="13">
        <f t="shared" si="4"/>
        <v>5126.3235793575677</v>
      </c>
      <c r="L8" s="31">
        <f t="shared" si="5"/>
        <v>5215.5376514738791</v>
      </c>
    </row>
    <row r="9" spans="1:16">
      <c r="K9" s="22">
        <f>SUM(K4:K8)</f>
        <v>21375.826618082348</v>
      </c>
      <c r="L9" s="22">
        <f>SUM(L4:L8)</f>
        <v>22496.077786804137</v>
      </c>
    </row>
    <row r="16" spans="1:16">
      <c r="A16" t="s">
        <v>11</v>
      </c>
      <c r="B16" t="s">
        <v>12</v>
      </c>
      <c r="C16" s="26">
        <v>820</v>
      </c>
      <c r="D16">
        <v>1</v>
      </c>
      <c r="E16">
        <v>2</v>
      </c>
      <c r="F16">
        <v>3</v>
      </c>
    </row>
    <row r="17" spans="1:22">
      <c r="B17" t="s">
        <v>13</v>
      </c>
      <c r="C17" s="26">
        <v>100</v>
      </c>
      <c r="D17">
        <f>$C$16*LN(D16)+100</f>
        <v>100</v>
      </c>
      <c r="E17">
        <f t="shared" ref="E17:F17" si="6">$C$16*LN(E16)+100</f>
        <v>668.38068805915509</v>
      </c>
      <c r="F17">
        <f t="shared" si="6"/>
        <v>1000.8620767078501</v>
      </c>
    </row>
    <row r="19" spans="1:22">
      <c r="N19" t="s">
        <v>14</v>
      </c>
      <c r="O19" s="33">
        <f>1/3</f>
        <v>0.33333333333333331</v>
      </c>
    </row>
    <row r="20" spans="1:22">
      <c r="A20" t="s">
        <v>15</v>
      </c>
      <c r="B20" t="s">
        <v>16</v>
      </c>
      <c r="C20" s="26">
        <v>1000</v>
      </c>
      <c r="D20">
        <v>1</v>
      </c>
      <c r="E20">
        <v>2</v>
      </c>
      <c r="F20">
        <v>3</v>
      </c>
      <c r="G20">
        <v>4</v>
      </c>
      <c r="H20">
        <v>5</v>
      </c>
      <c r="J20" t="s">
        <v>17</v>
      </c>
      <c r="M20" t="s">
        <v>18</v>
      </c>
      <c r="N20" t="s">
        <v>16</v>
      </c>
      <c r="O20" s="26">
        <v>1100</v>
      </c>
      <c r="P20">
        <v>1</v>
      </c>
      <c r="Q20">
        <v>2</v>
      </c>
      <c r="R20">
        <v>3</v>
      </c>
      <c r="S20">
        <v>4</v>
      </c>
      <c r="T20">
        <v>5</v>
      </c>
      <c r="V20" t="s">
        <v>17</v>
      </c>
    </row>
    <row r="21" spans="1:22">
      <c r="B21" t="s">
        <v>19</v>
      </c>
      <c r="C21" s="26">
        <v>1</v>
      </c>
      <c r="D21">
        <f>LN(D20+$C$21)*$C$20</f>
        <v>693.14718055994524</v>
      </c>
      <c r="E21">
        <f t="shared" ref="E21:H21" si="7">LN(E20+$C$21)*$C$20</f>
        <v>1098.6122886681098</v>
      </c>
      <c r="F21">
        <f t="shared" si="7"/>
        <v>1386.2943611198905</v>
      </c>
      <c r="G21">
        <f t="shared" si="7"/>
        <v>1609.4379124341003</v>
      </c>
      <c r="H21">
        <f t="shared" si="7"/>
        <v>1791.759469228055</v>
      </c>
      <c r="J21">
        <f>H21/D21</f>
        <v>2.5849625007211565</v>
      </c>
      <c r="N21" t="s">
        <v>19</v>
      </c>
      <c r="O21" s="26">
        <v>1</v>
      </c>
      <c r="P21">
        <f>POWER(P20,$O$19)*$O$20</f>
        <v>1100</v>
      </c>
      <c r="Q21">
        <f>POWER(Q20,$O$19)*$O$20</f>
        <v>1385.9131548843604</v>
      </c>
      <c r="R21">
        <f t="shared" ref="R21:T21" si="8">POWER(R20,$O$19)*$O$20</f>
        <v>1586.4745273381491</v>
      </c>
      <c r="S21">
        <f t="shared" si="8"/>
        <v>1746.1411571650192</v>
      </c>
      <c r="T21">
        <f t="shared" si="8"/>
        <v>1880.9735413443666</v>
      </c>
      <c r="V21">
        <f>T21/P21</f>
        <v>1.7099759466766968</v>
      </c>
    </row>
    <row r="24" spans="1:22">
      <c r="A24" t="s">
        <v>20</v>
      </c>
      <c r="B24" t="s">
        <v>21</v>
      </c>
      <c r="C24" s="26">
        <v>400</v>
      </c>
      <c r="D24">
        <v>10</v>
      </c>
      <c r="E24">
        <v>20</v>
      </c>
      <c r="F24">
        <v>30</v>
      </c>
      <c r="G24">
        <v>50</v>
      </c>
      <c r="H24">
        <v>100</v>
      </c>
      <c r="I24">
        <v>200</v>
      </c>
      <c r="J24">
        <v>500</v>
      </c>
      <c r="K24">
        <v>600</v>
      </c>
      <c r="L24">
        <v>800</v>
      </c>
      <c r="M24">
        <v>1000</v>
      </c>
      <c r="N24">
        <v>2000</v>
      </c>
      <c r="O24">
        <v>3000</v>
      </c>
      <c r="R24" t="s">
        <v>17</v>
      </c>
    </row>
    <row r="25" spans="1:22">
      <c r="B25" t="s">
        <v>22</v>
      </c>
      <c r="C25" s="26">
        <v>250</v>
      </c>
      <c r="D25">
        <f>LN(D24+$C$25)*$C$24</f>
        <v>2224.2726524062109</v>
      </c>
      <c r="E25">
        <f t="shared" ref="E25:O25" si="9">LN(E24+$C$25)*$C$24</f>
        <v>2239.3687835993501</v>
      </c>
      <c r="F25">
        <f t="shared" si="9"/>
        <v>2253.9158412676998</v>
      </c>
      <c r="G25">
        <f t="shared" si="9"/>
        <v>2281.5129898624805</v>
      </c>
      <c r="H25">
        <f t="shared" si="9"/>
        <v>2343.1732617933835</v>
      </c>
      <c r="I25">
        <f t="shared" si="9"/>
        <v>2443.6990331057464</v>
      </c>
      <c r="J25">
        <f t="shared" si="9"/>
        <v>2648.0292826121422</v>
      </c>
      <c r="K25">
        <f t="shared" si="9"/>
        <v>2698.0945397937448</v>
      </c>
      <c r="L25">
        <f t="shared" si="9"/>
        <v>2782.6181772606278</v>
      </c>
      <c r="M25">
        <f t="shared" si="9"/>
        <v>2852.3595321185385</v>
      </c>
      <c r="N25">
        <f t="shared" si="9"/>
        <v>3087.4741980793865</v>
      </c>
      <c r="O25">
        <f t="shared" si="9"/>
        <v>3234.5641101295128</v>
      </c>
      <c r="R25">
        <f>O25/D25</f>
        <v>1.4542120574248718</v>
      </c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21" sqref="I21"/>
    </sheetView>
  </sheetViews>
  <sheetFormatPr defaultColWidth="9" defaultRowHeight="14.25"/>
  <cols>
    <col min="8" max="8" width="13" customWidth="1"/>
    <col min="9" max="10" width="13.625" customWidth="1"/>
  </cols>
  <sheetData>
    <row r="1" spans="1:10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0</v>
      </c>
      <c r="D2">
        <v>2</v>
      </c>
      <c r="E2">
        <v>2208.5843671449002</v>
      </c>
      <c r="F2">
        <v>0</v>
      </c>
      <c r="G2">
        <v>0</v>
      </c>
      <c r="H2">
        <v>668.38068805915498</v>
      </c>
      <c r="I2">
        <v>2876.9650552040498</v>
      </c>
      <c r="J2">
        <v>2876.9650552040498</v>
      </c>
    </row>
    <row r="3" spans="1:10">
      <c r="A3">
        <v>1</v>
      </c>
      <c r="B3">
        <v>100</v>
      </c>
      <c r="C3">
        <v>1</v>
      </c>
      <c r="D3">
        <v>1</v>
      </c>
      <c r="E3">
        <v>2343.1732617933799</v>
      </c>
      <c r="F3">
        <v>693.14718055994501</v>
      </c>
      <c r="G3">
        <v>1100</v>
      </c>
      <c r="H3">
        <v>100</v>
      </c>
      <c r="I3">
        <v>3136.3204423533298</v>
      </c>
      <c r="J3">
        <v>3543.1732617933799</v>
      </c>
    </row>
    <row r="4" spans="1:10">
      <c r="A4">
        <v>2</v>
      </c>
      <c r="B4">
        <v>100</v>
      </c>
      <c r="C4">
        <v>1</v>
      </c>
      <c r="D4">
        <v>1</v>
      </c>
      <c r="E4">
        <v>2343.1732617933799</v>
      </c>
      <c r="F4">
        <v>1098.6122886681101</v>
      </c>
      <c r="G4">
        <v>1385.91315488436</v>
      </c>
      <c r="H4">
        <v>100</v>
      </c>
      <c r="I4">
        <v>3541.7855504614899</v>
      </c>
      <c r="J4">
        <v>3829.0864166777401</v>
      </c>
    </row>
    <row r="5" spans="1:10">
      <c r="A5">
        <v>3</v>
      </c>
      <c r="B5">
        <v>100</v>
      </c>
      <c r="C5">
        <v>1</v>
      </c>
      <c r="D5">
        <v>1</v>
      </c>
      <c r="E5">
        <v>2343.1732617933799</v>
      </c>
      <c r="F5">
        <v>1386.29436111989</v>
      </c>
      <c r="G5">
        <v>1586.47452733815</v>
      </c>
      <c r="H5">
        <v>100</v>
      </c>
      <c r="I5">
        <v>3829.4676229132701</v>
      </c>
      <c r="J5">
        <v>4029.6477891315299</v>
      </c>
    </row>
    <row r="6" spans="1:10">
      <c r="A6">
        <v>4</v>
      </c>
      <c r="B6">
        <v>100</v>
      </c>
      <c r="C6">
        <v>1</v>
      </c>
      <c r="D6">
        <v>1</v>
      </c>
      <c r="E6">
        <v>2343.1732617933799</v>
      </c>
      <c r="F6">
        <v>1609.4379124341001</v>
      </c>
      <c r="G6">
        <v>1746.1411571650201</v>
      </c>
      <c r="H6">
        <v>100</v>
      </c>
      <c r="I6">
        <v>4052.6111742274802</v>
      </c>
      <c r="J6">
        <v>4189.3144189584</v>
      </c>
    </row>
    <row r="7" spans="1:10">
      <c r="A7">
        <v>5</v>
      </c>
      <c r="B7">
        <v>100</v>
      </c>
      <c r="C7">
        <v>0</v>
      </c>
      <c r="D7">
        <v>1</v>
      </c>
      <c r="E7">
        <v>2343.1732617933799</v>
      </c>
      <c r="F7">
        <v>1791.75946922805</v>
      </c>
      <c r="G7">
        <v>1880.97354134437</v>
      </c>
      <c r="H7">
        <v>100</v>
      </c>
      <c r="I7">
        <v>4234.9327310214403</v>
      </c>
      <c r="J7">
        <v>4324.1468031377499</v>
      </c>
    </row>
    <row r="8" spans="1:10">
      <c r="I8">
        <v>21672.082576181099</v>
      </c>
      <c r="J8">
        <v>22792.333744902899</v>
      </c>
    </row>
    <row r="10" spans="1:10">
      <c r="A10" t="s">
        <v>0</v>
      </c>
      <c r="B10" t="s">
        <v>23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</row>
    <row r="11" spans="1:10">
      <c r="A11">
        <v>0</v>
      </c>
      <c r="B11">
        <v>0</v>
      </c>
      <c r="C11">
        <v>0</v>
      </c>
      <c r="D11">
        <v>2</v>
      </c>
      <c r="E11">
        <v>2208.5843671449002</v>
      </c>
      <c r="F11">
        <v>0</v>
      </c>
      <c r="G11">
        <v>0</v>
      </c>
      <c r="H11">
        <v>668.38068805915498</v>
      </c>
      <c r="I11">
        <v>2876.9650552040498</v>
      </c>
      <c r="J11">
        <v>2876.9650552040498</v>
      </c>
    </row>
    <row r="12" spans="1:10">
      <c r="A12">
        <v>1</v>
      </c>
      <c r="B12">
        <v>3000</v>
      </c>
      <c r="C12">
        <v>1</v>
      </c>
      <c r="D12">
        <v>1</v>
      </c>
      <c r="E12">
        <v>3234.56411012951</v>
      </c>
      <c r="F12">
        <v>693.14718055994501</v>
      </c>
      <c r="G12">
        <v>1100</v>
      </c>
      <c r="H12">
        <v>100</v>
      </c>
      <c r="I12">
        <v>4027.7112906894599</v>
      </c>
      <c r="J12">
        <v>4434.5641101295096</v>
      </c>
    </row>
    <row r="13" spans="1:10">
      <c r="A13">
        <v>2</v>
      </c>
      <c r="B13">
        <v>3000</v>
      </c>
      <c r="C13">
        <v>1</v>
      </c>
      <c r="D13">
        <v>1</v>
      </c>
      <c r="E13">
        <v>3234.56411012951</v>
      </c>
      <c r="F13">
        <v>1098.6122886681101</v>
      </c>
      <c r="G13">
        <v>1385.91315488436</v>
      </c>
      <c r="H13">
        <v>100</v>
      </c>
      <c r="I13">
        <v>4433.1763987976201</v>
      </c>
      <c r="J13">
        <v>4720.4772650138702</v>
      </c>
    </row>
    <row r="14" spans="1:10">
      <c r="A14">
        <v>3</v>
      </c>
      <c r="B14">
        <v>3000</v>
      </c>
      <c r="C14">
        <v>1</v>
      </c>
      <c r="D14">
        <v>1</v>
      </c>
      <c r="E14">
        <v>3234.56411012951</v>
      </c>
      <c r="F14">
        <v>1386.29436111989</v>
      </c>
      <c r="G14">
        <v>1586.47452733815</v>
      </c>
      <c r="H14">
        <v>100</v>
      </c>
      <c r="I14">
        <v>4720.8584712494003</v>
      </c>
      <c r="J14">
        <v>4921.03863746766</v>
      </c>
    </row>
    <row r="15" spans="1:10">
      <c r="A15">
        <v>4</v>
      </c>
      <c r="B15">
        <v>3000</v>
      </c>
      <c r="C15">
        <v>1</v>
      </c>
      <c r="D15">
        <v>1</v>
      </c>
      <c r="E15">
        <v>3234.56411012951</v>
      </c>
      <c r="F15">
        <v>1609.4379124341001</v>
      </c>
      <c r="G15">
        <v>1746.1411571650201</v>
      </c>
      <c r="H15">
        <v>100</v>
      </c>
      <c r="I15">
        <v>4944.0020225636099</v>
      </c>
      <c r="J15">
        <v>5080.7052672945301</v>
      </c>
    </row>
    <row r="16" spans="1:10">
      <c r="A16">
        <v>5</v>
      </c>
      <c r="B16">
        <v>3000</v>
      </c>
      <c r="C16">
        <v>0</v>
      </c>
      <c r="D16">
        <v>1</v>
      </c>
      <c r="E16">
        <v>3234.56411012951</v>
      </c>
      <c r="F16">
        <v>1791.75946922805</v>
      </c>
      <c r="G16">
        <v>1880.97354134437</v>
      </c>
      <c r="H16">
        <v>100</v>
      </c>
      <c r="I16">
        <v>5126.3235793575705</v>
      </c>
      <c r="J16">
        <v>5215.53765147388</v>
      </c>
    </row>
    <row r="17" spans="9:10">
      <c r="I17">
        <v>26129.036817861699</v>
      </c>
      <c r="J17">
        <v>27249.287986583498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A21" sqref="A21:H21"/>
    </sheetView>
  </sheetViews>
  <sheetFormatPr defaultColWidth="9" defaultRowHeight="14.25"/>
  <cols>
    <col min="1" max="1" width="18.625" customWidth="1"/>
    <col min="2" max="2" width="10" customWidth="1"/>
    <col min="3" max="3" width="20.375" customWidth="1"/>
    <col min="4" max="4" width="16.125" customWidth="1"/>
    <col min="5" max="5" width="15.375" customWidth="1"/>
    <col min="6" max="6" width="13" customWidth="1"/>
    <col min="7" max="7" width="12.875" customWidth="1"/>
    <col min="8" max="8" width="15.75" customWidth="1"/>
    <col min="9" max="9" width="14.875" customWidth="1"/>
    <col min="10" max="10" width="9" customWidth="1"/>
    <col min="11" max="11" width="8.75" customWidth="1"/>
    <col min="12" max="12" width="11.25" customWidth="1"/>
    <col min="13" max="13" width="10.125" customWidth="1"/>
    <col min="14" max="14" width="10.75" customWidth="1"/>
    <col min="17" max="17" width="12.625"/>
    <col min="20" max="20" width="11" customWidth="1"/>
  </cols>
  <sheetData>
    <row r="1" spans="1:13" ht="27.75">
      <c r="B1" s="36" t="s">
        <v>24</v>
      </c>
      <c r="C1" s="36"/>
      <c r="D1" s="36"/>
      <c r="E1" s="36"/>
      <c r="F1" s="36"/>
      <c r="G1" s="36"/>
      <c r="H1" s="36"/>
    </row>
    <row r="2" spans="1:13" ht="15" customHeight="1">
      <c r="J2" s="19"/>
      <c r="K2" s="20" t="s">
        <v>25</v>
      </c>
    </row>
    <row r="3" spans="1:13" ht="18" customHeight="1">
      <c r="A3" s="38" t="s">
        <v>26</v>
      </c>
      <c r="B3" s="2" t="s">
        <v>27</v>
      </c>
      <c r="C3" s="2" t="s">
        <v>28</v>
      </c>
      <c r="D3" s="2" t="s">
        <v>29</v>
      </c>
      <c r="E3" s="3" t="s">
        <v>4</v>
      </c>
      <c r="F3" s="3" t="s">
        <v>5</v>
      </c>
      <c r="G3" s="10" t="s">
        <v>7</v>
      </c>
      <c r="H3" s="11" t="s">
        <v>8</v>
      </c>
    </row>
    <row r="4" spans="1:13" ht="18" customHeight="1">
      <c r="A4" s="39"/>
      <c r="B4" s="3">
        <v>1</v>
      </c>
      <c r="C4" s="3">
        <v>400</v>
      </c>
      <c r="D4" s="3">
        <v>1</v>
      </c>
      <c r="E4" s="12">
        <f>$C$35*LN(C4+$C$36)</f>
        <v>2590.7889451558731</v>
      </c>
      <c r="F4" s="12">
        <f>$C$26*LN(B4+$C$27)</f>
        <v>693.14718055994524</v>
      </c>
      <c r="G4" s="12">
        <f>LN(D4)*$C$22+$C$23</f>
        <v>100</v>
      </c>
      <c r="H4" s="13">
        <f>SUM(E4,F4,G4)</f>
        <v>3383.9361257158184</v>
      </c>
      <c r="K4" s="21"/>
    </row>
    <row r="5" spans="1:13" ht="18" customHeight="1">
      <c r="A5" s="39"/>
      <c r="B5" s="3">
        <v>2</v>
      </c>
      <c r="C5" s="3">
        <v>200</v>
      </c>
      <c r="D5" s="3">
        <v>1</v>
      </c>
      <c r="E5" s="12">
        <f>$C$35*LN(C5+$C$36)</f>
        <v>2443.6990331057464</v>
      </c>
      <c r="F5" s="12">
        <f>$C$26*LN(B5+$C$27)</f>
        <v>1098.6122886681098</v>
      </c>
      <c r="G5" s="12">
        <f>LN(D5)*$C$22+$C$23</f>
        <v>100</v>
      </c>
      <c r="H5" s="13">
        <f>SUM(E5,F5,G5)</f>
        <v>3642.3113217738564</v>
      </c>
    </row>
    <row r="6" spans="1:13" s="1" customFormat="1" ht="18" customHeight="1">
      <c r="A6" s="39"/>
      <c r="B6" s="3">
        <v>3</v>
      </c>
      <c r="C6" s="3">
        <v>1200</v>
      </c>
      <c r="D6" s="4">
        <v>1</v>
      </c>
      <c r="E6" s="14">
        <f>$C$35*LN(C6+$C$36)</f>
        <v>2911.7275341658478</v>
      </c>
      <c r="F6" s="14">
        <f>$C$26*LN(B6+$C$27)</f>
        <v>1386.2943611198905</v>
      </c>
      <c r="G6" s="14">
        <f>LN(D6)*$C$22+$C$23</f>
        <v>100</v>
      </c>
      <c r="H6" s="13">
        <f>SUM(E6,F6,G6)</f>
        <v>4398.0218952857385</v>
      </c>
      <c r="J6" s="1" t="str">
        <f>"a="&amp;C35</f>
        <v>a=400</v>
      </c>
      <c r="K6" s="1" t="str">
        <f>"b="&amp;C26</f>
        <v>b=1000</v>
      </c>
      <c r="L6" s="1" t="str">
        <f>"c="&amp;C22</f>
        <v>c=820</v>
      </c>
      <c r="M6" s="1" t="str">
        <f>"d="&amp;C23</f>
        <v>d=100</v>
      </c>
    </row>
    <row r="7" spans="1:13" s="1" customFormat="1" ht="18" customHeight="1">
      <c r="A7" s="39"/>
      <c r="B7" s="3">
        <v>4</v>
      </c>
      <c r="C7" s="3">
        <v>4</v>
      </c>
      <c r="D7" s="4">
        <v>1</v>
      </c>
      <c r="E7" s="12">
        <f>$C$35*LN(C7+$C$36)</f>
        <v>2214.9337068074146</v>
      </c>
      <c r="F7" s="12">
        <f>$C$26*LN(B7+$C$27)</f>
        <v>1609.4379124341003</v>
      </c>
      <c r="G7" s="12">
        <f>LN(D7)*$C$22+$C$23</f>
        <v>100</v>
      </c>
      <c r="H7" s="13">
        <f>SUM(E7,F7,G7)</f>
        <v>3924.371619241515</v>
      </c>
      <c r="J7" s="1" t="str">
        <f>"x="&amp;C36</f>
        <v>x=250</v>
      </c>
      <c r="K7" s="1" t="str">
        <f>"y="&amp;C27</f>
        <v>y=1</v>
      </c>
    </row>
    <row r="8" spans="1:13" ht="18" customHeight="1">
      <c r="A8" s="39"/>
      <c r="B8" s="3">
        <v>5</v>
      </c>
      <c r="C8" s="3">
        <v>3000</v>
      </c>
      <c r="D8" s="5">
        <v>1</v>
      </c>
      <c r="E8" s="12">
        <f>$C$35*LN(C8+$C$36)</f>
        <v>3234.5641101295128</v>
      </c>
      <c r="F8" s="12">
        <f>$C$26*LN(B8+$C$27)</f>
        <v>1791.759469228055</v>
      </c>
      <c r="G8" s="12">
        <f>LN(D8)*$C$22+$C$23</f>
        <v>100</v>
      </c>
      <c r="H8" s="13">
        <f>SUM(E8,F8,G8)</f>
        <v>5126.3235793575677</v>
      </c>
    </row>
    <row r="9" spans="1:13" ht="20.100000000000001" customHeight="1">
      <c r="E9" s="15">
        <f>SUM(E4:E8)</f>
        <v>13395.713329364395</v>
      </c>
      <c r="F9" s="15">
        <f>SUM(F4:F8)</f>
        <v>6579.2512120101001</v>
      </c>
      <c r="G9" s="15">
        <f>SUM(G4:G8)</f>
        <v>500</v>
      </c>
      <c r="H9" s="15">
        <f>SUM(H4:H8)</f>
        <v>20474.964541374495</v>
      </c>
      <c r="I9" s="22"/>
      <c r="J9" s="22"/>
    </row>
    <row r="10" spans="1:13">
      <c r="I10" s="22"/>
      <c r="J10" s="22"/>
    </row>
    <row r="12" spans="1:13" ht="18" customHeight="1">
      <c r="A12" s="38" t="s">
        <v>30</v>
      </c>
      <c r="B12" s="2" t="s">
        <v>27</v>
      </c>
      <c r="C12" s="2" t="s">
        <v>28</v>
      </c>
      <c r="D12" s="2" t="s">
        <v>29</v>
      </c>
      <c r="E12" s="3" t="s">
        <v>4</v>
      </c>
      <c r="F12" s="16" t="s">
        <v>6</v>
      </c>
      <c r="G12" s="10" t="s">
        <v>7</v>
      </c>
      <c r="H12" s="17" t="s">
        <v>9</v>
      </c>
    </row>
    <row r="13" spans="1:13" ht="18" customHeight="1">
      <c r="A13" s="39"/>
      <c r="B13" s="3">
        <v>1</v>
      </c>
      <c r="C13" s="3">
        <v>400</v>
      </c>
      <c r="D13" s="3">
        <v>1</v>
      </c>
      <c r="E13" s="12">
        <f t="shared" ref="E13:E17" si="0">$C$35*LN(C13+$C$36)</f>
        <v>2590.7889451558731</v>
      </c>
      <c r="F13" s="18">
        <f>$C$31*POWER((B13+$C$32),$C$30)</f>
        <v>1100</v>
      </c>
      <c r="G13" s="12">
        <f t="shared" ref="G13:G17" si="1">LN(D13)*$C$22+$C$23</f>
        <v>100</v>
      </c>
      <c r="H13" s="13">
        <f>SUM(E13,F13,G13)</f>
        <v>3790.7889451558731</v>
      </c>
    </row>
    <row r="14" spans="1:13" ht="18" customHeight="1">
      <c r="A14" s="39"/>
      <c r="B14" s="3">
        <v>2</v>
      </c>
      <c r="C14" s="3">
        <v>200</v>
      </c>
      <c r="D14" s="3">
        <v>1</v>
      </c>
      <c r="E14" s="12">
        <f t="shared" si="0"/>
        <v>2443.6990331057464</v>
      </c>
      <c r="F14" s="18">
        <f>$C$31*POWER((B14+$C$32),$C$30)</f>
        <v>1385.9131548843604</v>
      </c>
      <c r="G14" s="12">
        <f t="shared" si="1"/>
        <v>100</v>
      </c>
      <c r="H14" s="13">
        <f>SUM(E14,F14,G14)</f>
        <v>3929.6121879901066</v>
      </c>
    </row>
    <row r="15" spans="1:13" s="1" customFormat="1" ht="18" customHeight="1">
      <c r="A15" s="39"/>
      <c r="B15" s="3">
        <v>3</v>
      </c>
      <c r="C15" s="3">
        <v>1200</v>
      </c>
      <c r="D15" s="4">
        <v>1</v>
      </c>
      <c r="E15" s="14">
        <f t="shared" si="0"/>
        <v>2911.7275341658478</v>
      </c>
      <c r="F15" s="18">
        <f>$C$31*POWER((B15+$C$32),$C$30)</f>
        <v>1586.4745273381491</v>
      </c>
      <c r="G15" s="14">
        <f t="shared" si="1"/>
        <v>100</v>
      </c>
      <c r="H15" s="13">
        <f>SUM(E15,F15,G15)</f>
        <v>4598.2020615039964</v>
      </c>
    </row>
    <row r="16" spans="1:13" s="1" customFormat="1" ht="18" customHeight="1">
      <c r="A16" s="39"/>
      <c r="B16" s="3">
        <v>4</v>
      </c>
      <c r="C16" s="3">
        <v>4</v>
      </c>
      <c r="D16" s="4">
        <v>1</v>
      </c>
      <c r="E16" s="12">
        <f t="shared" si="0"/>
        <v>2214.9337068074146</v>
      </c>
      <c r="F16" s="18">
        <f>$C$31*POWER((B16+$C$32),$C$30)</f>
        <v>1746.1411571650192</v>
      </c>
      <c r="G16" s="12">
        <f t="shared" si="1"/>
        <v>100</v>
      </c>
      <c r="H16" s="13">
        <f>SUM(E16,F16,G16)</f>
        <v>4061.0748639724338</v>
      </c>
      <c r="J16" s="1" t="str">
        <f>"a="&amp;C35</f>
        <v>a=400</v>
      </c>
      <c r="K16" s="1" t="str">
        <f>"b="&amp;C31</f>
        <v>b=1100</v>
      </c>
      <c r="L16" s="1" t="str">
        <f>"c="&amp;C22</f>
        <v>c=820</v>
      </c>
      <c r="M16" s="1" t="str">
        <f>"d="&amp;C23</f>
        <v>d=100</v>
      </c>
    </row>
    <row r="17" spans="1:13" ht="18" customHeight="1">
      <c r="A17" s="39"/>
      <c r="B17" s="3">
        <v>5</v>
      </c>
      <c r="C17" s="3">
        <v>3000</v>
      </c>
      <c r="D17" s="5">
        <v>1</v>
      </c>
      <c r="E17" s="12">
        <f t="shared" si="0"/>
        <v>3234.5641101295128</v>
      </c>
      <c r="F17" s="18">
        <f>$C$31*POWER((B17+$C$32),$C$30)</f>
        <v>1880.9735413443666</v>
      </c>
      <c r="G17" s="12">
        <f t="shared" si="1"/>
        <v>100</v>
      </c>
      <c r="H17" s="13">
        <f>SUM(E17,F17,G17)</f>
        <v>5215.5376514738791</v>
      </c>
      <c r="J17" s="1" t="str">
        <f>"x="&amp;C36</f>
        <v>x=250</v>
      </c>
      <c r="K17" s="1" t="str">
        <f>"y="&amp;C32</f>
        <v>y=0</v>
      </c>
      <c r="L17" s="1" t="str">
        <f>"q="&amp;1/C30</f>
        <v>q=3</v>
      </c>
      <c r="M17" s="1"/>
    </row>
    <row r="18" spans="1:13">
      <c r="E18" s="15">
        <f>SUM(E13:E17)</f>
        <v>13395.713329364395</v>
      </c>
      <c r="F18" s="15">
        <f>SUM(F13:F17)</f>
        <v>7699.5023807318958</v>
      </c>
      <c r="G18" s="15">
        <f>SUM(G13:G17)</f>
        <v>500</v>
      </c>
      <c r="H18" s="15">
        <f>SUM(H13:H17)</f>
        <v>21595.215710096287</v>
      </c>
    </row>
    <row r="21" spans="1:13" ht="33" customHeight="1">
      <c r="A21" s="37" t="s">
        <v>31</v>
      </c>
      <c r="B21" s="37"/>
      <c r="C21" s="37"/>
      <c r="D21" s="37"/>
      <c r="E21" s="37"/>
      <c r="F21" s="37"/>
      <c r="G21" s="37"/>
      <c r="H21" s="37"/>
    </row>
    <row r="22" spans="1:13">
      <c r="A22" s="35" t="s">
        <v>11</v>
      </c>
      <c r="B22" s="6" t="s">
        <v>32</v>
      </c>
      <c r="C22" s="7">
        <v>820</v>
      </c>
      <c r="D22" s="6">
        <v>1</v>
      </c>
      <c r="E22" s="6">
        <v>2</v>
      </c>
      <c r="F22" s="6">
        <v>3</v>
      </c>
      <c r="J22" s="7"/>
      <c r="K22" s="23" t="s">
        <v>33</v>
      </c>
    </row>
    <row r="23" spans="1:13">
      <c r="A23" s="35"/>
      <c r="B23" s="6" t="s">
        <v>34</v>
      </c>
      <c r="C23" s="7">
        <v>100</v>
      </c>
      <c r="D23" s="8">
        <f>$C$22*LN(D22)+$C$23</f>
        <v>100</v>
      </c>
      <c r="E23" s="8">
        <f>$C$22*LN(E22)+$C$23</f>
        <v>668.38068805915509</v>
      </c>
      <c r="F23" s="8">
        <f>$C$22*LN(F22)+$C$23</f>
        <v>1000.8620767078501</v>
      </c>
    </row>
    <row r="26" spans="1:13">
      <c r="A26" s="35" t="s">
        <v>35</v>
      </c>
      <c r="B26" s="6" t="s">
        <v>16</v>
      </c>
      <c r="C26" s="7">
        <v>1000</v>
      </c>
      <c r="D26" s="6">
        <v>1</v>
      </c>
      <c r="E26" s="6">
        <v>2</v>
      </c>
      <c r="F26" s="6">
        <v>3</v>
      </c>
      <c r="G26" s="6">
        <v>4</v>
      </c>
      <c r="H26" s="6">
        <v>5</v>
      </c>
      <c r="J26" t="s">
        <v>36</v>
      </c>
    </row>
    <row r="27" spans="1:13">
      <c r="A27" s="35"/>
      <c r="B27" s="6" t="s">
        <v>37</v>
      </c>
      <c r="C27" s="7">
        <v>1</v>
      </c>
      <c r="D27" s="8">
        <f>LN(D26+$C$27)*$C$26</f>
        <v>693.14718055994524</v>
      </c>
      <c r="E27" s="8">
        <f>LN(E26+$C$27)*$C$26</f>
        <v>1098.6122886681098</v>
      </c>
      <c r="F27" s="8">
        <f>LN(F26+$C$27)*$C$26</f>
        <v>1386.2943611198905</v>
      </c>
      <c r="G27" s="8">
        <f>LN(G26+$C$27)*$C$26</f>
        <v>1609.4379124341003</v>
      </c>
      <c r="H27" s="8">
        <f>LN(H26+$C$27)*$C$26</f>
        <v>1791.759469228055</v>
      </c>
      <c r="J27" s="24">
        <f>H27/D27</f>
        <v>2.5849625007211565</v>
      </c>
    </row>
    <row r="30" spans="1:13">
      <c r="A30" s="35" t="s">
        <v>38</v>
      </c>
      <c r="B30" s="6" t="s">
        <v>39</v>
      </c>
      <c r="C30" s="9">
        <f>1/3</f>
        <v>0.33333333333333331</v>
      </c>
      <c r="D30" s="6"/>
      <c r="E30" s="6"/>
      <c r="F30" s="6"/>
      <c r="G30" s="6"/>
      <c r="H30" s="6"/>
    </row>
    <row r="31" spans="1:13">
      <c r="A31" s="35"/>
      <c r="B31" s="6" t="s">
        <v>16</v>
      </c>
      <c r="C31" s="7">
        <v>1100</v>
      </c>
      <c r="D31" s="6">
        <v>1</v>
      </c>
      <c r="E31" s="6">
        <v>2</v>
      </c>
      <c r="F31" s="6">
        <v>3</v>
      </c>
      <c r="G31" s="6">
        <v>4</v>
      </c>
      <c r="H31" s="6">
        <v>5</v>
      </c>
      <c r="J31" t="s">
        <v>36</v>
      </c>
    </row>
    <row r="32" spans="1:13">
      <c r="A32" s="35"/>
      <c r="B32" s="6" t="s">
        <v>37</v>
      </c>
      <c r="C32" s="7">
        <v>0</v>
      </c>
      <c r="D32" s="8">
        <f t="shared" ref="D32:H32" si="2">POWER(D31,$C$30)*$C$31</f>
        <v>1100</v>
      </c>
      <c r="E32" s="8">
        <f t="shared" si="2"/>
        <v>1385.9131548843604</v>
      </c>
      <c r="F32" s="8">
        <f t="shared" si="2"/>
        <v>1586.4745273381491</v>
      </c>
      <c r="G32" s="8">
        <f t="shared" si="2"/>
        <v>1746.1411571650192</v>
      </c>
      <c r="H32" s="8">
        <f t="shared" si="2"/>
        <v>1880.9735413443666</v>
      </c>
      <c r="J32" s="24">
        <f>H32/D32</f>
        <v>1.7099759466766968</v>
      </c>
    </row>
    <row r="33" spans="1:10">
      <c r="J33" s="25"/>
    </row>
    <row r="34" spans="1:10">
      <c r="J34" s="25"/>
    </row>
    <row r="35" spans="1:10">
      <c r="A35" s="35" t="s">
        <v>20</v>
      </c>
      <c r="B35" s="6" t="s">
        <v>21</v>
      </c>
      <c r="C35" s="7">
        <v>400</v>
      </c>
      <c r="D35" s="6">
        <v>10</v>
      </c>
      <c r="E35" s="6">
        <v>20</v>
      </c>
      <c r="F35" s="6">
        <v>30</v>
      </c>
      <c r="G35" s="6">
        <v>50</v>
      </c>
      <c r="H35" s="6">
        <v>100</v>
      </c>
      <c r="J35" s="25" t="s">
        <v>36</v>
      </c>
    </row>
    <row r="36" spans="1:10">
      <c r="A36" s="35"/>
      <c r="B36" s="6" t="s">
        <v>40</v>
      </c>
      <c r="C36" s="7">
        <v>250</v>
      </c>
      <c r="D36" s="8">
        <f>LN(D35+$C$36)*$C$35</f>
        <v>2224.2726524062109</v>
      </c>
      <c r="E36" s="8">
        <f>LN(E35+$C$36)*$C$35</f>
        <v>2239.3687835993501</v>
      </c>
      <c r="F36" s="8">
        <f>LN(F35+$C$36)*$C$35</f>
        <v>2253.9158412676998</v>
      </c>
      <c r="G36" s="8">
        <f>LN(G35+$C$36)*$C$35</f>
        <v>2281.5129898624805</v>
      </c>
      <c r="H36" s="8">
        <f>LN(H35+$C$36)*$C$35</f>
        <v>2343.1732617933835</v>
      </c>
      <c r="J36" s="24">
        <f>E42/D36</f>
        <v>1.4542120574248718</v>
      </c>
    </row>
    <row r="37" spans="1:10">
      <c r="A37" s="35"/>
      <c r="B37" s="6"/>
      <c r="C37" s="6"/>
      <c r="D37" s="6"/>
      <c r="E37" s="6"/>
      <c r="F37" s="6"/>
      <c r="G37" s="6"/>
      <c r="H37" s="6"/>
    </row>
    <row r="38" spans="1:10">
      <c r="A38" s="35"/>
      <c r="B38" s="6"/>
      <c r="C38" s="6"/>
      <c r="D38" s="6">
        <v>200</v>
      </c>
      <c r="E38" s="6">
        <v>500</v>
      </c>
      <c r="F38" s="6">
        <v>600</v>
      </c>
      <c r="G38" s="6">
        <v>800</v>
      </c>
      <c r="H38" s="6">
        <v>1000</v>
      </c>
    </row>
    <row r="39" spans="1:10">
      <c r="A39" s="35"/>
      <c r="B39" s="6"/>
      <c r="C39" s="6"/>
      <c r="D39" s="8">
        <f>LN(D38+$C$36)*$C$35</f>
        <v>2443.6990331057464</v>
      </c>
      <c r="E39" s="8">
        <f>LN(E38+$C$36)*$C$35</f>
        <v>2648.0292826121422</v>
      </c>
      <c r="F39" s="8">
        <f>LN(F38+$C$36)*$C$35</f>
        <v>2698.0945397937448</v>
      </c>
      <c r="G39" s="8">
        <f>LN(G38+$C$36)*$C$35</f>
        <v>2782.6181772606278</v>
      </c>
      <c r="H39" s="8">
        <f>LN(H38+$C$36)*$C$35</f>
        <v>2852.3595321185385</v>
      </c>
    </row>
    <row r="40" spans="1:10">
      <c r="A40" s="35"/>
      <c r="B40" s="6"/>
      <c r="C40" s="6"/>
      <c r="D40" s="6"/>
      <c r="E40" s="6"/>
      <c r="F40" s="6"/>
      <c r="G40" s="6"/>
      <c r="H40" s="6"/>
    </row>
    <row r="41" spans="1:10">
      <c r="A41" s="35"/>
      <c r="B41" s="6"/>
      <c r="C41" s="6"/>
      <c r="D41" s="6">
        <v>2000</v>
      </c>
      <c r="E41" s="6">
        <v>3000</v>
      </c>
      <c r="F41" s="6"/>
      <c r="G41" s="6"/>
      <c r="H41" s="6"/>
    </row>
    <row r="42" spans="1:10">
      <c r="A42" s="35"/>
      <c r="B42" s="6"/>
      <c r="C42" s="6"/>
      <c r="D42" s="8">
        <f>LN(D41+$C$36)*$C$35</f>
        <v>3087.4741980793865</v>
      </c>
      <c r="E42" s="8">
        <f>LN(E41+$C$36)*$C$35</f>
        <v>3234.5641101295128</v>
      </c>
      <c r="F42" s="6"/>
      <c r="G42" s="6"/>
      <c r="H42" s="6"/>
    </row>
  </sheetData>
  <mergeCells count="8">
    <mergeCell ref="A26:A27"/>
    <mergeCell ref="A30:A32"/>
    <mergeCell ref="A35:A42"/>
    <mergeCell ref="B1:H1"/>
    <mergeCell ref="A21:H21"/>
    <mergeCell ref="A3:A8"/>
    <mergeCell ref="A12:A17"/>
    <mergeCell ref="A22:A23"/>
  </mergeCells>
  <phoneticPr fontId="12" type="noConversion"/>
  <pageMargins left="0.75" right="0.75" top="1" bottom="1" header="0.5" footer="0.5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C13" sqref="C13"/>
    </sheetView>
  </sheetViews>
  <sheetFormatPr defaultColWidth="9" defaultRowHeight="14.25"/>
  <cols>
    <col min="1" max="1" width="18.625" customWidth="1"/>
    <col min="2" max="2" width="10" customWidth="1"/>
    <col min="3" max="3" width="20.375" customWidth="1"/>
    <col min="4" max="4" width="16.125" customWidth="1"/>
    <col min="5" max="5" width="15.375" customWidth="1"/>
    <col min="6" max="6" width="13" customWidth="1"/>
    <col min="7" max="7" width="12.875" customWidth="1"/>
    <col min="8" max="8" width="15.75" customWidth="1"/>
    <col min="9" max="9" width="14.875" customWidth="1"/>
    <col min="10" max="10" width="9" customWidth="1"/>
    <col min="11" max="11" width="8.75" customWidth="1"/>
    <col min="12" max="12" width="11.25" customWidth="1"/>
    <col min="13" max="13" width="10.125" customWidth="1"/>
    <col min="14" max="14" width="10.75" customWidth="1"/>
    <col min="20" max="20" width="11" customWidth="1"/>
  </cols>
  <sheetData>
    <row r="1" spans="1:13" ht="27.75">
      <c r="B1" s="36" t="s">
        <v>24</v>
      </c>
      <c r="C1" s="36"/>
      <c r="D1" s="36"/>
      <c r="E1" s="36"/>
      <c r="F1" s="36"/>
      <c r="G1" s="36"/>
      <c r="H1" s="36"/>
    </row>
    <row r="2" spans="1:13" ht="15" customHeight="1">
      <c r="J2" s="19"/>
      <c r="K2" s="20" t="s">
        <v>25</v>
      </c>
    </row>
    <row r="3" spans="1:13" ht="18" customHeight="1">
      <c r="A3" s="38" t="s">
        <v>26</v>
      </c>
      <c r="B3" s="19" t="s">
        <v>27</v>
      </c>
      <c r="C3" s="19" t="s">
        <v>28</v>
      </c>
      <c r="D3" s="19" t="s">
        <v>29</v>
      </c>
      <c r="E3" s="6" t="s">
        <v>4</v>
      </c>
      <c r="F3" s="6" t="s">
        <v>5</v>
      </c>
      <c r="G3" s="10" t="s">
        <v>7</v>
      </c>
      <c r="H3" s="11" t="s">
        <v>8</v>
      </c>
    </row>
    <row r="4" spans="1:13" ht="18" customHeight="1">
      <c r="A4" s="39"/>
      <c r="B4" s="6">
        <v>1</v>
      </c>
      <c r="C4" s="6">
        <v>2000</v>
      </c>
      <c r="D4" s="6">
        <v>1</v>
      </c>
      <c r="E4" s="12">
        <f>$C$35*LN(C4+$C$36)</f>
        <v>3087.4741980793865</v>
      </c>
      <c r="F4" s="12">
        <f>$C$26*LN(B4+$C$27)</f>
        <v>693.14718055994524</v>
      </c>
      <c r="G4" s="12">
        <f>LN(D4)*$C$22+$C$23</f>
        <v>100</v>
      </c>
      <c r="H4" s="13">
        <f>SUM(E4,F4,G4)</f>
        <v>3880.6213786393319</v>
      </c>
      <c r="K4" s="21"/>
    </row>
    <row r="5" spans="1:13" ht="18" customHeight="1">
      <c r="A5" s="39"/>
      <c r="B5" s="6">
        <v>1</v>
      </c>
      <c r="C5" s="6">
        <v>1000</v>
      </c>
      <c r="D5" s="6">
        <v>1</v>
      </c>
      <c r="E5" s="12">
        <f>$C$35*LN(C5+$C$36)</f>
        <v>2852.3595321185385</v>
      </c>
      <c r="F5" s="12">
        <f>$C$26*LN(B5+$C$27)</f>
        <v>693.14718055994524</v>
      </c>
      <c r="G5" s="12">
        <f>LN(D5)*$C$22+$C$23</f>
        <v>100</v>
      </c>
      <c r="H5" s="13">
        <f>SUM(E5,F5,G5)</f>
        <v>3645.5067126784838</v>
      </c>
    </row>
    <row r="6" spans="1:13" s="21" customFormat="1" ht="18" customHeight="1">
      <c r="A6" s="39"/>
      <c r="B6" s="6">
        <v>2</v>
      </c>
      <c r="C6" s="6">
        <v>3000</v>
      </c>
      <c r="D6" s="10">
        <v>1</v>
      </c>
      <c r="E6" s="14">
        <f>$C$35*LN(C6+$C$36)</f>
        <v>3234.5641101295128</v>
      </c>
      <c r="F6" s="14">
        <f>$C$26*LN(B6+$C$27)</f>
        <v>1098.6122886681098</v>
      </c>
      <c r="G6" s="14">
        <f>LN(D6)*$C$22+$C$23</f>
        <v>100</v>
      </c>
      <c r="H6" s="13">
        <f>SUM(E6,F6,G6)</f>
        <v>4433.1763987976228</v>
      </c>
      <c r="J6" s="21" t="str">
        <f>"a="&amp;C35</f>
        <v>a=400</v>
      </c>
      <c r="K6" s="21" t="str">
        <f>"b="&amp;C26</f>
        <v>b=1000</v>
      </c>
      <c r="L6" s="21" t="str">
        <f>"c="&amp;C22</f>
        <v>c=820</v>
      </c>
      <c r="M6" s="21" t="str">
        <f>"d="&amp;C23</f>
        <v>d=100</v>
      </c>
    </row>
    <row r="7" spans="1:13" s="21" customFormat="1" ht="18" customHeight="1">
      <c r="A7" s="39"/>
      <c r="B7" s="6">
        <v>4</v>
      </c>
      <c r="C7" s="6">
        <v>4</v>
      </c>
      <c r="D7" s="10">
        <v>1</v>
      </c>
      <c r="E7" s="12">
        <f>$C$35*LN(C7+$C$36)</f>
        <v>2214.9337068074146</v>
      </c>
      <c r="F7" s="12">
        <f>$C$26*LN(B7+$C$27)</f>
        <v>1609.4379124341003</v>
      </c>
      <c r="G7" s="12">
        <f>LN(D7)*$C$22+$C$23</f>
        <v>100</v>
      </c>
      <c r="H7" s="13">
        <f>SUM(E7,F7,G7)</f>
        <v>3924.371619241515</v>
      </c>
      <c r="J7" s="21" t="str">
        <f>"x="&amp;C36</f>
        <v>x=250</v>
      </c>
      <c r="K7" s="21" t="str">
        <f>"y="&amp;C27</f>
        <v>y=1</v>
      </c>
    </row>
    <row r="8" spans="1:13" ht="18" customHeight="1">
      <c r="A8" s="39"/>
      <c r="B8" s="6">
        <v>5</v>
      </c>
      <c r="C8" s="6">
        <v>3000</v>
      </c>
      <c r="D8" s="5">
        <v>1</v>
      </c>
      <c r="E8" s="12">
        <f>$C$35*LN(C8+$C$36)</f>
        <v>3234.5641101295128</v>
      </c>
      <c r="F8" s="12">
        <f>$C$26*LN(B8+$C$27)</f>
        <v>1791.759469228055</v>
      </c>
      <c r="G8" s="12">
        <f>LN(D8)*$C$22+$C$23</f>
        <v>100</v>
      </c>
      <c r="H8" s="13">
        <f>SUM(E8,F8,G8)</f>
        <v>5126.3235793575677</v>
      </c>
    </row>
    <row r="9" spans="1:13" ht="20.100000000000001" customHeight="1">
      <c r="E9" s="15">
        <f>SUM(E4:E8)</f>
        <v>14623.895657264366</v>
      </c>
      <c r="F9" s="15">
        <f>SUM(F4:F8)</f>
        <v>5886.1040314501552</v>
      </c>
      <c r="G9" s="15">
        <f>SUM(G4:G8)</f>
        <v>500</v>
      </c>
      <c r="H9" s="15">
        <f>SUM(H4:H8)</f>
        <v>21009.999688714524</v>
      </c>
      <c r="I9" s="22"/>
      <c r="J9" s="22"/>
    </row>
    <row r="10" spans="1:13">
      <c r="I10" s="22"/>
      <c r="J10" s="22"/>
    </row>
    <row r="12" spans="1:13" ht="18" customHeight="1">
      <c r="A12" s="38" t="s">
        <v>30</v>
      </c>
      <c r="B12" s="19" t="s">
        <v>27</v>
      </c>
      <c r="C12" s="19" t="s">
        <v>28</v>
      </c>
      <c r="D12" s="19" t="s">
        <v>29</v>
      </c>
      <c r="E12" s="6" t="s">
        <v>4</v>
      </c>
      <c r="F12" s="16" t="s">
        <v>6</v>
      </c>
      <c r="G12" s="10" t="s">
        <v>7</v>
      </c>
      <c r="H12" s="17" t="s">
        <v>9</v>
      </c>
    </row>
    <row r="13" spans="1:13" ht="18" customHeight="1">
      <c r="A13" s="39"/>
      <c r="B13" s="6">
        <v>1</v>
      </c>
      <c r="C13" s="6">
        <v>2000</v>
      </c>
      <c r="D13" s="6">
        <v>1</v>
      </c>
      <c r="E13" s="12">
        <f t="shared" ref="E13:E17" si="0">$C$35*LN(C13+$C$36)</f>
        <v>3087.4741980793865</v>
      </c>
      <c r="F13" s="18">
        <f>$C$31*POWER((B13+$C$32),$C$30)</f>
        <v>1100</v>
      </c>
      <c r="G13" s="12">
        <f t="shared" ref="G13:G17" si="1">LN(D13)*$C$22+$C$23</f>
        <v>100</v>
      </c>
      <c r="H13" s="13">
        <f>SUM(E13,F13,G13)</f>
        <v>4287.474198079386</v>
      </c>
    </row>
    <row r="14" spans="1:13" ht="18" customHeight="1">
      <c r="A14" s="39"/>
      <c r="B14" s="6">
        <v>2</v>
      </c>
      <c r="C14" s="6">
        <v>200</v>
      </c>
      <c r="D14" s="6">
        <v>1</v>
      </c>
      <c r="E14" s="12">
        <f t="shared" si="0"/>
        <v>2443.6990331057464</v>
      </c>
      <c r="F14" s="18">
        <f>$C$31*POWER((B14+$C$32),$C$30)</f>
        <v>1385.9131548843604</v>
      </c>
      <c r="G14" s="12">
        <f t="shared" si="1"/>
        <v>100</v>
      </c>
      <c r="H14" s="13">
        <f>SUM(E14,F14,G14)</f>
        <v>3929.6121879901066</v>
      </c>
    </row>
    <row r="15" spans="1:13" s="21" customFormat="1" ht="18" customHeight="1">
      <c r="A15" s="39"/>
      <c r="B15" s="6">
        <v>3</v>
      </c>
      <c r="C15" s="6">
        <v>1200</v>
      </c>
      <c r="D15" s="10">
        <v>1</v>
      </c>
      <c r="E15" s="14">
        <f t="shared" si="0"/>
        <v>2911.7275341658478</v>
      </c>
      <c r="F15" s="18">
        <f>$C$31*POWER((B15+$C$32),$C$30)</f>
        <v>1586.4745273381491</v>
      </c>
      <c r="G15" s="14">
        <f t="shared" si="1"/>
        <v>100</v>
      </c>
      <c r="H15" s="13">
        <f>SUM(E15,F15,G15)</f>
        <v>4598.2020615039964</v>
      </c>
    </row>
    <row r="16" spans="1:13" s="21" customFormat="1" ht="18" customHeight="1">
      <c r="A16" s="39"/>
      <c r="B16" s="6">
        <v>4</v>
      </c>
      <c r="C16" s="6">
        <v>4</v>
      </c>
      <c r="D16" s="10">
        <v>1</v>
      </c>
      <c r="E16" s="12">
        <f t="shared" si="0"/>
        <v>2214.9337068074146</v>
      </c>
      <c r="F16" s="18">
        <f>$C$31*POWER((B16+$C$32),$C$30)</f>
        <v>1746.1411571650192</v>
      </c>
      <c r="G16" s="12">
        <f t="shared" si="1"/>
        <v>100</v>
      </c>
      <c r="H16" s="13">
        <f>SUM(E16,F16,G16)</f>
        <v>4061.0748639724338</v>
      </c>
      <c r="J16" s="21" t="str">
        <f>"a="&amp;C35</f>
        <v>a=400</v>
      </c>
      <c r="K16" s="21" t="str">
        <f>"b="&amp;C31</f>
        <v>b=1100</v>
      </c>
      <c r="L16" s="21" t="str">
        <f>"c="&amp;C22</f>
        <v>c=820</v>
      </c>
      <c r="M16" s="21" t="str">
        <f>"d="&amp;C23</f>
        <v>d=100</v>
      </c>
    </row>
    <row r="17" spans="1:13" ht="18" customHeight="1">
      <c r="A17" s="39"/>
      <c r="B17" s="6">
        <v>5</v>
      </c>
      <c r="C17" s="6">
        <v>3000</v>
      </c>
      <c r="D17" s="5">
        <v>1</v>
      </c>
      <c r="E17" s="12">
        <f t="shared" si="0"/>
        <v>3234.5641101295128</v>
      </c>
      <c r="F17" s="18">
        <f>$C$31*POWER((B17+$C$32),$C$30)</f>
        <v>1880.9735413443666</v>
      </c>
      <c r="G17" s="12">
        <f t="shared" si="1"/>
        <v>100</v>
      </c>
      <c r="H17" s="13">
        <f>SUM(E17,F17,G17)</f>
        <v>5215.5376514738791</v>
      </c>
      <c r="J17" s="21" t="str">
        <f>"x="&amp;C36</f>
        <v>x=250</v>
      </c>
      <c r="K17" s="21" t="str">
        <f>"y="&amp;C32</f>
        <v>y=0</v>
      </c>
      <c r="L17" s="21" t="str">
        <f>"q="&amp;1/C30</f>
        <v>q=3</v>
      </c>
      <c r="M17" s="21"/>
    </row>
    <row r="18" spans="1:13">
      <c r="E18" s="15">
        <f>SUM(E13:E17)</f>
        <v>13892.398582287908</v>
      </c>
      <c r="F18" s="15">
        <f>SUM(F13:F17)</f>
        <v>7699.5023807318958</v>
      </c>
      <c r="G18" s="15">
        <f>SUM(G13:G17)</f>
        <v>500</v>
      </c>
      <c r="H18" s="15">
        <f>SUM(H13:H17)</f>
        <v>22091.900963019802</v>
      </c>
    </row>
    <row r="21" spans="1:13" ht="33" customHeight="1">
      <c r="A21" s="37" t="s">
        <v>31</v>
      </c>
      <c r="B21" s="37"/>
      <c r="C21" s="37"/>
      <c r="D21" s="37"/>
      <c r="E21" s="37"/>
      <c r="F21" s="37"/>
      <c r="G21" s="37"/>
      <c r="H21" s="37"/>
    </row>
    <row r="22" spans="1:13">
      <c r="A22" s="35" t="s">
        <v>11</v>
      </c>
      <c r="B22" s="6" t="s">
        <v>32</v>
      </c>
      <c r="C22" s="7">
        <v>820</v>
      </c>
      <c r="D22" s="6">
        <v>1</v>
      </c>
      <c r="E22" s="6">
        <v>2</v>
      </c>
      <c r="F22" s="6">
        <v>3</v>
      </c>
      <c r="J22" s="7"/>
      <c r="K22" s="23" t="s">
        <v>33</v>
      </c>
    </row>
    <row r="23" spans="1:13">
      <c r="A23" s="35"/>
      <c r="B23" s="6" t="s">
        <v>34</v>
      </c>
      <c r="C23" s="7">
        <v>100</v>
      </c>
      <c r="D23" s="8">
        <f>$C$22*LN(D22)+$C$23</f>
        <v>100</v>
      </c>
      <c r="E23" s="8">
        <f>$C$22*LN(E22)+$C$23</f>
        <v>668.38068805915509</v>
      </c>
      <c r="F23" s="8">
        <f>$C$22*LN(F22)+$C$23</f>
        <v>1000.8620767078501</v>
      </c>
    </row>
    <row r="26" spans="1:13">
      <c r="A26" s="35" t="s">
        <v>35</v>
      </c>
      <c r="B26" s="6" t="s">
        <v>16</v>
      </c>
      <c r="C26" s="7">
        <v>1000</v>
      </c>
      <c r="D26" s="6">
        <v>1</v>
      </c>
      <c r="E26" s="6">
        <v>2</v>
      </c>
      <c r="F26" s="6">
        <v>3</v>
      </c>
      <c r="G26" s="6">
        <v>4</v>
      </c>
      <c r="H26" s="6">
        <v>5</v>
      </c>
      <c r="J26" t="s">
        <v>36</v>
      </c>
    </row>
    <row r="27" spans="1:13">
      <c r="A27" s="35"/>
      <c r="B27" s="6" t="s">
        <v>37</v>
      </c>
      <c r="C27" s="7">
        <v>1</v>
      </c>
      <c r="D27" s="8">
        <f>LN(D26+$C$27)*$C$26</f>
        <v>693.14718055994524</v>
      </c>
      <c r="E27" s="8">
        <f>LN(E26+$C$27)*$C$26</f>
        <v>1098.6122886681098</v>
      </c>
      <c r="F27" s="8">
        <f>LN(F26+$C$27)*$C$26</f>
        <v>1386.2943611198905</v>
      </c>
      <c r="G27" s="8">
        <f>LN(G26+$C$27)*$C$26</f>
        <v>1609.4379124341003</v>
      </c>
      <c r="H27" s="8">
        <f>LN(H26+$C$27)*$C$26</f>
        <v>1791.759469228055</v>
      </c>
      <c r="J27" s="24">
        <f>H27/D27</f>
        <v>2.5849625007211565</v>
      </c>
    </row>
    <row r="30" spans="1:13">
      <c r="A30" s="35" t="s">
        <v>38</v>
      </c>
      <c r="B30" s="6" t="s">
        <v>39</v>
      </c>
      <c r="C30" s="9">
        <f>1/3</f>
        <v>0.33333333333333331</v>
      </c>
      <c r="D30" s="6"/>
      <c r="E30" s="6"/>
      <c r="F30" s="6"/>
      <c r="G30" s="6"/>
      <c r="H30" s="6"/>
    </row>
    <row r="31" spans="1:13">
      <c r="A31" s="35"/>
      <c r="B31" s="6" t="s">
        <v>16</v>
      </c>
      <c r="C31" s="7">
        <v>1100</v>
      </c>
      <c r="D31" s="6">
        <v>1</v>
      </c>
      <c r="E31" s="6">
        <v>2</v>
      </c>
      <c r="F31" s="6">
        <v>3</v>
      </c>
      <c r="G31" s="6">
        <v>4</v>
      </c>
      <c r="H31" s="6">
        <v>5</v>
      </c>
      <c r="J31" t="s">
        <v>36</v>
      </c>
    </row>
    <row r="32" spans="1:13">
      <c r="A32" s="35"/>
      <c r="B32" s="6" t="s">
        <v>37</v>
      </c>
      <c r="C32" s="7">
        <v>0</v>
      </c>
      <c r="D32" s="8">
        <f t="shared" ref="D32:H32" si="2">POWER(D31,$C$30)*$C$31</f>
        <v>1100</v>
      </c>
      <c r="E32" s="8">
        <f t="shared" si="2"/>
        <v>1385.9131548843604</v>
      </c>
      <c r="F32" s="8">
        <f t="shared" si="2"/>
        <v>1586.4745273381491</v>
      </c>
      <c r="G32" s="8">
        <f t="shared" si="2"/>
        <v>1746.1411571650192</v>
      </c>
      <c r="H32" s="8">
        <f t="shared" si="2"/>
        <v>1880.9735413443666</v>
      </c>
      <c r="J32" s="24">
        <f>H32/D32</f>
        <v>1.7099759466766968</v>
      </c>
    </row>
    <row r="33" spans="1:10">
      <c r="J33" s="25"/>
    </row>
    <row r="34" spans="1:10">
      <c r="J34" s="25"/>
    </row>
    <row r="35" spans="1:10">
      <c r="A35" s="35" t="s">
        <v>20</v>
      </c>
      <c r="B35" s="6" t="s">
        <v>21</v>
      </c>
      <c r="C35" s="7">
        <v>400</v>
      </c>
      <c r="D35" s="6">
        <v>10</v>
      </c>
      <c r="E35" s="6">
        <v>20</v>
      </c>
      <c r="F35" s="6">
        <v>30</v>
      </c>
      <c r="G35" s="6">
        <v>50</v>
      </c>
      <c r="H35" s="6">
        <v>100</v>
      </c>
      <c r="J35" s="25" t="s">
        <v>36</v>
      </c>
    </row>
    <row r="36" spans="1:10">
      <c r="A36" s="35"/>
      <c r="B36" s="6" t="s">
        <v>40</v>
      </c>
      <c r="C36" s="7">
        <v>250</v>
      </c>
      <c r="D36" s="8">
        <f>LN(D35+$C$36)*$C$35</f>
        <v>2224.2726524062109</v>
      </c>
      <c r="E36" s="8">
        <f>LN(E35+$C$36)*$C$35</f>
        <v>2239.3687835993501</v>
      </c>
      <c r="F36" s="8">
        <f>LN(F35+$C$36)*$C$35</f>
        <v>2253.9158412676998</v>
      </c>
      <c r="G36" s="8">
        <f>LN(G35+$C$36)*$C$35</f>
        <v>2281.5129898624805</v>
      </c>
      <c r="H36" s="8">
        <f>LN(H35+$C$36)*$C$35</f>
        <v>2343.1732617933835</v>
      </c>
      <c r="J36" s="24">
        <f>E42/D36</f>
        <v>1.4542120574248718</v>
      </c>
    </row>
    <row r="37" spans="1:10">
      <c r="A37" s="35"/>
      <c r="B37" s="6"/>
      <c r="C37" s="6"/>
      <c r="D37" s="6"/>
      <c r="E37" s="6"/>
      <c r="F37" s="6"/>
      <c r="G37" s="6"/>
      <c r="H37" s="6"/>
    </row>
    <row r="38" spans="1:10">
      <c r="A38" s="35"/>
      <c r="B38" s="6"/>
      <c r="C38" s="6"/>
      <c r="D38" s="6">
        <v>200</v>
      </c>
      <c r="E38" s="6">
        <v>500</v>
      </c>
      <c r="F38" s="6">
        <v>600</v>
      </c>
      <c r="G38" s="6">
        <v>800</v>
      </c>
      <c r="H38" s="6">
        <v>1000</v>
      </c>
    </row>
    <row r="39" spans="1:10">
      <c r="A39" s="35"/>
      <c r="B39" s="6"/>
      <c r="C39" s="6"/>
      <c r="D39" s="8">
        <f>LN(D38+$C$36)*$C$35</f>
        <v>2443.6990331057464</v>
      </c>
      <c r="E39" s="8">
        <f>LN(E38+$C$36)*$C$35</f>
        <v>2648.0292826121422</v>
      </c>
      <c r="F39" s="8">
        <f>LN(F38+$C$36)*$C$35</f>
        <v>2698.0945397937448</v>
      </c>
      <c r="G39" s="8">
        <f>LN(G38+$C$36)*$C$35</f>
        <v>2782.6181772606278</v>
      </c>
      <c r="H39" s="8">
        <f>LN(H38+$C$36)*$C$35</f>
        <v>2852.3595321185385</v>
      </c>
    </row>
    <row r="40" spans="1:10">
      <c r="A40" s="35"/>
      <c r="B40" s="6"/>
      <c r="C40" s="6"/>
      <c r="D40" s="6"/>
      <c r="E40" s="6"/>
      <c r="F40" s="6"/>
      <c r="G40" s="6"/>
      <c r="H40" s="6"/>
    </row>
    <row r="41" spans="1:10">
      <c r="A41" s="35"/>
      <c r="B41" s="6"/>
      <c r="C41" s="6"/>
      <c r="D41" s="6">
        <v>2000</v>
      </c>
      <c r="E41" s="6">
        <v>3000</v>
      </c>
      <c r="F41" s="6"/>
      <c r="G41" s="6"/>
      <c r="H41" s="6"/>
    </row>
    <row r="42" spans="1:10">
      <c r="A42" s="35"/>
      <c r="B42" s="6"/>
      <c r="C42" s="6"/>
      <c r="D42" s="8">
        <f>LN(D41+$C$36)*$C$35</f>
        <v>3087.4741980793865</v>
      </c>
      <c r="E42" s="8">
        <f>LN(E41+$C$36)*$C$35</f>
        <v>3234.5641101295128</v>
      </c>
      <c r="F42" s="6"/>
      <c r="G42" s="6"/>
      <c r="H42" s="6"/>
    </row>
  </sheetData>
  <mergeCells count="8">
    <mergeCell ref="A30:A32"/>
    <mergeCell ref="A35:A42"/>
    <mergeCell ref="B1:H1"/>
    <mergeCell ref="A3:A8"/>
    <mergeCell ref="A12:A17"/>
    <mergeCell ref="A21:H21"/>
    <mergeCell ref="A22:A23"/>
    <mergeCell ref="A26:A27"/>
  </mergeCells>
  <phoneticPr fontId="1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L9" sqref="L9"/>
    </sheetView>
  </sheetViews>
  <sheetFormatPr defaultRowHeight="14.25"/>
  <sheetData>
    <row r="2" spans="1:6">
      <c r="A2" s="34" t="s">
        <v>41</v>
      </c>
      <c r="B2" s="34" t="s">
        <v>42</v>
      </c>
      <c r="C2" s="34" t="s">
        <v>43</v>
      </c>
      <c r="D2" s="34" t="s">
        <v>44</v>
      </c>
      <c r="E2" s="34" t="s">
        <v>45</v>
      </c>
      <c r="F2" s="34" t="s">
        <v>47</v>
      </c>
    </row>
    <row r="3" spans="1:6">
      <c r="A3" s="34" t="s">
        <v>48</v>
      </c>
      <c r="B3" s="34" t="s">
        <v>53</v>
      </c>
      <c r="E3" s="34" t="s">
        <v>46</v>
      </c>
    </row>
    <row r="4" spans="1:6">
      <c r="A4" s="34" t="s">
        <v>49</v>
      </c>
      <c r="B4" s="34" t="s">
        <v>54</v>
      </c>
    </row>
    <row r="5" spans="1:6">
      <c r="A5" s="34" t="s">
        <v>50</v>
      </c>
      <c r="B5" s="34" t="s">
        <v>55</v>
      </c>
    </row>
    <row r="6" spans="1:6">
      <c r="A6" s="34" t="s">
        <v>51</v>
      </c>
      <c r="B6" s="34" t="s">
        <v>56</v>
      </c>
    </row>
    <row r="7" spans="1:6">
      <c r="A7" s="34" t="s">
        <v>52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揭晓</dc:creator>
  <cp:lastModifiedBy>揭晓</cp:lastModifiedBy>
  <dcterms:created xsi:type="dcterms:W3CDTF">2020-02-29T18:18:00Z</dcterms:created>
  <dcterms:modified xsi:type="dcterms:W3CDTF">2020-03-04T15:37:49Z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