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660" activeTab="4"/>
  </bookViews>
  <sheets>
    <sheet name="Sheet1" sheetId="1" r:id="rId1"/>
    <sheet name="Sheet2" sheetId="2" r:id="rId2"/>
    <sheet name="Sheet3" sheetId="3" r:id="rId3"/>
    <sheet name="Sheet4" sheetId="4" r:id="rId4"/>
    <sheet name="计算表" sheetId="5" r:id="rId5"/>
  </sheets>
  <calcPr calcId="144525"/>
</workbook>
</file>

<file path=xl/sharedStrings.xml><?xml version="1.0" encoding="utf-8"?>
<sst xmlns="http://schemas.openxmlformats.org/spreadsheetml/2006/main" count="160" uniqueCount="72">
  <si>
    <t>案件数</t>
  </si>
  <si>
    <t>案件金额（万元）</t>
  </si>
  <si>
    <t>案件难度系数</t>
  </si>
  <si>
    <t>其他工作强度</t>
  </si>
  <si>
    <t>金额收入部分</t>
  </si>
  <si>
    <t>件数收入部分(对数）</t>
  </si>
  <si>
    <t>件数收入部分(指数）</t>
  </si>
  <si>
    <t>其他收入部分</t>
  </si>
  <si>
    <t>合计(按对数）</t>
  </si>
  <si>
    <t>合计(按指数）</t>
  </si>
  <si>
    <t>设想收入</t>
  </si>
  <si>
    <t>其他</t>
  </si>
  <si>
    <t>tt</t>
  </si>
  <si>
    <t>cc</t>
  </si>
  <si>
    <t>指数</t>
  </si>
  <si>
    <t>件数（对数）</t>
  </si>
  <si>
    <t>b</t>
  </si>
  <si>
    <t>最高/最低</t>
  </si>
  <si>
    <t>件数（指数）</t>
  </si>
  <si>
    <t>nn</t>
  </si>
  <si>
    <t>金额(10万）</t>
  </si>
  <si>
    <t>a</t>
  </si>
  <si>
    <t>mm</t>
  </si>
  <si>
    <t>案件金额</t>
  </si>
  <si>
    <t>测算表</t>
  </si>
  <si>
    <t>需要输入的列</t>
  </si>
  <si>
    <t>公式一
（件数按对数计算）</t>
  </si>
  <si>
    <t>案件数(N)</t>
  </si>
  <si>
    <t>案件金额（万元）(M)</t>
  </si>
  <si>
    <t>其他工作强度(T)</t>
  </si>
  <si>
    <t>公式二
（件数按指数计算）</t>
  </si>
  <si>
    <t>参数表</t>
  </si>
  <si>
    <t>c</t>
  </si>
  <si>
    <t>可调整的参数</t>
  </si>
  <si>
    <t>d</t>
  </si>
  <si>
    <t>件数（按对数计算）</t>
  </si>
  <si>
    <t>最高件数/最低件数收入比</t>
  </si>
  <si>
    <t>y</t>
  </si>
  <si>
    <t>件数（按指数计算）</t>
  </si>
  <si>
    <t>指数q</t>
  </si>
  <si>
    <t>x</t>
  </si>
  <si>
    <t>主办案件数(N)</t>
  </si>
  <si>
    <t>主办案件总金额（万元）(M)</t>
  </si>
  <si>
    <t>副办案件数(N)</t>
  </si>
  <si>
    <t>副办案件
总金额（万元）(M)</t>
  </si>
  <si>
    <t>主办金额收入部分</t>
  </si>
  <si>
    <t>副办金额收入部分</t>
  </si>
  <si>
    <t>金额收入合计</t>
  </si>
  <si>
    <t>主办件数收入部分(对数）</t>
  </si>
  <si>
    <t>副办件数收入部分(对数）</t>
  </si>
  <si>
    <t>件数收入合计</t>
  </si>
  <si>
    <t>固定</t>
  </si>
  <si>
    <t>b1</t>
  </si>
  <si>
    <t>y1</t>
  </si>
  <si>
    <t>k</t>
  </si>
  <si>
    <t>a1</t>
  </si>
  <si>
    <t>x1</t>
  </si>
  <si>
    <t>k1</t>
  </si>
  <si>
    <t>姓名</t>
  </si>
  <si>
    <t>主办金额占比</t>
  </si>
  <si>
    <t>副办金额占比</t>
  </si>
  <si>
    <t>主办件数收入部分</t>
  </si>
  <si>
    <t>副办件数收入部分</t>
  </si>
  <si>
    <t>总件数</t>
  </si>
  <si>
    <t>主办占比</t>
  </si>
  <si>
    <t>副办占比</t>
  </si>
  <si>
    <t>校准副办占比</t>
  </si>
  <si>
    <t>合计</t>
  </si>
  <si>
    <t>主办</t>
  </si>
  <si>
    <t>A</t>
  </si>
  <si>
    <t>B</t>
  </si>
  <si>
    <t>副办</t>
  </si>
</sst>
</file>

<file path=xl/styles.xml><?xml version="1.0" encoding="utf-8"?>
<styleSheet xmlns="http://schemas.openxmlformats.org/spreadsheetml/2006/main">
  <numFmts count="6">
    <numFmt numFmtId="176" formatCode="0.00_);[Red]\(0.00\)"/>
    <numFmt numFmtId="177" formatCode="0.00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9">
    <font>
      <sz val="11"/>
      <color theme="1"/>
      <name val="等线"/>
      <charset val="134"/>
      <scheme val="minor"/>
    </font>
    <font>
      <sz val="11"/>
      <name val="等线"/>
      <charset val="134"/>
      <scheme val="minor"/>
    </font>
    <font>
      <b/>
      <sz val="11"/>
      <color theme="1"/>
      <name val="等线"/>
      <charset val="134"/>
      <scheme val="minor"/>
    </font>
    <font>
      <b/>
      <sz val="22"/>
      <color theme="1"/>
      <name val="等线"/>
      <charset val="134"/>
      <scheme val="minor"/>
    </font>
    <font>
      <b/>
      <sz val="20"/>
      <color theme="1"/>
      <name val="等线"/>
      <charset val="134"/>
      <scheme val="minor"/>
    </font>
    <font>
      <b/>
      <sz val="11"/>
      <color rgb="FFFF0000"/>
      <name val="等线"/>
      <charset val="134"/>
      <scheme val="minor"/>
    </font>
    <font>
      <b/>
      <sz val="11"/>
      <color theme="5" tint="-0.249977111117893"/>
      <name val="等线"/>
      <charset val="134"/>
      <scheme val="minor"/>
    </font>
    <font>
      <b/>
      <sz val="11"/>
      <color theme="7" tint="-0.249977111117893"/>
      <name val="等线"/>
      <charset val="134"/>
      <scheme val="minor"/>
    </font>
    <font>
      <b/>
      <sz val="11"/>
      <color rgb="FFC00000"/>
      <name val="等线"/>
      <charset val="134"/>
      <scheme val="minor"/>
    </font>
    <font>
      <b/>
      <sz val="11"/>
      <name val="等线"/>
      <charset val="134"/>
      <scheme val="minor"/>
    </font>
    <font>
      <b/>
      <sz val="11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theme="1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FF0000"/>
      <name val="等线"/>
      <charset val="0"/>
      <scheme val="minor"/>
    </font>
    <font>
      <i/>
      <sz val="11"/>
      <color rgb="FF7F7F7F"/>
      <name val="等线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5117038483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19" fillId="4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6" fillId="30" borderId="7" applyNumberFormat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8" fillId="12" borderId="7" applyNumberFormat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1" fillId="9" borderId="5" applyNumberFormat="0" applyAlignment="0" applyProtection="0">
      <alignment vertical="center"/>
    </xf>
    <xf numFmtId="0" fontId="23" fillId="12" borderId="10" applyNumberFormat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0" fillId="13" borderId="8" applyNumberFormat="0" applyFont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</cellStyleXfs>
  <cellXfs count="4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2" fontId="0" fillId="0" borderId="1" xfId="0" applyNumberFormat="1" applyBorder="1">
      <alignment vertical="center"/>
    </xf>
    <xf numFmtId="0" fontId="0" fillId="0" borderId="1" xfId="0" applyFill="1" applyBorder="1">
      <alignment vertical="center"/>
    </xf>
    <xf numFmtId="0" fontId="1" fillId="0" borderId="1" xfId="0" applyFont="1" applyFill="1" applyBorder="1">
      <alignment vertical="center"/>
    </xf>
    <xf numFmtId="0" fontId="0" fillId="3" borderId="1" xfId="0" applyFill="1" applyBorder="1" applyAlignment="1">
      <alignment vertical="center" wrapText="1"/>
    </xf>
    <xf numFmtId="2" fontId="0" fillId="3" borderId="1" xfId="0" applyNumberFormat="1" applyFill="1" applyBorder="1">
      <alignment vertical="center"/>
    </xf>
    <xf numFmtId="0" fontId="2" fillId="4" borderId="1" xfId="0" applyFont="1" applyFill="1" applyBorder="1" applyAlignment="1">
      <alignment vertical="center" wrapText="1"/>
    </xf>
    <xf numFmtId="2" fontId="0" fillId="5" borderId="1" xfId="0" applyNumberFormat="1" applyFill="1" applyBorder="1">
      <alignment vertical="center"/>
    </xf>
    <xf numFmtId="177" fontId="0" fillId="0" borderId="0" xfId="0" applyNumberFormat="1">
      <alignment vertical="center"/>
    </xf>
    <xf numFmtId="0" fontId="0" fillId="0" borderId="0" xfId="0" applyFill="1">
      <alignment vertical="center"/>
    </xf>
    <xf numFmtId="0" fontId="0" fillId="0" borderId="0" xfId="0" applyAlignment="1">
      <alignment vertical="center" wrapText="1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2" borderId="1" xfId="0" applyFill="1" applyBorder="1">
      <alignment vertical="center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6" borderId="1" xfId="0" applyFill="1" applyBorder="1">
      <alignment vertical="center"/>
    </xf>
    <xf numFmtId="177" fontId="0" fillId="0" borderId="1" xfId="0" applyNumberFormat="1" applyBorder="1">
      <alignment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>
      <alignment vertical="center"/>
    </xf>
    <xf numFmtId="0" fontId="0" fillId="6" borderId="0" xfId="0" applyFill="1">
      <alignment vertical="center"/>
    </xf>
    <xf numFmtId="177" fontId="0" fillId="6" borderId="1" xfId="0" applyNumberFormat="1" applyFill="1" applyBorder="1">
      <alignment vertical="center"/>
    </xf>
    <xf numFmtId="177" fontId="5" fillId="0" borderId="0" xfId="0" applyNumberFormat="1" applyFont="1">
      <alignment vertical="center"/>
    </xf>
    <xf numFmtId="2" fontId="0" fillId="0" borderId="1" xfId="0" applyNumberFormat="1" applyFill="1" applyBorder="1">
      <alignment vertical="center"/>
    </xf>
    <xf numFmtId="0" fontId="0" fillId="0" borderId="1" xfId="0" applyFont="1" applyBorder="1">
      <alignment vertical="center"/>
    </xf>
    <xf numFmtId="2" fontId="0" fillId="0" borderId="1" xfId="0" applyNumberFormat="1" applyFont="1" applyBorder="1">
      <alignment vertical="center"/>
    </xf>
    <xf numFmtId="0" fontId="6" fillId="0" borderId="0" xfId="0" applyFont="1">
      <alignment vertical="center"/>
    </xf>
    <xf numFmtId="177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4" borderId="1" xfId="0" applyFont="1" applyFill="1" applyBorder="1">
      <alignment vertical="center"/>
    </xf>
    <xf numFmtId="0" fontId="7" fillId="0" borderId="0" xfId="0" applyFont="1">
      <alignment vertical="center"/>
    </xf>
    <xf numFmtId="2" fontId="8" fillId="0" borderId="0" xfId="0" applyNumberFormat="1" applyFo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7" borderId="1" xfId="0" applyFill="1" applyBorder="1">
      <alignment vertical="center"/>
    </xf>
    <xf numFmtId="0" fontId="9" fillId="0" borderId="1" xfId="0" applyFont="1" applyFill="1" applyBorder="1">
      <alignment vertical="center"/>
    </xf>
    <xf numFmtId="0" fontId="2" fillId="0" borderId="1" xfId="0" applyFont="1" applyBorder="1">
      <alignment vertical="center"/>
    </xf>
    <xf numFmtId="2" fontId="2" fillId="0" borderId="1" xfId="0" applyNumberFormat="1" applyFont="1" applyBorder="1">
      <alignment vertical="center"/>
    </xf>
    <xf numFmtId="2" fontId="2" fillId="8" borderId="1" xfId="0" applyNumberFormat="1" applyFont="1" applyFill="1" applyBorder="1">
      <alignment vertical="center"/>
    </xf>
    <xf numFmtId="2" fontId="2" fillId="0" borderId="1" xfId="0" applyNumberFormat="1" applyFont="1" applyFill="1" applyBorder="1">
      <alignment vertical="center"/>
    </xf>
    <xf numFmtId="176" fontId="0" fillId="0" borderId="0" xfId="0" applyNumberForma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9</xdr:col>
      <xdr:colOff>14605</xdr:colOff>
      <xdr:row>3</xdr:row>
      <xdr:rowOff>42545</xdr:rowOff>
    </xdr:from>
    <xdr:ext cx="3746500" cy="265430"/>
    <mc:AlternateContent xmlns:mc="http://schemas.openxmlformats.org/markup-compatibility/2006">
      <mc:Choice xmlns:a14="http://schemas.microsoft.com/office/drawing/2010/main" Requires="a14">
        <xdr:sp>
          <xdr:nvSpPr>
            <xdr:cNvPr id="2" name="文本框 1"/>
            <xdr:cNvSpPr txBox="1"/>
          </xdr:nvSpPr>
          <xdr:spPr>
            <a:xfrm>
              <a:off x="10454005" y="804545"/>
              <a:ext cx="3746500" cy="265430"/>
            </a:xfrm>
            <a:prstGeom prst="rect">
              <a:avLst/>
            </a:prstGeom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pPr algn="l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zh-CN" sz="1100" i="1">
                        <a:latin typeface="Cambria Math" panose="02040503050406030204" pitchFamily="18" charset="0"/>
                        <a:cs typeface="DejaVu Math TeX Gyre" panose="02000503000000000000" charset="0"/>
                      </a:rPr>
                      <m:t>𝑆</m:t>
                    </m:r>
                    <m:r>
                      <a:rPr lang="en-US" altLang="zh-CN" sz="1100" i="1">
                        <a:latin typeface="Cambria Math" panose="02040503050406030204" pitchFamily="18" charset="0"/>
                        <a:cs typeface="DejaVu Math TeX Gyre" panose="02000503000000000000" charset="0"/>
                      </a:rPr>
                      <m:t>=</m:t>
                    </m:r>
                    <m:r>
                      <a:rPr lang="en-US" altLang="zh-CN" sz="1100" i="1">
                        <a:latin typeface="Cambria Math" panose="02040503050406030204" pitchFamily="18" charset="0"/>
                        <a:cs typeface="DejaVu Math TeX Gyre" panose="02000503000000000000" charset="0"/>
                      </a:rPr>
                      <m:t>𝑎</m:t>
                    </m:r>
                    <m:r>
                      <a:rPr lang="en-US" altLang="zh-CN" sz="1100" i="1">
                        <a:latin typeface="Cambria Math" panose="02040503050406030204" pitchFamily="18" charset="0"/>
                        <a:cs typeface="DejaVu Math TeX Gyre" panose="02000503000000000000" charset="0"/>
                      </a:rPr>
                      <m:t>×</m:t>
                    </m:r>
                    <m:func>
                      <m:funcPr>
                        <m:ctrlPr>
                          <a:rPr lang="en-US" altLang="zh-CN" sz="1100" i="1">
                            <a:latin typeface="Cambria Math" panose="02040503050406030204" pitchFamily="18" charset="0"/>
                            <a:cs typeface="DejaVu Math TeX Gyre" panose="02000503000000000000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US" altLang="zh-CN" sz="1100">
                            <a:latin typeface="Cambria Math" panose="02040503050406030204" pitchFamily="18" charset="0"/>
                            <a:cs typeface="DejaVu Math TeX Gyre" panose="02000503000000000000" charset="0"/>
                          </a:rPr>
                          <m:t>ln</m:t>
                        </m:r>
                      </m:fName>
                      <m:e>
                        <m:r>
                          <a:rPr lang="en-US" altLang="zh-CN" sz="1100" i="1">
                            <a:latin typeface="Cambria Math" panose="02040503050406030204" pitchFamily="18" charset="0"/>
                            <a:cs typeface="DejaVu Math TeX Gyre" panose="02000503000000000000" charset="0"/>
                          </a:rPr>
                          <m:t>(</m:t>
                        </m:r>
                        <m:r>
                          <a:rPr lang="en-US" altLang="zh-CN" sz="1100" i="1">
                            <a:latin typeface="Cambria Math" panose="02040503050406030204" pitchFamily="18" charset="0"/>
                            <a:cs typeface="DejaVu Math TeX Gyre" panose="02000503000000000000" charset="0"/>
                          </a:rPr>
                          <m:t>𝑀</m:t>
                        </m:r>
                        <m:r>
                          <a:rPr lang="en-US" altLang="zh-CN" sz="1100" i="1">
                            <a:latin typeface="Cambria Math" panose="02040503050406030204" pitchFamily="18" charset="0"/>
                            <a:cs typeface="DejaVu Math TeX Gyre" panose="02000503000000000000" charset="0"/>
                          </a:rPr>
                          <m:t>+</m:t>
                        </m:r>
                        <m:r>
                          <a:rPr lang="en-US" altLang="zh-CN" sz="1100" i="1">
                            <a:latin typeface="Cambria Math" panose="02040503050406030204" pitchFamily="18" charset="0"/>
                            <a:cs typeface="DejaVu Math TeX Gyre" panose="02000503000000000000" charset="0"/>
                          </a:rPr>
                          <m:t>𝑥</m:t>
                        </m:r>
                        <m:r>
                          <a:rPr lang="en-US" altLang="zh-CN" sz="1100" i="1">
                            <a:latin typeface="Cambria Math" panose="02040503050406030204" pitchFamily="18" charset="0"/>
                            <a:cs typeface="DejaVu Math TeX Gyre" panose="02000503000000000000" charset="0"/>
                          </a:rPr>
                          <m:t>)</m:t>
                        </m:r>
                      </m:e>
                    </m:func>
                    <m:r>
                      <a:rPr lang="en-US" altLang="zh-CN" sz="1100" i="1">
                        <a:latin typeface="Cambria Math" panose="02040503050406030204" pitchFamily="18" charset="0"/>
                        <a:cs typeface="DejaVu Math TeX Gyre" panose="02000503000000000000" charset="0"/>
                      </a:rPr>
                      <m:t>+</m:t>
                    </m:r>
                    <m:r>
                      <a:rPr lang="en-US" altLang="zh-CN" sz="1100" i="1">
                        <a:latin typeface="Cambria Math" panose="02040503050406030204" pitchFamily="18" charset="0"/>
                        <a:cs typeface="DejaVu Math TeX Gyre" panose="02000503000000000000" charset="0"/>
                      </a:rPr>
                      <m:t>𝑏</m:t>
                    </m:r>
                    <m:r>
                      <a:rPr lang="en-US" altLang="zh-CN" sz="1100" i="1">
                        <a:latin typeface="Cambria Math" panose="02040503050406030204" pitchFamily="18" charset="0"/>
                        <a:cs typeface="DejaVu Math TeX Gyre" panose="02000503000000000000" charset="0"/>
                      </a:rPr>
                      <m:t>×</m:t>
                    </m:r>
                    <m:func>
                      <m:funcPr>
                        <m:ctrlPr>
                          <a:rPr lang="en-US" altLang="zh-CN" sz="1100" i="1">
                            <a:latin typeface="Cambria Math" panose="02040503050406030204" pitchFamily="18" charset="0"/>
                            <a:cs typeface="DejaVu Math TeX Gyre" panose="02000503000000000000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US" altLang="zh-CN" sz="1100">
                            <a:latin typeface="Cambria Math" panose="02040503050406030204" pitchFamily="18" charset="0"/>
                            <a:cs typeface="DejaVu Math TeX Gyre" panose="02000503000000000000" charset="0"/>
                          </a:rPr>
                          <m:t>ln</m:t>
                        </m:r>
                      </m:fName>
                      <m:e>
                        <m:r>
                          <a:rPr lang="en-US" altLang="zh-CN" sz="1100" i="1">
                            <a:latin typeface="Cambria Math" panose="02040503050406030204" pitchFamily="18" charset="0"/>
                            <a:cs typeface="DejaVu Math TeX Gyre" panose="02000503000000000000" charset="0"/>
                          </a:rPr>
                          <m:t>(</m:t>
                        </m:r>
                        <m:r>
                          <a:rPr lang="en-US" altLang="zh-CN" sz="1100" i="1">
                            <a:latin typeface="Cambria Math" panose="02040503050406030204" pitchFamily="18" charset="0"/>
                            <a:cs typeface="DejaVu Math TeX Gyre" panose="02000503000000000000" charset="0"/>
                          </a:rPr>
                          <m:t>𝑁</m:t>
                        </m:r>
                        <m:r>
                          <a:rPr lang="en-US" altLang="zh-CN" sz="1100" i="1">
                            <a:latin typeface="Cambria Math" panose="02040503050406030204" pitchFamily="18" charset="0"/>
                            <a:cs typeface="DejaVu Math TeX Gyre" panose="02000503000000000000" charset="0"/>
                          </a:rPr>
                          <m:t>+</m:t>
                        </m:r>
                        <m:r>
                          <a:rPr lang="en-US" altLang="zh-CN" sz="1100" i="1">
                            <a:latin typeface="Cambria Math" panose="02040503050406030204" pitchFamily="18" charset="0"/>
                            <a:cs typeface="DejaVu Math TeX Gyre" panose="02000503000000000000" charset="0"/>
                          </a:rPr>
                          <m:t>𝑦</m:t>
                        </m:r>
                        <m:r>
                          <a:rPr lang="en-US" altLang="zh-CN" sz="1100" i="1">
                            <a:latin typeface="Cambria Math" panose="02040503050406030204" pitchFamily="18" charset="0"/>
                            <a:cs typeface="DejaVu Math TeX Gyre" panose="02000503000000000000" charset="0"/>
                          </a:rPr>
                          <m:t>)</m:t>
                        </m:r>
                      </m:e>
                    </m:func>
                    <m:r>
                      <a:rPr lang="en-US" altLang="zh-CN" sz="1100" i="1">
                        <a:latin typeface="Cambria Math" panose="02040503050406030204" pitchFamily="18" charset="0"/>
                        <a:cs typeface="DejaVu Math TeX Gyre" panose="02000503000000000000" charset="0"/>
                      </a:rPr>
                      <m:t>+</m:t>
                    </m:r>
                    <m:r>
                      <a:rPr lang="en-US" altLang="zh-CN" sz="1100" i="1">
                        <a:latin typeface="Cambria Math" panose="02040503050406030204" pitchFamily="18" charset="0"/>
                        <a:cs typeface="DejaVu Math TeX Gyre" panose="02000503000000000000" charset="0"/>
                      </a:rPr>
                      <m:t>𝑐</m:t>
                    </m:r>
                    <m:r>
                      <a:rPr lang="en-US" altLang="zh-CN" sz="1100" i="1">
                        <a:latin typeface="Cambria Math" panose="02040503050406030204" pitchFamily="18" charset="0"/>
                        <a:cs typeface="DejaVu Math TeX Gyre" panose="02000503000000000000" charset="0"/>
                      </a:rPr>
                      <m:t>×</m:t>
                    </m:r>
                    <m:func>
                      <m:funcPr>
                        <m:ctrlPr>
                          <a:rPr lang="en-US" altLang="zh-CN" sz="1100" i="1">
                            <a:latin typeface="Cambria Math" panose="02040503050406030204" pitchFamily="18" charset="0"/>
                            <a:cs typeface="DejaVu Math TeX Gyre" panose="02000503000000000000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US" altLang="zh-CN" sz="1100">
                            <a:latin typeface="Cambria Math" panose="02040503050406030204" pitchFamily="18" charset="0"/>
                            <a:cs typeface="DejaVu Math TeX Gyre" panose="02000503000000000000" charset="0"/>
                          </a:rPr>
                          <m:t>ln</m:t>
                        </m:r>
                      </m:fName>
                      <m:e>
                        <m:r>
                          <a:rPr lang="en-US" altLang="zh-CN" sz="1100" i="1">
                            <a:latin typeface="Cambria Math" panose="02040503050406030204" pitchFamily="18" charset="0"/>
                            <a:cs typeface="DejaVu Math TeX Gyre" panose="02000503000000000000" charset="0"/>
                          </a:rPr>
                          <m:t>(</m:t>
                        </m:r>
                        <m:r>
                          <a:rPr lang="en-US" altLang="zh-CN" sz="1100" i="1">
                            <a:latin typeface="Cambria Math" panose="02040503050406030204" pitchFamily="18" charset="0"/>
                            <a:cs typeface="DejaVu Math TeX Gyre" panose="02000503000000000000" charset="0"/>
                          </a:rPr>
                          <m:t>𝑇</m:t>
                        </m:r>
                        <m:r>
                          <a:rPr lang="en-US" altLang="zh-CN" sz="1100" i="1">
                            <a:latin typeface="Cambria Math" panose="02040503050406030204" pitchFamily="18" charset="0"/>
                            <a:cs typeface="DejaVu Math TeX Gyre" panose="02000503000000000000" charset="0"/>
                          </a:rPr>
                          <m:t>)</m:t>
                        </m:r>
                      </m:e>
                    </m:func>
                    <m:r>
                      <a:rPr lang="en-US" altLang="zh-CN" sz="1100" i="1">
                        <a:latin typeface="Cambria Math" panose="02040503050406030204" pitchFamily="18" charset="0"/>
                        <a:cs typeface="DejaVu Math TeX Gyre" panose="02000503000000000000" charset="0"/>
                      </a:rPr>
                      <m:t>+</m:t>
                    </m:r>
                    <m:r>
                      <a:rPr lang="en-US" altLang="zh-CN" sz="1100" i="1">
                        <a:latin typeface="Cambria Math" panose="02040503050406030204" pitchFamily="18" charset="0"/>
                        <a:cs typeface="DejaVu Math TeX Gyre" panose="02000503000000000000" charset="0"/>
                      </a:rPr>
                      <m:t>𝑑</m:t>
                    </m:r>
                  </m:oMath>
                </m:oMathPara>
              </a14:m>
              <a:endParaRPr lang="zh-CN" altLang="en-US" sz="1100"/>
            </a:p>
          </xdr:txBody>
        </xdr:sp>
      </mc:Choice>
      <mc:Fallback>
        <xdr:sp>
          <xdr:nvSpPr>
            <xdr:cNvPr id="2" name="文本框 1"/>
            <xdr:cNvSpPr txBox="1"/>
          </xdr:nvSpPr>
          <xdr:spPr>
            <a:xfrm>
              <a:off x="10454005" y="804545"/>
              <a:ext cx="3746500" cy="265430"/>
            </a:xfrm>
            <a:prstGeom prst="rect">
              <a:avLst/>
            </a:prstGeom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pPr algn="l"/>
              <a:r>
                <a:rPr lang="en-US" altLang="zh-CN" sz="1100">
                  <a:latin typeface="Cambria Math" panose="02040503050406030204" pitchFamily="18" charset="0"/>
                  <a:cs typeface="DejaVu Math TeX Gyre" panose="02000503000000000000" charset="0"/>
                </a:rPr>
                <a:t>𝑆</a:t>
              </a:r>
              <a:r>
                <a:rPr lang="en-US" altLang="zh-CN" sz="1100">
                  <a:latin typeface="Cambria Math" panose="02040503050406030204" pitchFamily="18" charset="0"/>
                  <a:cs typeface="DejaVu Math TeX Gyre" panose="02000503000000000000" charset="0"/>
                </a:rPr>
                <a:t>=</a:t>
              </a:r>
              <a:r>
                <a:rPr lang="en-US" altLang="zh-CN" sz="1100">
                  <a:latin typeface="Cambria Math" panose="02040503050406030204" pitchFamily="18" charset="0"/>
                  <a:cs typeface="DejaVu Math TeX Gyre" panose="02000503000000000000" charset="0"/>
                </a:rPr>
                <a:t>𝑎</a:t>
              </a:r>
              <a:r>
                <a:rPr lang="en-US" altLang="zh-CN" sz="1100">
                  <a:latin typeface="Cambria Math" panose="02040503050406030204" pitchFamily="18" charset="0"/>
                  <a:cs typeface="DejaVu Math TeX Gyre" panose="02000503000000000000" charset="0"/>
                </a:rPr>
                <a:t>×</a:t>
              </a:r>
              <a:r>
                <a:rPr lang="en-US" altLang="zh-CN" sz="1100">
                  <a:latin typeface="Cambria Math" panose="02040503050406030204" pitchFamily="18" charset="0"/>
                  <a:cs typeface="DejaVu Math TeX Gyre" panose="02000503000000000000" charset="0"/>
                </a:rPr>
                <a:t>ln</a:t>
              </a:r>
              <a:r>
                <a:rPr lang="en-US" altLang="zh-CN" sz="1100">
                  <a:latin typeface="Cambria Math" panose="02040503050406030204" pitchFamily="18" charset="0"/>
                  <a:cs typeface="DejaVu Math TeX Gyre" panose="02000503000000000000" charset="0"/>
                </a:rPr>
                <a:t>(</a:t>
              </a:r>
              <a:r>
                <a:rPr lang="en-US" altLang="zh-CN" sz="1100">
                  <a:latin typeface="Cambria Math" panose="02040503050406030204" pitchFamily="18" charset="0"/>
                  <a:cs typeface="DejaVu Math TeX Gyre" panose="02000503000000000000" charset="0"/>
                </a:rPr>
                <a:t>𝑀</a:t>
              </a:r>
              <a:r>
                <a:rPr lang="en-US" altLang="zh-CN" sz="1100">
                  <a:latin typeface="Cambria Math" panose="02040503050406030204" pitchFamily="18" charset="0"/>
                  <a:cs typeface="DejaVu Math TeX Gyre" panose="02000503000000000000" charset="0"/>
                </a:rPr>
                <a:t>+</a:t>
              </a:r>
              <a:r>
                <a:rPr lang="en-US" altLang="zh-CN" sz="1100">
                  <a:latin typeface="Cambria Math" panose="02040503050406030204" pitchFamily="18" charset="0"/>
                  <a:cs typeface="DejaVu Math TeX Gyre" panose="02000503000000000000" charset="0"/>
                </a:rPr>
                <a:t>𝑥</a:t>
              </a:r>
              <a:r>
                <a:rPr lang="en-US" altLang="zh-CN" sz="1100">
                  <a:latin typeface="Cambria Math" panose="02040503050406030204" pitchFamily="18" charset="0"/>
                  <a:cs typeface="DejaVu Math TeX Gyre" panose="02000503000000000000" charset="0"/>
                </a:rPr>
                <a:t>)</a:t>
              </a:r>
              <a:r>
                <a:rPr lang="en-US" altLang="zh-CN" sz="1100">
                  <a:latin typeface="Cambria Math" panose="02040503050406030204" pitchFamily="18" charset="0"/>
                  <a:cs typeface="DejaVu Math TeX Gyre" panose="02000503000000000000" charset="0"/>
                </a:rPr>
                <a:t>+</a:t>
              </a:r>
              <a:r>
                <a:rPr lang="en-US" altLang="zh-CN" sz="1100">
                  <a:latin typeface="Cambria Math" panose="02040503050406030204" pitchFamily="18" charset="0"/>
                  <a:cs typeface="DejaVu Math TeX Gyre" panose="02000503000000000000" charset="0"/>
                </a:rPr>
                <a:t>𝑏</a:t>
              </a:r>
              <a:r>
                <a:rPr lang="en-US" altLang="zh-CN" sz="1100">
                  <a:latin typeface="Cambria Math" panose="02040503050406030204" pitchFamily="18" charset="0"/>
                  <a:cs typeface="DejaVu Math TeX Gyre" panose="02000503000000000000" charset="0"/>
                </a:rPr>
                <a:t>×</a:t>
              </a:r>
              <a:r>
                <a:rPr lang="en-US" altLang="zh-CN" sz="1100">
                  <a:latin typeface="Cambria Math" panose="02040503050406030204" pitchFamily="18" charset="0"/>
                  <a:cs typeface="DejaVu Math TeX Gyre" panose="02000503000000000000" charset="0"/>
                </a:rPr>
                <a:t>ln</a:t>
              </a:r>
              <a:r>
                <a:rPr lang="en-US" altLang="zh-CN" sz="1100">
                  <a:latin typeface="Cambria Math" panose="02040503050406030204" pitchFamily="18" charset="0"/>
                  <a:cs typeface="DejaVu Math TeX Gyre" panose="02000503000000000000" charset="0"/>
                </a:rPr>
                <a:t>(</a:t>
              </a:r>
              <a:r>
                <a:rPr lang="en-US" altLang="zh-CN" sz="1100">
                  <a:latin typeface="Cambria Math" panose="02040503050406030204" pitchFamily="18" charset="0"/>
                  <a:cs typeface="DejaVu Math TeX Gyre" panose="02000503000000000000" charset="0"/>
                </a:rPr>
                <a:t>𝑁</a:t>
              </a:r>
              <a:r>
                <a:rPr lang="en-US" altLang="zh-CN" sz="1100">
                  <a:latin typeface="Cambria Math" panose="02040503050406030204" pitchFamily="18" charset="0"/>
                  <a:cs typeface="DejaVu Math TeX Gyre" panose="02000503000000000000" charset="0"/>
                </a:rPr>
                <a:t>+</a:t>
              </a:r>
              <a:r>
                <a:rPr lang="en-US" altLang="zh-CN" sz="1100">
                  <a:latin typeface="Cambria Math" panose="02040503050406030204" pitchFamily="18" charset="0"/>
                  <a:cs typeface="DejaVu Math TeX Gyre" panose="02000503000000000000" charset="0"/>
                </a:rPr>
                <a:t>𝑦</a:t>
              </a:r>
              <a:r>
                <a:rPr lang="en-US" altLang="zh-CN" sz="1100">
                  <a:latin typeface="Cambria Math" panose="02040503050406030204" pitchFamily="18" charset="0"/>
                  <a:cs typeface="DejaVu Math TeX Gyre" panose="02000503000000000000" charset="0"/>
                </a:rPr>
                <a:t>)</a:t>
              </a:r>
              <a:r>
                <a:rPr lang="en-US" altLang="zh-CN" sz="1100">
                  <a:latin typeface="Cambria Math" panose="02040503050406030204" pitchFamily="18" charset="0"/>
                  <a:cs typeface="DejaVu Math TeX Gyre" panose="02000503000000000000" charset="0"/>
                </a:rPr>
                <a:t>+</a:t>
              </a:r>
              <a:r>
                <a:rPr lang="en-US" altLang="zh-CN" sz="1100">
                  <a:latin typeface="Cambria Math" panose="02040503050406030204" pitchFamily="18" charset="0"/>
                  <a:cs typeface="DejaVu Math TeX Gyre" panose="02000503000000000000" charset="0"/>
                </a:rPr>
                <a:t>𝑐</a:t>
              </a:r>
              <a:r>
                <a:rPr lang="en-US" altLang="zh-CN" sz="1100">
                  <a:latin typeface="Cambria Math" panose="02040503050406030204" pitchFamily="18" charset="0"/>
                  <a:cs typeface="DejaVu Math TeX Gyre" panose="02000503000000000000" charset="0"/>
                </a:rPr>
                <a:t>×</a:t>
              </a:r>
              <a:r>
                <a:rPr lang="en-US" altLang="zh-CN" sz="1100">
                  <a:latin typeface="Cambria Math" panose="02040503050406030204" pitchFamily="18" charset="0"/>
                  <a:cs typeface="DejaVu Math TeX Gyre" panose="02000503000000000000" charset="0"/>
                </a:rPr>
                <a:t>ln</a:t>
              </a:r>
              <a:r>
                <a:rPr lang="en-US" altLang="zh-CN" sz="1100">
                  <a:latin typeface="Cambria Math" panose="02040503050406030204" pitchFamily="18" charset="0"/>
                  <a:cs typeface="DejaVu Math TeX Gyre" panose="02000503000000000000" charset="0"/>
                </a:rPr>
                <a:t>(</a:t>
              </a:r>
              <a:r>
                <a:rPr lang="en-US" altLang="zh-CN" sz="1100">
                  <a:latin typeface="Cambria Math" panose="02040503050406030204" pitchFamily="18" charset="0"/>
                  <a:cs typeface="DejaVu Math TeX Gyre" panose="02000503000000000000" charset="0"/>
                </a:rPr>
                <a:t>𝑇</a:t>
              </a:r>
              <a:r>
                <a:rPr lang="en-US" altLang="zh-CN" sz="1100">
                  <a:latin typeface="Cambria Math" panose="02040503050406030204" pitchFamily="18" charset="0"/>
                  <a:cs typeface="DejaVu Math TeX Gyre" panose="02000503000000000000" charset="0"/>
                </a:rPr>
                <a:t>)</a:t>
              </a:r>
              <a:r>
                <a:rPr lang="en-US" altLang="zh-CN" sz="1100">
                  <a:latin typeface="Cambria Math" panose="02040503050406030204" pitchFamily="18" charset="0"/>
                  <a:cs typeface="DejaVu Math TeX Gyre" panose="02000503000000000000" charset="0"/>
                </a:rPr>
                <a:t>+</a:t>
              </a:r>
              <a:r>
                <a:rPr lang="en-US" altLang="zh-CN" sz="1100">
                  <a:latin typeface="Cambria Math" panose="02040503050406030204" pitchFamily="18" charset="0"/>
                  <a:cs typeface="DejaVu Math TeX Gyre" panose="02000503000000000000" charset="0"/>
                </a:rPr>
                <a:t>𝑑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9</xdr:col>
      <xdr:colOff>9525</xdr:colOff>
      <xdr:row>13</xdr:row>
      <xdr:rowOff>88900</xdr:rowOff>
    </xdr:from>
    <xdr:ext cx="3734435" cy="328295"/>
    <mc:AlternateContent xmlns:mc="http://schemas.openxmlformats.org/markup-compatibility/2006">
      <mc:Choice xmlns:a14="http://schemas.microsoft.com/office/drawing/2010/main" Requires="a14">
        <xdr:sp>
          <xdr:nvSpPr>
            <xdr:cNvPr id="3" name="文本框 2"/>
            <xdr:cNvSpPr txBox="1"/>
          </xdr:nvSpPr>
          <xdr:spPr>
            <a:xfrm>
              <a:off x="10448925" y="3049270"/>
              <a:ext cx="3734435" cy="328295"/>
            </a:xfrm>
            <a:prstGeom prst="rect">
              <a:avLst/>
            </a:prstGeom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>
              <a:defPPr>
                <a:defRPr lang="zh-CN">
                  <a:solidFill>
                    <a:schemeClr val="tx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zh-CN" sz="1100" i="1">
                        <a:latin typeface="Cambria Math" panose="02040503050406030204" pitchFamily="18" charset="0"/>
                        <a:cs typeface="DejaVu Math TeX Gyre" panose="02000503000000000000" charset="0"/>
                      </a:rPr>
                      <m:t>𝑆</m:t>
                    </m:r>
                    <m:r>
                      <a:rPr lang="en-US" altLang="zh-CN" sz="1100" i="1">
                        <a:latin typeface="Cambria Math" panose="02040503050406030204" pitchFamily="18" charset="0"/>
                        <a:cs typeface="DejaVu Math TeX Gyre" panose="02000503000000000000" charset="0"/>
                      </a:rPr>
                      <m:t>=</m:t>
                    </m:r>
                    <m:r>
                      <a:rPr lang="en-US" altLang="zh-CN" sz="1100" i="1">
                        <a:latin typeface="Cambria Math" panose="02040503050406030204" pitchFamily="18" charset="0"/>
                        <a:cs typeface="DejaVu Math TeX Gyre" panose="02000503000000000000" charset="0"/>
                      </a:rPr>
                      <m:t>𝑎</m:t>
                    </m:r>
                    <m:r>
                      <a:rPr lang="en-US" altLang="zh-CN" sz="1100" i="1">
                        <a:latin typeface="Cambria Math" panose="02040503050406030204" pitchFamily="18" charset="0"/>
                        <a:cs typeface="DejaVu Math TeX Gyre" panose="02000503000000000000" charset="0"/>
                      </a:rPr>
                      <m:t>×</m:t>
                    </m:r>
                    <m:func>
                      <m:funcPr>
                        <m:ctrlPr>
                          <a:rPr lang="en-US" altLang="zh-CN" sz="1100" i="1">
                            <a:latin typeface="Cambria Math" panose="02040503050406030204" pitchFamily="18" charset="0"/>
                            <a:cs typeface="DejaVu Math TeX Gyre" panose="02000503000000000000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US" altLang="zh-CN" sz="1100">
                            <a:latin typeface="Cambria Math" panose="02040503050406030204" pitchFamily="18" charset="0"/>
                            <a:cs typeface="DejaVu Math TeX Gyre" panose="02000503000000000000" charset="0"/>
                          </a:rPr>
                          <m:t>ln</m:t>
                        </m:r>
                      </m:fName>
                      <m:e>
                        <m:r>
                          <a:rPr lang="en-US" altLang="zh-CN" sz="1100" i="1">
                            <a:latin typeface="Cambria Math" panose="02040503050406030204" pitchFamily="18" charset="0"/>
                            <a:cs typeface="DejaVu Math TeX Gyre" panose="02000503000000000000" charset="0"/>
                          </a:rPr>
                          <m:t>(</m:t>
                        </m:r>
                        <m:r>
                          <a:rPr lang="en-US" altLang="zh-CN" sz="1100" i="1">
                            <a:latin typeface="Cambria Math" panose="02040503050406030204" pitchFamily="18" charset="0"/>
                            <a:cs typeface="DejaVu Math TeX Gyre" panose="02000503000000000000" charset="0"/>
                          </a:rPr>
                          <m:t>𝑀</m:t>
                        </m:r>
                        <m:r>
                          <a:rPr lang="en-US" altLang="zh-CN" sz="1100" i="1">
                            <a:latin typeface="Cambria Math" panose="02040503050406030204" pitchFamily="18" charset="0"/>
                            <a:cs typeface="DejaVu Math TeX Gyre" panose="02000503000000000000" charset="0"/>
                          </a:rPr>
                          <m:t>+</m:t>
                        </m:r>
                        <m:r>
                          <a:rPr lang="en-US" altLang="zh-CN" sz="1100" i="1">
                            <a:latin typeface="Cambria Math" panose="02040503050406030204" pitchFamily="18" charset="0"/>
                            <a:cs typeface="DejaVu Math TeX Gyre" panose="02000503000000000000" charset="0"/>
                          </a:rPr>
                          <m:t>𝑥</m:t>
                        </m:r>
                        <m:r>
                          <a:rPr lang="en-US" altLang="zh-CN" sz="1100" i="1">
                            <a:latin typeface="Cambria Math" panose="02040503050406030204" pitchFamily="18" charset="0"/>
                            <a:cs typeface="DejaVu Math TeX Gyre" panose="02000503000000000000" charset="0"/>
                          </a:rPr>
                          <m:t>)</m:t>
                        </m:r>
                      </m:e>
                    </m:func>
                    <m:r>
                      <a:rPr lang="en-US" altLang="zh-CN" sz="1100" i="1">
                        <a:latin typeface="Cambria Math" panose="02040503050406030204" pitchFamily="18" charset="0"/>
                        <a:cs typeface="DejaVu Math TeX Gyre" panose="02000503000000000000" charset="0"/>
                      </a:rPr>
                      <m:t>+</m:t>
                    </m:r>
                    <m:r>
                      <a:rPr lang="en-US" altLang="zh-CN" sz="1100" i="1">
                        <a:latin typeface="Cambria Math" panose="02040503050406030204" pitchFamily="18" charset="0"/>
                        <a:cs typeface="DejaVu Math TeX Gyre" panose="02000503000000000000" charset="0"/>
                      </a:rPr>
                      <m:t>𝑏</m:t>
                    </m:r>
                    <m:r>
                      <a:rPr lang="en-US" altLang="zh-CN" sz="1100" i="1">
                        <a:latin typeface="Cambria Math" panose="02040503050406030204" pitchFamily="18" charset="0"/>
                        <a:cs typeface="DejaVu Math TeX Gyre" panose="02000503000000000000" charset="0"/>
                      </a:rPr>
                      <m:t>×</m:t>
                    </m:r>
                    <m:rad>
                      <m:radPr>
                        <m:ctrlPr>
                          <a:rPr lang="en-US" altLang="zh-CN" sz="1100" i="1">
                            <a:latin typeface="Cambria Math" panose="02040503050406030204" pitchFamily="18" charset="0"/>
                            <a:cs typeface="DejaVu Math TeX Gyre" panose="02000503000000000000" charset="0"/>
                          </a:rPr>
                        </m:ctrlPr>
                      </m:radPr>
                      <m:deg>
                        <m:r>
                          <a:rPr lang="en-US" altLang="zh-CN" sz="1100" i="1">
                            <a:latin typeface="Cambria Math" panose="02040503050406030204" pitchFamily="18" charset="0"/>
                            <a:cs typeface="DejaVu Math TeX Gyre" panose="02000503000000000000" charset="0"/>
                          </a:rPr>
                          <m:t>𝑞</m:t>
                        </m:r>
                      </m:deg>
                      <m:e>
                        <m:r>
                          <a:rPr lang="en-US" altLang="zh-CN" sz="1100" i="1">
                            <a:latin typeface="Cambria Math" panose="02040503050406030204" pitchFamily="18" charset="0"/>
                            <a:cs typeface="DejaVu Math TeX Gyre" panose="02000503000000000000" charset="0"/>
                          </a:rPr>
                          <m:t>(</m:t>
                        </m:r>
                        <m:r>
                          <a:rPr lang="en-US" altLang="zh-CN" sz="1100" i="1">
                            <a:latin typeface="Cambria Math" panose="02040503050406030204" pitchFamily="18" charset="0"/>
                            <a:cs typeface="DejaVu Math TeX Gyre" panose="02000503000000000000" charset="0"/>
                          </a:rPr>
                          <m:t>𝑁</m:t>
                        </m:r>
                        <m:r>
                          <a:rPr lang="en-US" altLang="zh-CN" sz="1100" i="1">
                            <a:latin typeface="Cambria Math" panose="02040503050406030204" pitchFamily="18" charset="0"/>
                            <a:cs typeface="DejaVu Math TeX Gyre" panose="02000503000000000000" charset="0"/>
                          </a:rPr>
                          <m:t>+</m:t>
                        </m:r>
                        <m:r>
                          <a:rPr lang="en-US" altLang="zh-CN" sz="1100" i="1">
                            <a:latin typeface="Cambria Math" panose="02040503050406030204" pitchFamily="18" charset="0"/>
                            <a:cs typeface="DejaVu Math TeX Gyre" panose="02000503000000000000" charset="0"/>
                          </a:rPr>
                          <m:t>𝑦</m:t>
                        </m:r>
                        <m:r>
                          <a:rPr lang="en-US" altLang="zh-CN" sz="1100" i="1">
                            <a:latin typeface="Cambria Math" panose="02040503050406030204" pitchFamily="18" charset="0"/>
                            <a:cs typeface="DejaVu Math TeX Gyre" panose="02000503000000000000" charset="0"/>
                          </a:rPr>
                          <m:t>)</m:t>
                        </m:r>
                      </m:e>
                    </m:rad>
                    <m:r>
                      <a:rPr lang="en-US" altLang="zh-CN" sz="1100" i="1">
                        <a:latin typeface="Cambria Math" panose="02040503050406030204" pitchFamily="18" charset="0"/>
                        <a:cs typeface="DejaVu Math TeX Gyre" panose="02000503000000000000" charset="0"/>
                      </a:rPr>
                      <m:t>+</m:t>
                    </m:r>
                    <m:r>
                      <a:rPr lang="en-US" altLang="zh-CN" sz="1100" i="1">
                        <a:latin typeface="Cambria Math" panose="02040503050406030204" pitchFamily="18" charset="0"/>
                        <a:cs typeface="DejaVu Math TeX Gyre" panose="02000503000000000000" charset="0"/>
                      </a:rPr>
                      <m:t>𝑐</m:t>
                    </m:r>
                    <m:r>
                      <a:rPr lang="en-US" altLang="zh-CN" sz="1100" i="1">
                        <a:latin typeface="Cambria Math" panose="02040503050406030204" pitchFamily="18" charset="0"/>
                        <a:cs typeface="DejaVu Math TeX Gyre" panose="02000503000000000000" charset="0"/>
                      </a:rPr>
                      <m:t>×</m:t>
                    </m:r>
                    <m:func>
                      <m:funcPr>
                        <m:ctrlPr>
                          <a:rPr lang="en-US" altLang="zh-CN" sz="1100" i="1">
                            <a:latin typeface="Cambria Math" panose="02040503050406030204" pitchFamily="18" charset="0"/>
                            <a:cs typeface="DejaVu Math TeX Gyre" panose="02000503000000000000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US" altLang="zh-CN" sz="1100">
                            <a:latin typeface="Cambria Math" panose="02040503050406030204" pitchFamily="18" charset="0"/>
                            <a:cs typeface="DejaVu Math TeX Gyre" panose="02000503000000000000" charset="0"/>
                          </a:rPr>
                          <m:t>ln</m:t>
                        </m:r>
                      </m:fName>
                      <m:e>
                        <m:r>
                          <a:rPr lang="en-US" altLang="zh-CN" sz="1100" i="1">
                            <a:latin typeface="Cambria Math" panose="02040503050406030204" pitchFamily="18" charset="0"/>
                            <a:cs typeface="DejaVu Math TeX Gyre" panose="02000503000000000000" charset="0"/>
                          </a:rPr>
                          <m:t>(</m:t>
                        </m:r>
                        <m:r>
                          <a:rPr lang="en-US" altLang="zh-CN" sz="1100" i="1">
                            <a:latin typeface="Cambria Math" panose="02040503050406030204" pitchFamily="18" charset="0"/>
                            <a:cs typeface="DejaVu Math TeX Gyre" panose="02000503000000000000" charset="0"/>
                          </a:rPr>
                          <m:t>𝑇</m:t>
                        </m:r>
                        <m:r>
                          <a:rPr lang="en-US" altLang="zh-CN" sz="1100" i="1">
                            <a:latin typeface="Cambria Math" panose="02040503050406030204" pitchFamily="18" charset="0"/>
                            <a:cs typeface="DejaVu Math TeX Gyre" panose="02000503000000000000" charset="0"/>
                          </a:rPr>
                          <m:t>)</m:t>
                        </m:r>
                      </m:e>
                    </m:func>
                    <m:r>
                      <a:rPr lang="en-US" altLang="zh-CN" sz="1100" i="1">
                        <a:latin typeface="Cambria Math" panose="02040503050406030204" pitchFamily="18" charset="0"/>
                        <a:cs typeface="DejaVu Math TeX Gyre" panose="02000503000000000000" charset="0"/>
                      </a:rPr>
                      <m:t>+</m:t>
                    </m:r>
                    <m:r>
                      <a:rPr lang="en-US" altLang="zh-CN" sz="1100" i="1">
                        <a:latin typeface="Cambria Math" panose="02040503050406030204" pitchFamily="18" charset="0"/>
                        <a:cs typeface="DejaVu Math TeX Gyre" panose="02000503000000000000" charset="0"/>
                      </a:rPr>
                      <m:t>𝑑</m:t>
                    </m:r>
                  </m:oMath>
                </m:oMathPara>
              </a14:m>
              <a:endParaRPr lang="zh-CN" altLang="en-US" sz="1100"/>
            </a:p>
          </xdr:txBody>
        </xdr:sp>
      </mc:Choice>
      <mc:Fallback>
        <xdr:sp>
          <xdr:nvSpPr>
            <xdr:cNvPr id="3" name="文本框 2"/>
            <xdr:cNvSpPr txBox="1"/>
          </xdr:nvSpPr>
          <xdr:spPr>
            <a:xfrm>
              <a:off x="10448925" y="3049270"/>
              <a:ext cx="3734435" cy="328295"/>
            </a:xfrm>
            <a:prstGeom prst="rect">
              <a:avLst/>
            </a:prstGeom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>
              <a:defPPr>
                <a:defRPr lang="zh-CN">
                  <a:solidFill>
                    <a:schemeClr val="tx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r>
                <a:rPr lang="en-US" altLang="zh-CN" sz="1100">
                  <a:latin typeface="Cambria Math" panose="02040503050406030204" pitchFamily="18" charset="0"/>
                  <a:cs typeface="DejaVu Math TeX Gyre" panose="02000503000000000000" charset="0"/>
                </a:rPr>
                <a:t>𝑆</a:t>
              </a:r>
              <a:r>
                <a:rPr lang="en-US" altLang="zh-CN" sz="1100">
                  <a:latin typeface="Cambria Math" panose="02040503050406030204" pitchFamily="18" charset="0"/>
                  <a:cs typeface="DejaVu Math TeX Gyre" panose="02000503000000000000" charset="0"/>
                </a:rPr>
                <a:t>=</a:t>
              </a:r>
              <a:r>
                <a:rPr lang="en-US" altLang="zh-CN" sz="1100">
                  <a:latin typeface="Cambria Math" panose="02040503050406030204" pitchFamily="18" charset="0"/>
                  <a:cs typeface="DejaVu Math TeX Gyre" panose="02000503000000000000" charset="0"/>
                </a:rPr>
                <a:t>𝑎</a:t>
              </a:r>
              <a:r>
                <a:rPr lang="en-US" altLang="zh-CN" sz="1100">
                  <a:latin typeface="Cambria Math" panose="02040503050406030204" pitchFamily="18" charset="0"/>
                  <a:cs typeface="DejaVu Math TeX Gyre" panose="02000503000000000000" charset="0"/>
                </a:rPr>
                <a:t>×</a:t>
              </a:r>
              <a:r>
                <a:rPr lang="en-US" altLang="zh-CN" sz="1100">
                  <a:latin typeface="Cambria Math" panose="02040503050406030204" pitchFamily="18" charset="0"/>
                  <a:cs typeface="DejaVu Math TeX Gyre" panose="02000503000000000000" charset="0"/>
                </a:rPr>
                <a:t>ln</a:t>
              </a:r>
              <a:r>
                <a:rPr lang="en-US" altLang="zh-CN" sz="1100">
                  <a:latin typeface="Cambria Math" panose="02040503050406030204" pitchFamily="18" charset="0"/>
                  <a:cs typeface="DejaVu Math TeX Gyre" panose="02000503000000000000" charset="0"/>
                </a:rPr>
                <a:t>(</a:t>
              </a:r>
              <a:r>
                <a:rPr lang="en-US" altLang="zh-CN" sz="1100">
                  <a:latin typeface="Cambria Math" panose="02040503050406030204" pitchFamily="18" charset="0"/>
                  <a:cs typeface="DejaVu Math TeX Gyre" panose="02000503000000000000" charset="0"/>
                </a:rPr>
                <a:t>𝑀</a:t>
              </a:r>
              <a:r>
                <a:rPr lang="en-US" altLang="zh-CN" sz="1100">
                  <a:latin typeface="Cambria Math" panose="02040503050406030204" pitchFamily="18" charset="0"/>
                  <a:cs typeface="DejaVu Math TeX Gyre" panose="02000503000000000000" charset="0"/>
                </a:rPr>
                <a:t>+</a:t>
              </a:r>
              <a:r>
                <a:rPr lang="en-US" altLang="zh-CN" sz="1100">
                  <a:latin typeface="Cambria Math" panose="02040503050406030204" pitchFamily="18" charset="0"/>
                  <a:cs typeface="DejaVu Math TeX Gyre" panose="02000503000000000000" charset="0"/>
                </a:rPr>
                <a:t>𝑥</a:t>
              </a:r>
              <a:r>
                <a:rPr lang="en-US" altLang="zh-CN" sz="1100">
                  <a:latin typeface="Cambria Math" panose="02040503050406030204" pitchFamily="18" charset="0"/>
                  <a:cs typeface="DejaVu Math TeX Gyre" panose="02000503000000000000" charset="0"/>
                </a:rPr>
                <a:t>)</a:t>
              </a:r>
              <a:r>
                <a:rPr lang="en-US" altLang="zh-CN" sz="1100">
                  <a:latin typeface="Cambria Math" panose="02040503050406030204" pitchFamily="18" charset="0"/>
                  <a:cs typeface="DejaVu Math TeX Gyre" panose="02000503000000000000" charset="0"/>
                </a:rPr>
                <a:t>+</a:t>
              </a:r>
              <a:r>
                <a:rPr lang="en-US" altLang="zh-CN" sz="1100">
                  <a:latin typeface="Cambria Math" panose="02040503050406030204" pitchFamily="18" charset="0"/>
                  <a:cs typeface="DejaVu Math TeX Gyre" panose="02000503000000000000" charset="0"/>
                </a:rPr>
                <a:t>𝑏</a:t>
              </a:r>
              <a:r>
                <a:rPr lang="en-US" altLang="zh-CN" sz="1100">
                  <a:latin typeface="Cambria Math" panose="02040503050406030204" pitchFamily="18" charset="0"/>
                  <a:cs typeface="DejaVu Math TeX Gyre" panose="02000503000000000000" charset="0"/>
                </a:rPr>
                <a:t>×</a:t>
              </a:r>
              <a:r>
                <a:rPr lang="en-US" altLang="zh-CN" sz="1100">
                  <a:latin typeface="Cambria Math" panose="02040503050406030204" pitchFamily="18" charset="0"/>
                  <a:cs typeface="DejaVu Math TeX Gyre" panose="02000503000000000000" charset="0"/>
                </a:rPr>
                <a:t>√(</a:t>
              </a:r>
              <a:r>
                <a:rPr lang="en-US" altLang="zh-CN" sz="1100">
                  <a:latin typeface="Cambria Math" panose="02040503050406030204" pitchFamily="18" charset="0"/>
                  <a:cs typeface="DejaVu Math TeX Gyre" panose="02000503000000000000" charset="0"/>
                </a:rPr>
                <a:t>𝑞</a:t>
              </a:r>
              <a:r>
                <a:rPr lang="en-US" altLang="zh-CN" sz="1100">
                  <a:latin typeface="Cambria Math" panose="02040503050406030204" pitchFamily="18" charset="0"/>
                  <a:cs typeface="DejaVu Math TeX Gyre" panose="02000503000000000000" charset="0"/>
                </a:rPr>
                <a:t>&amp;</a:t>
              </a:r>
              <a:r>
                <a:rPr lang="en-US" altLang="zh-CN" sz="1100">
                  <a:latin typeface="Cambria Math" panose="02040503050406030204" pitchFamily="18" charset="0"/>
                  <a:cs typeface="DejaVu Math TeX Gyre" panose="02000503000000000000" charset="0"/>
                </a:rPr>
                <a:t>(</a:t>
              </a:r>
              <a:r>
                <a:rPr lang="en-US" altLang="zh-CN" sz="1100">
                  <a:latin typeface="Cambria Math" panose="02040503050406030204" pitchFamily="18" charset="0"/>
                  <a:cs typeface="DejaVu Math TeX Gyre" panose="02000503000000000000" charset="0"/>
                </a:rPr>
                <a:t>𝑁</a:t>
              </a:r>
              <a:r>
                <a:rPr lang="en-US" altLang="zh-CN" sz="1100">
                  <a:latin typeface="Cambria Math" panose="02040503050406030204" pitchFamily="18" charset="0"/>
                  <a:cs typeface="DejaVu Math TeX Gyre" panose="02000503000000000000" charset="0"/>
                </a:rPr>
                <a:t>+</a:t>
              </a:r>
              <a:r>
                <a:rPr lang="en-US" altLang="zh-CN" sz="1100">
                  <a:latin typeface="Cambria Math" panose="02040503050406030204" pitchFamily="18" charset="0"/>
                  <a:cs typeface="DejaVu Math TeX Gyre" panose="02000503000000000000" charset="0"/>
                </a:rPr>
                <a:t>𝑦</a:t>
              </a:r>
              <a:r>
                <a:rPr lang="en-US" altLang="zh-CN" sz="1100">
                  <a:latin typeface="Cambria Math" panose="02040503050406030204" pitchFamily="18" charset="0"/>
                  <a:cs typeface="DejaVu Math TeX Gyre" panose="02000503000000000000" charset="0"/>
                </a:rPr>
                <a:t>)</a:t>
              </a:r>
              <a:r>
                <a:rPr lang="en-US" altLang="zh-CN" sz="1100">
                  <a:latin typeface="Cambria Math" panose="02040503050406030204" pitchFamily="18" charset="0"/>
                  <a:cs typeface="DejaVu Math TeX Gyre" panose="02000503000000000000" charset="0"/>
                </a:rPr>
                <a:t>)</a:t>
              </a:r>
              <a:r>
                <a:rPr lang="en-US" altLang="zh-CN" sz="1100">
                  <a:latin typeface="Cambria Math" panose="02040503050406030204" pitchFamily="18" charset="0"/>
                  <a:cs typeface="DejaVu Math TeX Gyre" panose="02000503000000000000" charset="0"/>
                </a:rPr>
                <a:t>+</a:t>
              </a:r>
              <a:r>
                <a:rPr lang="en-US" altLang="zh-CN" sz="1100">
                  <a:latin typeface="Cambria Math" panose="02040503050406030204" pitchFamily="18" charset="0"/>
                  <a:cs typeface="DejaVu Math TeX Gyre" panose="02000503000000000000" charset="0"/>
                </a:rPr>
                <a:t>𝑐</a:t>
              </a:r>
              <a:r>
                <a:rPr lang="en-US" altLang="zh-CN" sz="1100">
                  <a:latin typeface="Cambria Math" panose="02040503050406030204" pitchFamily="18" charset="0"/>
                  <a:cs typeface="DejaVu Math TeX Gyre" panose="02000503000000000000" charset="0"/>
                </a:rPr>
                <a:t>×</a:t>
              </a:r>
              <a:r>
                <a:rPr lang="en-US" altLang="zh-CN" sz="1100">
                  <a:latin typeface="Cambria Math" panose="02040503050406030204" pitchFamily="18" charset="0"/>
                  <a:cs typeface="DejaVu Math TeX Gyre" panose="02000503000000000000" charset="0"/>
                </a:rPr>
                <a:t>ln</a:t>
              </a:r>
              <a:r>
                <a:rPr lang="en-US" altLang="zh-CN" sz="1100">
                  <a:latin typeface="Cambria Math" panose="02040503050406030204" pitchFamily="18" charset="0"/>
                  <a:cs typeface="DejaVu Math TeX Gyre" panose="02000503000000000000" charset="0"/>
                </a:rPr>
                <a:t>(</a:t>
              </a:r>
              <a:r>
                <a:rPr lang="en-US" altLang="zh-CN" sz="1100">
                  <a:latin typeface="Cambria Math" panose="02040503050406030204" pitchFamily="18" charset="0"/>
                  <a:cs typeface="DejaVu Math TeX Gyre" panose="02000503000000000000" charset="0"/>
                </a:rPr>
                <a:t>𝑇</a:t>
              </a:r>
              <a:r>
                <a:rPr lang="en-US" altLang="zh-CN" sz="1100">
                  <a:latin typeface="Cambria Math" panose="02040503050406030204" pitchFamily="18" charset="0"/>
                  <a:cs typeface="DejaVu Math TeX Gyre" panose="02000503000000000000" charset="0"/>
                </a:rPr>
                <a:t>)</a:t>
              </a:r>
              <a:r>
                <a:rPr lang="en-US" altLang="zh-CN" sz="1100">
                  <a:latin typeface="Cambria Math" panose="02040503050406030204" pitchFamily="18" charset="0"/>
                  <a:cs typeface="DejaVu Math TeX Gyre" panose="02000503000000000000" charset="0"/>
                </a:rPr>
                <a:t>+</a:t>
              </a:r>
              <a:r>
                <a:rPr lang="en-US" altLang="zh-CN" sz="1100">
                  <a:latin typeface="Cambria Math" panose="02040503050406030204" pitchFamily="18" charset="0"/>
                  <a:cs typeface="DejaVu Math TeX Gyre" panose="02000503000000000000" charset="0"/>
                </a:rPr>
                <a:t>𝑑</a:t>
              </a:r>
              <a:endParaRPr lang="zh-CN" altLang="en-US" sz="1100"/>
            </a:p>
          </xdr:txBody>
        </xdr:sp>
      </mc:Fallback>
    </mc:AlternateContent>
    <xdr:clientData/>
  </xdr:oneCellAnchor>
  <xdr:twoCellAnchor editAs="oneCell">
    <xdr:from>
      <xdr:col>0</xdr:col>
      <xdr:colOff>1104900</xdr:colOff>
      <xdr:row>44</xdr:row>
      <xdr:rowOff>85725</xdr:rowOff>
    </xdr:from>
    <xdr:to>
      <xdr:col>6</xdr:col>
      <xdr:colOff>690880</xdr:colOff>
      <xdr:row>73</xdr:row>
      <xdr:rowOff>123825</xdr:rowOff>
    </xdr:to>
    <xdr:pic>
      <xdr:nvPicPr>
        <xdr:cNvPr id="7" name="图片 6" descr="对数函数和指数函数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104900" y="8837295"/>
          <a:ext cx="6710680" cy="50101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16</xdr:col>
      <xdr:colOff>14605</xdr:colOff>
      <xdr:row>5</xdr:row>
      <xdr:rowOff>42545</xdr:rowOff>
    </xdr:from>
    <xdr:ext cx="3746500" cy="265430"/>
    <mc:AlternateContent xmlns:mc="http://schemas.openxmlformats.org/markup-compatibility/2006">
      <mc:Choice xmlns:a14="http://schemas.microsoft.com/office/drawing/2010/main" Requires="a14">
        <xdr:sp>
          <xdr:nvSpPr>
            <xdr:cNvPr id="2" name="文本框 1"/>
            <xdr:cNvSpPr txBox="1"/>
          </xdr:nvSpPr>
          <xdr:spPr>
            <a:xfrm>
              <a:off x="14159230" y="1947545"/>
              <a:ext cx="3746500" cy="265430"/>
            </a:xfrm>
            <a:prstGeom prst="rect">
              <a:avLst/>
            </a:prstGeom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pPr algn="l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zh-CN" sz="1100" i="1">
                        <a:latin typeface="Cambria Math" panose="02040503050406030204" pitchFamily="18" charset="0"/>
                        <a:cs typeface="DejaVu Math TeX Gyre" panose="02000503000000000000" charset="0"/>
                      </a:rPr>
                      <m:t>𝑆</m:t>
                    </m:r>
                    <m:r>
                      <a:rPr lang="en-US" altLang="zh-CN" sz="1100" i="1">
                        <a:latin typeface="Cambria Math" panose="02040503050406030204" pitchFamily="18" charset="0"/>
                        <a:cs typeface="DejaVu Math TeX Gyre" panose="02000503000000000000" charset="0"/>
                      </a:rPr>
                      <m:t>=</m:t>
                    </m:r>
                    <m:r>
                      <a:rPr lang="en-US" altLang="zh-CN" sz="1100" i="1">
                        <a:latin typeface="Cambria Math" panose="02040503050406030204" pitchFamily="18" charset="0"/>
                        <a:cs typeface="DejaVu Math TeX Gyre" panose="02000503000000000000" charset="0"/>
                      </a:rPr>
                      <m:t>𝑎</m:t>
                    </m:r>
                    <m:r>
                      <a:rPr lang="en-US" altLang="zh-CN" sz="1100" i="1">
                        <a:latin typeface="Cambria Math" panose="02040503050406030204" pitchFamily="18" charset="0"/>
                        <a:cs typeface="DejaVu Math TeX Gyre" panose="02000503000000000000" charset="0"/>
                      </a:rPr>
                      <m:t>×</m:t>
                    </m:r>
                    <m:func>
                      <m:funcPr>
                        <m:ctrlPr>
                          <a:rPr lang="en-US" altLang="zh-CN" sz="1100" i="1">
                            <a:latin typeface="Cambria Math" panose="02040503050406030204" pitchFamily="18" charset="0"/>
                            <a:cs typeface="DejaVu Math TeX Gyre" panose="02000503000000000000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US" altLang="zh-CN" sz="1100">
                            <a:latin typeface="Cambria Math" panose="02040503050406030204" pitchFamily="18" charset="0"/>
                            <a:cs typeface="DejaVu Math TeX Gyre" panose="02000503000000000000" charset="0"/>
                          </a:rPr>
                          <m:t>ln</m:t>
                        </m:r>
                      </m:fName>
                      <m:e>
                        <m:r>
                          <a:rPr lang="en-US" altLang="zh-CN" sz="1100" i="1">
                            <a:latin typeface="Cambria Math" panose="02040503050406030204" pitchFamily="18" charset="0"/>
                            <a:cs typeface="DejaVu Math TeX Gyre" panose="02000503000000000000" charset="0"/>
                          </a:rPr>
                          <m:t>(</m:t>
                        </m:r>
                        <m:r>
                          <a:rPr lang="en-US" altLang="zh-CN" sz="1100" i="1">
                            <a:latin typeface="Cambria Math" panose="02040503050406030204" pitchFamily="18" charset="0"/>
                            <a:cs typeface="DejaVu Math TeX Gyre" panose="02000503000000000000" charset="0"/>
                          </a:rPr>
                          <m:t>𝑀</m:t>
                        </m:r>
                        <m:r>
                          <a:rPr lang="en-US" altLang="zh-CN" sz="1100" i="1">
                            <a:latin typeface="Cambria Math" panose="02040503050406030204" pitchFamily="18" charset="0"/>
                            <a:cs typeface="DejaVu Math TeX Gyre" panose="02000503000000000000" charset="0"/>
                          </a:rPr>
                          <m:t>+</m:t>
                        </m:r>
                        <m:r>
                          <a:rPr lang="en-US" altLang="zh-CN" sz="1100" i="1">
                            <a:latin typeface="Cambria Math" panose="02040503050406030204" pitchFamily="18" charset="0"/>
                            <a:cs typeface="DejaVu Math TeX Gyre" panose="02000503000000000000" charset="0"/>
                          </a:rPr>
                          <m:t>𝑥</m:t>
                        </m:r>
                        <m:r>
                          <a:rPr lang="en-US" altLang="zh-CN" sz="1100" i="1">
                            <a:latin typeface="Cambria Math" panose="02040503050406030204" pitchFamily="18" charset="0"/>
                            <a:cs typeface="DejaVu Math TeX Gyre" panose="02000503000000000000" charset="0"/>
                          </a:rPr>
                          <m:t>)</m:t>
                        </m:r>
                      </m:e>
                    </m:func>
                    <m:r>
                      <a:rPr lang="en-US" altLang="zh-CN" sz="1100" i="1">
                        <a:latin typeface="Cambria Math" panose="02040503050406030204" pitchFamily="18" charset="0"/>
                        <a:cs typeface="DejaVu Math TeX Gyre" panose="02000503000000000000" charset="0"/>
                      </a:rPr>
                      <m:t>+</m:t>
                    </m:r>
                    <m:r>
                      <a:rPr lang="en-US" altLang="zh-CN" sz="1100" i="1">
                        <a:latin typeface="Cambria Math" panose="02040503050406030204" pitchFamily="18" charset="0"/>
                        <a:cs typeface="DejaVu Math TeX Gyre" panose="02000503000000000000" charset="0"/>
                      </a:rPr>
                      <m:t>𝑏</m:t>
                    </m:r>
                    <m:r>
                      <a:rPr lang="en-US" altLang="zh-CN" sz="1100" i="1">
                        <a:latin typeface="Cambria Math" panose="02040503050406030204" pitchFamily="18" charset="0"/>
                        <a:cs typeface="DejaVu Math TeX Gyre" panose="02000503000000000000" charset="0"/>
                      </a:rPr>
                      <m:t>×</m:t>
                    </m:r>
                    <m:func>
                      <m:funcPr>
                        <m:ctrlPr>
                          <a:rPr lang="en-US" altLang="zh-CN" sz="1100" i="1">
                            <a:latin typeface="Cambria Math" panose="02040503050406030204" pitchFamily="18" charset="0"/>
                            <a:cs typeface="DejaVu Math TeX Gyre" panose="02000503000000000000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US" altLang="zh-CN" sz="1100">
                            <a:latin typeface="Cambria Math" panose="02040503050406030204" pitchFamily="18" charset="0"/>
                            <a:cs typeface="DejaVu Math TeX Gyre" panose="02000503000000000000" charset="0"/>
                          </a:rPr>
                          <m:t>ln</m:t>
                        </m:r>
                      </m:fName>
                      <m:e>
                        <m:r>
                          <a:rPr lang="en-US" altLang="zh-CN" sz="1100" i="1">
                            <a:latin typeface="Cambria Math" panose="02040503050406030204" pitchFamily="18" charset="0"/>
                            <a:cs typeface="DejaVu Math TeX Gyre" panose="02000503000000000000" charset="0"/>
                          </a:rPr>
                          <m:t>(</m:t>
                        </m:r>
                        <m:r>
                          <a:rPr lang="en-US" altLang="zh-CN" sz="1100" i="1">
                            <a:latin typeface="Cambria Math" panose="02040503050406030204" pitchFamily="18" charset="0"/>
                            <a:cs typeface="DejaVu Math TeX Gyre" panose="02000503000000000000" charset="0"/>
                          </a:rPr>
                          <m:t>𝑁</m:t>
                        </m:r>
                        <m:r>
                          <a:rPr lang="en-US" altLang="zh-CN" sz="1100" i="1">
                            <a:latin typeface="Cambria Math" panose="02040503050406030204" pitchFamily="18" charset="0"/>
                            <a:cs typeface="DejaVu Math TeX Gyre" panose="02000503000000000000" charset="0"/>
                          </a:rPr>
                          <m:t>+</m:t>
                        </m:r>
                        <m:r>
                          <a:rPr lang="en-US" altLang="zh-CN" sz="1100" i="1">
                            <a:latin typeface="Cambria Math" panose="02040503050406030204" pitchFamily="18" charset="0"/>
                            <a:cs typeface="DejaVu Math TeX Gyre" panose="02000503000000000000" charset="0"/>
                          </a:rPr>
                          <m:t>𝑦</m:t>
                        </m:r>
                        <m:r>
                          <a:rPr lang="en-US" altLang="zh-CN" sz="1100" i="1">
                            <a:latin typeface="Cambria Math" panose="02040503050406030204" pitchFamily="18" charset="0"/>
                            <a:cs typeface="DejaVu Math TeX Gyre" panose="02000503000000000000" charset="0"/>
                          </a:rPr>
                          <m:t>)</m:t>
                        </m:r>
                      </m:e>
                    </m:func>
                    <m:r>
                      <a:rPr lang="en-US" altLang="zh-CN" sz="1100" i="1">
                        <a:latin typeface="Cambria Math" panose="02040503050406030204" pitchFamily="18" charset="0"/>
                        <a:cs typeface="DejaVu Math TeX Gyre" panose="02000503000000000000" charset="0"/>
                      </a:rPr>
                      <m:t>+</m:t>
                    </m:r>
                    <m:r>
                      <a:rPr lang="en-US" altLang="zh-CN" sz="1100" i="1">
                        <a:latin typeface="Cambria Math" panose="02040503050406030204" pitchFamily="18" charset="0"/>
                        <a:cs typeface="DejaVu Math TeX Gyre" panose="02000503000000000000" charset="0"/>
                      </a:rPr>
                      <m:t>𝑐</m:t>
                    </m:r>
                    <m:r>
                      <a:rPr lang="en-US" altLang="zh-CN" sz="1100" i="1">
                        <a:latin typeface="Cambria Math" panose="02040503050406030204" pitchFamily="18" charset="0"/>
                        <a:cs typeface="DejaVu Math TeX Gyre" panose="02000503000000000000" charset="0"/>
                      </a:rPr>
                      <m:t>×</m:t>
                    </m:r>
                    <m:func>
                      <m:funcPr>
                        <m:ctrlPr>
                          <a:rPr lang="en-US" altLang="zh-CN" sz="1100" i="1">
                            <a:latin typeface="Cambria Math" panose="02040503050406030204" pitchFamily="18" charset="0"/>
                            <a:cs typeface="DejaVu Math TeX Gyre" panose="02000503000000000000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US" altLang="zh-CN" sz="1100">
                            <a:latin typeface="Cambria Math" panose="02040503050406030204" pitchFamily="18" charset="0"/>
                            <a:cs typeface="DejaVu Math TeX Gyre" panose="02000503000000000000" charset="0"/>
                          </a:rPr>
                          <m:t>ln</m:t>
                        </m:r>
                      </m:fName>
                      <m:e>
                        <m:r>
                          <a:rPr lang="en-US" altLang="zh-CN" sz="1100" i="1">
                            <a:latin typeface="Cambria Math" panose="02040503050406030204" pitchFamily="18" charset="0"/>
                            <a:cs typeface="DejaVu Math TeX Gyre" panose="02000503000000000000" charset="0"/>
                          </a:rPr>
                          <m:t>(</m:t>
                        </m:r>
                        <m:r>
                          <a:rPr lang="en-US" altLang="zh-CN" sz="1100" i="1">
                            <a:latin typeface="Cambria Math" panose="02040503050406030204" pitchFamily="18" charset="0"/>
                            <a:cs typeface="DejaVu Math TeX Gyre" panose="02000503000000000000" charset="0"/>
                          </a:rPr>
                          <m:t>𝑇</m:t>
                        </m:r>
                        <m:r>
                          <a:rPr lang="en-US" altLang="zh-CN" sz="1100" i="1">
                            <a:latin typeface="Cambria Math" panose="02040503050406030204" pitchFamily="18" charset="0"/>
                            <a:cs typeface="DejaVu Math TeX Gyre" panose="02000503000000000000" charset="0"/>
                          </a:rPr>
                          <m:t>)</m:t>
                        </m:r>
                      </m:e>
                    </m:func>
                    <m:r>
                      <a:rPr lang="en-US" altLang="zh-CN" sz="1100" i="1">
                        <a:latin typeface="Cambria Math" panose="02040503050406030204" pitchFamily="18" charset="0"/>
                        <a:cs typeface="DejaVu Math TeX Gyre" panose="02000503000000000000" charset="0"/>
                      </a:rPr>
                      <m:t>+</m:t>
                    </m:r>
                    <m:r>
                      <a:rPr lang="en-US" altLang="zh-CN" sz="1100" i="1">
                        <a:latin typeface="Cambria Math" panose="02040503050406030204" pitchFamily="18" charset="0"/>
                        <a:cs typeface="DejaVu Math TeX Gyre" panose="02000503000000000000" charset="0"/>
                      </a:rPr>
                      <m:t>𝑑</m:t>
                    </m:r>
                  </m:oMath>
                </m:oMathPara>
              </a14:m>
              <a:endParaRPr lang="zh-CN" altLang="en-US" sz="1100"/>
            </a:p>
          </xdr:txBody>
        </xdr:sp>
      </mc:Choice>
      <mc:Fallback>
        <xdr:sp>
          <xdr:nvSpPr>
            <xdr:cNvPr id="2" name="文本框 1"/>
            <xdr:cNvSpPr txBox="1"/>
          </xdr:nvSpPr>
          <xdr:spPr>
            <a:xfrm>
              <a:off x="14159230" y="1947545"/>
              <a:ext cx="3746500" cy="265430"/>
            </a:xfrm>
            <a:prstGeom prst="rect">
              <a:avLst/>
            </a:prstGeom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pPr algn="l"/>
              <a:r>
                <a:rPr lang="en-US" altLang="zh-CN" sz="1100">
                  <a:latin typeface="Cambria Math" panose="02040503050406030204" pitchFamily="18" charset="0"/>
                  <a:cs typeface="DejaVu Math TeX Gyre" panose="02000503000000000000" charset="0"/>
                </a:rPr>
                <a:t>𝑆</a:t>
              </a:r>
              <a:r>
                <a:rPr lang="en-US" altLang="zh-CN" sz="1100">
                  <a:latin typeface="Cambria Math" panose="02040503050406030204" pitchFamily="18" charset="0"/>
                  <a:cs typeface="DejaVu Math TeX Gyre" panose="02000503000000000000" charset="0"/>
                </a:rPr>
                <a:t>=</a:t>
              </a:r>
              <a:r>
                <a:rPr lang="en-US" altLang="zh-CN" sz="1100">
                  <a:latin typeface="Cambria Math" panose="02040503050406030204" pitchFamily="18" charset="0"/>
                  <a:cs typeface="DejaVu Math TeX Gyre" panose="02000503000000000000" charset="0"/>
                </a:rPr>
                <a:t>𝑎</a:t>
              </a:r>
              <a:r>
                <a:rPr lang="en-US" altLang="zh-CN" sz="1100">
                  <a:latin typeface="Cambria Math" panose="02040503050406030204" pitchFamily="18" charset="0"/>
                  <a:cs typeface="DejaVu Math TeX Gyre" panose="02000503000000000000" charset="0"/>
                </a:rPr>
                <a:t>×</a:t>
              </a:r>
              <a:r>
                <a:rPr lang="en-US" altLang="zh-CN" sz="1100">
                  <a:latin typeface="Cambria Math" panose="02040503050406030204" pitchFamily="18" charset="0"/>
                  <a:cs typeface="DejaVu Math TeX Gyre" panose="02000503000000000000" charset="0"/>
                </a:rPr>
                <a:t>ln</a:t>
              </a:r>
              <a:r>
                <a:rPr lang="en-US" altLang="zh-CN" sz="1100">
                  <a:latin typeface="Cambria Math" panose="02040503050406030204" pitchFamily="18" charset="0"/>
                  <a:cs typeface="DejaVu Math TeX Gyre" panose="02000503000000000000" charset="0"/>
                </a:rPr>
                <a:t>(</a:t>
              </a:r>
              <a:r>
                <a:rPr lang="en-US" altLang="zh-CN" sz="1100">
                  <a:latin typeface="Cambria Math" panose="02040503050406030204" pitchFamily="18" charset="0"/>
                  <a:cs typeface="DejaVu Math TeX Gyre" panose="02000503000000000000" charset="0"/>
                </a:rPr>
                <a:t>𝑀</a:t>
              </a:r>
              <a:r>
                <a:rPr lang="en-US" altLang="zh-CN" sz="1100">
                  <a:latin typeface="Cambria Math" panose="02040503050406030204" pitchFamily="18" charset="0"/>
                  <a:cs typeface="DejaVu Math TeX Gyre" panose="02000503000000000000" charset="0"/>
                </a:rPr>
                <a:t>+</a:t>
              </a:r>
              <a:r>
                <a:rPr lang="en-US" altLang="zh-CN" sz="1100">
                  <a:latin typeface="Cambria Math" panose="02040503050406030204" pitchFamily="18" charset="0"/>
                  <a:cs typeface="DejaVu Math TeX Gyre" panose="02000503000000000000" charset="0"/>
                </a:rPr>
                <a:t>𝑥</a:t>
              </a:r>
              <a:r>
                <a:rPr lang="en-US" altLang="zh-CN" sz="1100">
                  <a:latin typeface="Cambria Math" panose="02040503050406030204" pitchFamily="18" charset="0"/>
                  <a:cs typeface="DejaVu Math TeX Gyre" panose="02000503000000000000" charset="0"/>
                </a:rPr>
                <a:t>)</a:t>
              </a:r>
              <a:r>
                <a:rPr lang="en-US" altLang="zh-CN" sz="1100">
                  <a:latin typeface="Cambria Math" panose="02040503050406030204" pitchFamily="18" charset="0"/>
                  <a:cs typeface="DejaVu Math TeX Gyre" panose="02000503000000000000" charset="0"/>
                </a:rPr>
                <a:t>+</a:t>
              </a:r>
              <a:r>
                <a:rPr lang="en-US" altLang="zh-CN" sz="1100">
                  <a:latin typeface="Cambria Math" panose="02040503050406030204" pitchFamily="18" charset="0"/>
                  <a:cs typeface="DejaVu Math TeX Gyre" panose="02000503000000000000" charset="0"/>
                </a:rPr>
                <a:t>𝑏</a:t>
              </a:r>
              <a:r>
                <a:rPr lang="en-US" altLang="zh-CN" sz="1100">
                  <a:latin typeface="Cambria Math" panose="02040503050406030204" pitchFamily="18" charset="0"/>
                  <a:cs typeface="DejaVu Math TeX Gyre" panose="02000503000000000000" charset="0"/>
                </a:rPr>
                <a:t>×</a:t>
              </a:r>
              <a:r>
                <a:rPr lang="en-US" altLang="zh-CN" sz="1100">
                  <a:latin typeface="Cambria Math" panose="02040503050406030204" pitchFamily="18" charset="0"/>
                  <a:cs typeface="DejaVu Math TeX Gyre" panose="02000503000000000000" charset="0"/>
                </a:rPr>
                <a:t>ln</a:t>
              </a:r>
              <a:r>
                <a:rPr lang="en-US" altLang="zh-CN" sz="1100">
                  <a:latin typeface="Cambria Math" panose="02040503050406030204" pitchFamily="18" charset="0"/>
                  <a:cs typeface="DejaVu Math TeX Gyre" panose="02000503000000000000" charset="0"/>
                </a:rPr>
                <a:t>(</a:t>
              </a:r>
              <a:r>
                <a:rPr lang="en-US" altLang="zh-CN" sz="1100">
                  <a:latin typeface="Cambria Math" panose="02040503050406030204" pitchFamily="18" charset="0"/>
                  <a:cs typeface="DejaVu Math TeX Gyre" panose="02000503000000000000" charset="0"/>
                </a:rPr>
                <a:t>𝑁</a:t>
              </a:r>
              <a:r>
                <a:rPr lang="en-US" altLang="zh-CN" sz="1100">
                  <a:latin typeface="Cambria Math" panose="02040503050406030204" pitchFamily="18" charset="0"/>
                  <a:cs typeface="DejaVu Math TeX Gyre" panose="02000503000000000000" charset="0"/>
                </a:rPr>
                <a:t>+</a:t>
              </a:r>
              <a:r>
                <a:rPr lang="en-US" altLang="zh-CN" sz="1100">
                  <a:latin typeface="Cambria Math" panose="02040503050406030204" pitchFamily="18" charset="0"/>
                  <a:cs typeface="DejaVu Math TeX Gyre" panose="02000503000000000000" charset="0"/>
                </a:rPr>
                <a:t>𝑦</a:t>
              </a:r>
              <a:r>
                <a:rPr lang="en-US" altLang="zh-CN" sz="1100">
                  <a:latin typeface="Cambria Math" panose="02040503050406030204" pitchFamily="18" charset="0"/>
                  <a:cs typeface="DejaVu Math TeX Gyre" panose="02000503000000000000" charset="0"/>
                </a:rPr>
                <a:t>)</a:t>
              </a:r>
              <a:r>
                <a:rPr lang="en-US" altLang="zh-CN" sz="1100">
                  <a:latin typeface="Cambria Math" panose="02040503050406030204" pitchFamily="18" charset="0"/>
                  <a:cs typeface="DejaVu Math TeX Gyre" panose="02000503000000000000" charset="0"/>
                </a:rPr>
                <a:t>+</a:t>
              </a:r>
              <a:r>
                <a:rPr lang="en-US" altLang="zh-CN" sz="1100">
                  <a:latin typeface="Cambria Math" panose="02040503050406030204" pitchFamily="18" charset="0"/>
                  <a:cs typeface="DejaVu Math TeX Gyre" panose="02000503000000000000" charset="0"/>
                </a:rPr>
                <a:t>𝑐</a:t>
              </a:r>
              <a:r>
                <a:rPr lang="en-US" altLang="zh-CN" sz="1100">
                  <a:latin typeface="Cambria Math" panose="02040503050406030204" pitchFamily="18" charset="0"/>
                  <a:cs typeface="DejaVu Math TeX Gyre" panose="02000503000000000000" charset="0"/>
                </a:rPr>
                <a:t>×</a:t>
              </a:r>
              <a:r>
                <a:rPr lang="en-US" altLang="zh-CN" sz="1100">
                  <a:latin typeface="Cambria Math" panose="02040503050406030204" pitchFamily="18" charset="0"/>
                  <a:cs typeface="DejaVu Math TeX Gyre" panose="02000503000000000000" charset="0"/>
                </a:rPr>
                <a:t>ln</a:t>
              </a:r>
              <a:r>
                <a:rPr lang="en-US" altLang="zh-CN" sz="1100">
                  <a:latin typeface="Cambria Math" panose="02040503050406030204" pitchFamily="18" charset="0"/>
                  <a:cs typeface="DejaVu Math TeX Gyre" panose="02000503000000000000" charset="0"/>
                </a:rPr>
                <a:t>(</a:t>
              </a:r>
              <a:r>
                <a:rPr lang="en-US" altLang="zh-CN" sz="1100">
                  <a:latin typeface="Cambria Math" panose="02040503050406030204" pitchFamily="18" charset="0"/>
                  <a:cs typeface="DejaVu Math TeX Gyre" panose="02000503000000000000" charset="0"/>
                </a:rPr>
                <a:t>𝑇</a:t>
              </a:r>
              <a:r>
                <a:rPr lang="en-US" altLang="zh-CN" sz="1100">
                  <a:latin typeface="Cambria Math" panose="02040503050406030204" pitchFamily="18" charset="0"/>
                  <a:cs typeface="DejaVu Math TeX Gyre" panose="02000503000000000000" charset="0"/>
                </a:rPr>
                <a:t>)</a:t>
              </a:r>
              <a:r>
                <a:rPr lang="en-US" altLang="zh-CN" sz="1100">
                  <a:latin typeface="Cambria Math" panose="02040503050406030204" pitchFamily="18" charset="0"/>
                  <a:cs typeface="DejaVu Math TeX Gyre" panose="02000503000000000000" charset="0"/>
                </a:rPr>
                <a:t>+</a:t>
              </a:r>
              <a:r>
                <a:rPr lang="en-US" altLang="zh-CN" sz="1100">
                  <a:latin typeface="Cambria Math" panose="02040503050406030204" pitchFamily="18" charset="0"/>
                  <a:cs typeface="DejaVu Math TeX Gyre" panose="02000503000000000000" charset="0"/>
                </a:rPr>
                <a:t>𝑑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17</xdr:col>
      <xdr:colOff>9525</xdr:colOff>
      <xdr:row>15</xdr:row>
      <xdr:rowOff>88900</xdr:rowOff>
    </xdr:from>
    <xdr:ext cx="3734435" cy="594995"/>
    <mc:AlternateContent xmlns:mc="http://schemas.openxmlformats.org/markup-compatibility/2006">
      <mc:Choice xmlns:a14="http://schemas.microsoft.com/office/drawing/2010/main" Requires="a14">
        <xdr:sp>
          <xdr:nvSpPr>
            <xdr:cNvPr id="3" name="文本框 2"/>
            <xdr:cNvSpPr txBox="1"/>
          </xdr:nvSpPr>
          <xdr:spPr>
            <a:xfrm>
              <a:off x="15116175" y="3303270"/>
              <a:ext cx="3734435" cy="594995"/>
            </a:xfrm>
            <a:prstGeom prst="rect">
              <a:avLst/>
            </a:prstGeom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>
              <a:defPPr>
                <a:defRPr lang="zh-CN">
                  <a:solidFill>
                    <a:schemeClr val="tx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zh-CN" sz="1100" i="1">
                        <a:latin typeface="Cambria Math" panose="02040503050406030204" pitchFamily="18" charset="0"/>
                        <a:cs typeface="DejaVu Math TeX Gyre" panose="02000503000000000000" charset="0"/>
                      </a:rPr>
                      <m:t>𝑆</m:t>
                    </m:r>
                    <m:r>
                      <a:rPr lang="en-US" altLang="zh-CN" sz="1100" i="1">
                        <a:latin typeface="Cambria Math" panose="02040503050406030204" pitchFamily="18" charset="0"/>
                        <a:cs typeface="DejaVu Math TeX Gyre" panose="02000503000000000000" charset="0"/>
                      </a:rPr>
                      <m:t>=</m:t>
                    </m:r>
                    <m:r>
                      <a:rPr lang="en-US" altLang="zh-CN" sz="1100" i="1">
                        <a:latin typeface="Cambria Math" panose="02040503050406030204" pitchFamily="18" charset="0"/>
                        <a:cs typeface="DejaVu Math TeX Gyre" panose="02000503000000000000" charset="0"/>
                      </a:rPr>
                      <m:t>𝑎</m:t>
                    </m:r>
                    <m:r>
                      <a:rPr lang="en-US" altLang="zh-CN" sz="1100" i="1">
                        <a:latin typeface="Cambria Math" panose="02040503050406030204" pitchFamily="18" charset="0"/>
                        <a:cs typeface="DejaVu Math TeX Gyre" panose="02000503000000000000" charset="0"/>
                      </a:rPr>
                      <m:t>×</m:t>
                    </m:r>
                    <m:func>
                      <m:funcPr>
                        <m:ctrlPr>
                          <a:rPr lang="en-US" altLang="zh-CN" sz="1100" i="1">
                            <a:latin typeface="Cambria Math" panose="02040503050406030204" pitchFamily="18" charset="0"/>
                            <a:cs typeface="DejaVu Math TeX Gyre" panose="02000503000000000000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US" altLang="zh-CN" sz="1100">
                            <a:latin typeface="Cambria Math" panose="02040503050406030204" pitchFamily="18" charset="0"/>
                            <a:cs typeface="DejaVu Math TeX Gyre" panose="02000503000000000000" charset="0"/>
                          </a:rPr>
                          <m:t>ln</m:t>
                        </m:r>
                      </m:fName>
                      <m:e>
                        <m:r>
                          <a:rPr lang="en-US" altLang="zh-CN" sz="1100" i="1">
                            <a:latin typeface="Cambria Math" panose="02040503050406030204" pitchFamily="18" charset="0"/>
                            <a:cs typeface="DejaVu Math TeX Gyre" panose="02000503000000000000" charset="0"/>
                          </a:rPr>
                          <m:t>(</m:t>
                        </m:r>
                        <m:r>
                          <a:rPr lang="en-US" altLang="zh-CN" sz="1100" i="1">
                            <a:latin typeface="Cambria Math" panose="02040503050406030204" pitchFamily="18" charset="0"/>
                            <a:cs typeface="DejaVu Math TeX Gyre" panose="02000503000000000000" charset="0"/>
                          </a:rPr>
                          <m:t>𝑀</m:t>
                        </m:r>
                        <m:r>
                          <a:rPr lang="en-US" altLang="zh-CN" sz="1100" i="1">
                            <a:latin typeface="Cambria Math" panose="02040503050406030204" pitchFamily="18" charset="0"/>
                            <a:cs typeface="DejaVu Math TeX Gyre" panose="02000503000000000000" charset="0"/>
                          </a:rPr>
                          <m:t>+</m:t>
                        </m:r>
                        <m:r>
                          <a:rPr lang="en-US" altLang="zh-CN" sz="1100" i="1">
                            <a:latin typeface="Cambria Math" panose="02040503050406030204" pitchFamily="18" charset="0"/>
                            <a:cs typeface="DejaVu Math TeX Gyre" panose="02000503000000000000" charset="0"/>
                          </a:rPr>
                          <m:t>𝑥</m:t>
                        </m:r>
                        <m:r>
                          <a:rPr lang="en-US" altLang="zh-CN" sz="1100" i="1">
                            <a:latin typeface="Cambria Math" panose="02040503050406030204" pitchFamily="18" charset="0"/>
                            <a:cs typeface="DejaVu Math TeX Gyre" panose="02000503000000000000" charset="0"/>
                          </a:rPr>
                          <m:t>)</m:t>
                        </m:r>
                      </m:e>
                    </m:func>
                    <m:r>
                      <a:rPr lang="en-US" altLang="zh-CN" sz="1100" i="1">
                        <a:latin typeface="Cambria Math" panose="02040503050406030204" pitchFamily="18" charset="0"/>
                        <a:cs typeface="DejaVu Math TeX Gyre" panose="02000503000000000000" charset="0"/>
                      </a:rPr>
                      <m:t>+</m:t>
                    </m:r>
                    <m:r>
                      <a:rPr lang="en-US" altLang="zh-CN" sz="1100" i="1">
                        <a:latin typeface="Cambria Math" panose="02040503050406030204" pitchFamily="18" charset="0"/>
                        <a:cs typeface="DejaVu Math TeX Gyre" panose="02000503000000000000" charset="0"/>
                      </a:rPr>
                      <m:t>𝑏</m:t>
                    </m:r>
                    <m:r>
                      <a:rPr lang="en-US" altLang="zh-CN" sz="1100" i="1">
                        <a:latin typeface="Cambria Math" panose="02040503050406030204" pitchFamily="18" charset="0"/>
                        <a:cs typeface="DejaVu Math TeX Gyre" panose="02000503000000000000" charset="0"/>
                      </a:rPr>
                      <m:t>×</m:t>
                    </m:r>
                    <m:rad>
                      <m:radPr>
                        <m:ctrlPr>
                          <a:rPr lang="en-US" altLang="zh-CN" sz="1100" i="1">
                            <a:latin typeface="Cambria Math" panose="02040503050406030204" pitchFamily="18" charset="0"/>
                            <a:cs typeface="DejaVu Math TeX Gyre" panose="02000503000000000000" charset="0"/>
                          </a:rPr>
                        </m:ctrlPr>
                      </m:radPr>
                      <m:deg>
                        <m:r>
                          <a:rPr lang="en-US" altLang="zh-CN" sz="1100" i="1">
                            <a:latin typeface="Cambria Math" panose="02040503050406030204" pitchFamily="18" charset="0"/>
                            <a:cs typeface="DejaVu Math TeX Gyre" panose="02000503000000000000" charset="0"/>
                          </a:rPr>
                          <m:t>𝑞</m:t>
                        </m:r>
                      </m:deg>
                      <m:e>
                        <m:r>
                          <a:rPr lang="en-US" altLang="zh-CN" sz="1100" i="1">
                            <a:latin typeface="Cambria Math" panose="02040503050406030204" pitchFamily="18" charset="0"/>
                            <a:cs typeface="DejaVu Math TeX Gyre" panose="02000503000000000000" charset="0"/>
                          </a:rPr>
                          <m:t>(</m:t>
                        </m:r>
                        <m:r>
                          <a:rPr lang="en-US" altLang="zh-CN" sz="1100" i="1">
                            <a:latin typeface="Cambria Math" panose="02040503050406030204" pitchFamily="18" charset="0"/>
                            <a:cs typeface="DejaVu Math TeX Gyre" panose="02000503000000000000" charset="0"/>
                          </a:rPr>
                          <m:t>𝑁</m:t>
                        </m:r>
                        <m:r>
                          <a:rPr lang="en-US" altLang="zh-CN" sz="1100" i="1">
                            <a:latin typeface="Cambria Math" panose="02040503050406030204" pitchFamily="18" charset="0"/>
                            <a:cs typeface="DejaVu Math TeX Gyre" panose="02000503000000000000" charset="0"/>
                          </a:rPr>
                          <m:t>+</m:t>
                        </m:r>
                        <m:r>
                          <a:rPr lang="en-US" altLang="zh-CN" sz="1100" i="1">
                            <a:latin typeface="Cambria Math" panose="02040503050406030204" pitchFamily="18" charset="0"/>
                            <a:cs typeface="DejaVu Math TeX Gyre" panose="02000503000000000000" charset="0"/>
                          </a:rPr>
                          <m:t>𝑦</m:t>
                        </m:r>
                        <m:r>
                          <a:rPr lang="en-US" altLang="zh-CN" sz="1100" i="1">
                            <a:latin typeface="Cambria Math" panose="02040503050406030204" pitchFamily="18" charset="0"/>
                            <a:cs typeface="DejaVu Math TeX Gyre" panose="02000503000000000000" charset="0"/>
                          </a:rPr>
                          <m:t>)</m:t>
                        </m:r>
                      </m:e>
                    </m:rad>
                    <m:r>
                      <a:rPr lang="en-US" altLang="zh-CN" sz="1100" i="1">
                        <a:latin typeface="Cambria Math" panose="02040503050406030204" pitchFamily="18" charset="0"/>
                        <a:cs typeface="DejaVu Math TeX Gyre" panose="02000503000000000000" charset="0"/>
                      </a:rPr>
                      <m:t>+</m:t>
                    </m:r>
                    <m:r>
                      <a:rPr lang="en-US" altLang="zh-CN" sz="1100" i="1">
                        <a:latin typeface="Cambria Math" panose="02040503050406030204" pitchFamily="18" charset="0"/>
                        <a:cs typeface="DejaVu Math TeX Gyre" panose="02000503000000000000" charset="0"/>
                      </a:rPr>
                      <m:t>𝑐</m:t>
                    </m:r>
                    <m:r>
                      <a:rPr lang="en-US" altLang="zh-CN" sz="1100" i="1">
                        <a:latin typeface="Cambria Math" panose="02040503050406030204" pitchFamily="18" charset="0"/>
                        <a:cs typeface="DejaVu Math TeX Gyre" panose="02000503000000000000" charset="0"/>
                      </a:rPr>
                      <m:t>×</m:t>
                    </m:r>
                    <m:func>
                      <m:funcPr>
                        <m:ctrlPr>
                          <a:rPr lang="en-US" altLang="zh-CN" sz="1100" i="1">
                            <a:latin typeface="Cambria Math" panose="02040503050406030204" pitchFamily="18" charset="0"/>
                            <a:cs typeface="DejaVu Math TeX Gyre" panose="02000503000000000000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US" altLang="zh-CN" sz="1100">
                            <a:latin typeface="Cambria Math" panose="02040503050406030204" pitchFamily="18" charset="0"/>
                            <a:cs typeface="DejaVu Math TeX Gyre" panose="02000503000000000000" charset="0"/>
                          </a:rPr>
                          <m:t>ln</m:t>
                        </m:r>
                      </m:fName>
                      <m:e>
                        <m:r>
                          <a:rPr lang="en-US" altLang="zh-CN" sz="1100" i="1">
                            <a:latin typeface="Cambria Math" panose="02040503050406030204" pitchFamily="18" charset="0"/>
                            <a:cs typeface="DejaVu Math TeX Gyre" panose="02000503000000000000" charset="0"/>
                          </a:rPr>
                          <m:t>(</m:t>
                        </m:r>
                        <m:r>
                          <a:rPr lang="en-US" altLang="zh-CN" sz="1100" i="1">
                            <a:latin typeface="Cambria Math" panose="02040503050406030204" pitchFamily="18" charset="0"/>
                            <a:cs typeface="DejaVu Math TeX Gyre" panose="02000503000000000000" charset="0"/>
                          </a:rPr>
                          <m:t>𝑇</m:t>
                        </m:r>
                        <m:r>
                          <a:rPr lang="en-US" altLang="zh-CN" sz="1100" i="1">
                            <a:latin typeface="Cambria Math" panose="02040503050406030204" pitchFamily="18" charset="0"/>
                            <a:cs typeface="DejaVu Math TeX Gyre" panose="02000503000000000000" charset="0"/>
                          </a:rPr>
                          <m:t>)</m:t>
                        </m:r>
                      </m:e>
                    </m:func>
                    <m:r>
                      <a:rPr lang="en-US" altLang="zh-CN" sz="1100" i="1">
                        <a:latin typeface="Cambria Math" panose="02040503050406030204" pitchFamily="18" charset="0"/>
                        <a:cs typeface="DejaVu Math TeX Gyre" panose="02000503000000000000" charset="0"/>
                      </a:rPr>
                      <m:t>+</m:t>
                    </m:r>
                    <m:r>
                      <a:rPr lang="en-US" altLang="zh-CN" sz="1100" i="1">
                        <a:latin typeface="Cambria Math" panose="02040503050406030204" pitchFamily="18" charset="0"/>
                        <a:cs typeface="DejaVu Math TeX Gyre" panose="02000503000000000000" charset="0"/>
                      </a:rPr>
                      <m:t>𝑑</m:t>
                    </m:r>
                  </m:oMath>
                </m:oMathPara>
              </a14:m>
              <a:endParaRPr lang="zh-CN" altLang="en-US" sz="1100"/>
            </a:p>
          </xdr:txBody>
        </xdr:sp>
      </mc:Choice>
      <mc:Fallback>
        <xdr:sp>
          <xdr:nvSpPr>
            <xdr:cNvPr id="3" name="文本框 2"/>
            <xdr:cNvSpPr txBox="1"/>
          </xdr:nvSpPr>
          <xdr:spPr>
            <a:xfrm>
              <a:off x="15116175" y="3303270"/>
              <a:ext cx="3734435" cy="594995"/>
            </a:xfrm>
            <a:prstGeom prst="rect">
              <a:avLst/>
            </a:prstGeom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>
              <a:defPPr>
                <a:defRPr lang="zh-CN">
                  <a:solidFill>
                    <a:schemeClr val="tx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r>
                <a:rPr lang="en-US" altLang="zh-CN" sz="1100">
                  <a:latin typeface="Cambria Math" panose="02040503050406030204" pitchFamily="18" charset="0"/>
                  <a:cs typeface="DejaVu Math TeX Gyre" panose="02000503000000000000" charset="0"/>
                </a:rPr>
                <a:t>𝑆</a:t>
              </a:r>
              <a:r>
                <a:rPr lang="en-US" altLang="zh-CN" sz="1100">
                  <a:latin typeface="Cambria Math" panose="02040503050406030204" pitchFamily="18" charset="0"/>
                  <a:cs typeface="DejaVu Math TeX Gyre" panose="02000503000000000000" charset="0"/>
                </a:rPr>
                <a:t>=</a:t>
              </a:r>
              <a:r>
                <a:rPr lang="en-US" altLang="zh-CN" sz="1100">
                  <a:latin typeface="Cambria Math" panose="02040503050406030204" pitchFamily="18" charset="0"/>
                  <a:cs typeface="DejaVu Math TeX Gyre" panose="02000503000000000000" charset="0"/>
                </a:rPr>
                <a:t>𝑎</a:t>
              </a:r>
              <a:r>
                <a:rPr lang="en-US" altLang="zh-CN" sz="1100">
                  <a:latin typeface="Cambria Math" panose="02040503050406030204" pitchFamily="18" charset="0"/>
                  <a:cs typeface="DejaVu Math TeX Gyre" panose="02000503000000000000" charset="0"/>
                </a:rPr>
                <a:t>×</a:t>
              </a:r>
              <a:r>
                <a:rPr lang="en-US" altLang="zh-CN" sz="1100">
                  <a:latin typeface="Cambria Math" panose="02040503050406030204" pitchFamily="18" charset="0"/>
                  <a:cs typeface="DejaVu Math TeX Gyre" panose="02000503000000000000" charset="0"/>
                </a:rPr>
                <a:t>ln</a:t>
              </a:r>
              <a:r>
                <a:rPr lang="en-US" altLang="zh-CN" sz="1100">
                  <a:latin typeface="Cambria Math" panose="02040503050406030204" pitchFamily="18" charset="0"/>
                  <a:cs typeface="DejaVu Math TeX Gyre" panose="02000503000000000000" charset="0"/>
                </a:rPr>
                <a:t>(</a:t>
              </a:r>
              <a:r>
                <a:rPr lang="en-US" altLang="zh-CN" sz="1100">
                  <a:latin typeface="Cambria Math" panose="02040503050406030204" pitchFamily="18" charset="0"/>
                  <a:cs typeface="DejaVu Math TeX Gyre" panose="02000503000000000000" charset="0"/>
                </a:rPr>
                <a:t>𝑀</a:t>
              </a:r>
              <a:r>
                <a:rPr lang="en-US" altLang="zh-CN" sz="1100">
                  <a:latin typeface="Cambria Math" panose="02040503050406030204" pitchFamily="18" charset="0"/>
                  <a:cs typeface="DejaVu Math TeX Gyre" panose="02000503000000000000" charset="0"/>
                </a:rPr>
                <a:t>+</a:t>
              </a:r>
              <a:r>
                <a:rPr lang="en-US" altLang="zh-CN" sz="1100">
                  <a:latin typeface="Cambria Math" panose="02040503050406030204" pitchFamily="18" charset="0"/>
                  <a:cs typeface="DejaVu Math TeX Gyre" panose="02000503000000000000" charset="0"/>
                </a:rPr>
                <a:t>𝑥</a:t>
              </a:r>
              <a:r>
                <a:rPr lang="en-US" altLang="zh-CN" sz="1100">
                  <a:latin typeface="Cambria Math" panose="02040503050406030204" pitchFamily="18" charset="0"/>
                  <a:cs typeface="DejaVu Math TeX Gyre" panose="02000503000000000000" charset="0"/>
                </a:rPr>
                <a:t>)</a:t>
              </a:r>
              <a:r>
                <a:rPr lang="en-US" altLang="zh-CN" sz="1100">
                  <a:latin typeface="Cambria Math" panose="02040503050406030204" pitchFamily="18" charset="0"/>
                  <a:cs typeface="DejaVu Math TeX Gyre" panose="02000503000000000000" charset="0"/>
                </a:rPr>
                <a:t>+</a:t>
              </a:r>
              <a:r>
                <a:rPr lang="en-US" altLang="zh-CN" sz="1100">
                  <a:latin typeface="Cambria Math" panose="02040503050406030204" pitchFamily="18" charset="0"/>
                  <a:cs typeface="DejaVu Math TeX Gyre" panose="02000503000000000000" charset="0"/>
                </a:rPr>
                <a:t>𝑏</a:t>
              </a:r>
              <a:r>
                <a:rPr lang="en-US" altLang="zh-CN" sz="1100">
                  <a:latin typeface="Cambria Math" panose="02040503050406030204" pitchFamily="18" charset="0"/>
                  <a:cs typeface="DejaVu Math TeX Gyre" panose="02000503000000000000" charset="0"/>
                </a:rPr>
                <a:t>×</a:t>
              </a:r>
              <a:r>
                <a:rPr lang="en-US" altLang="zh-CN" sz="1100">
                  <a:latin typeface="Cambria Math" panose="02040503050406030204" pitchFamily="18" charset="0"/>
                  <a:cs typeface="DejaVu Math TeX Gyre" panose="02000503000000000000" charset="0"/>
                </a:rPr>
                <a:t>√(</a:t>
              </a:r>
              <a:r>
                <a:rPr lang="en-US" altLang="zh-CN" sz="1100">
                  <a:latin typeface="Cambria Math" panose="02040503050406030204" pitchFamily="18" charset="0"/>
                  <a:cs typeface="DejaVu Math TeX Gyre" panose="02000503000000000000" charset="0"/>
                </a:rPr>
                <a:t>𝑞</a:t>
              </a:r>
              <a:r>
                <a:rPr lang="en-US" altLang="zh-CN" sz="1100">
                  <a:latin typeface="Cambria Math" panose="02040503050406030204" pitchFamily="18" charset="0"/>
                  <a:cs typeface="DejaVu Math TeX Gyre" panose="02000503000000000000" charset="0"/>
                </a:rPr>
                <a:t>&amp;</a:t>
              </a:r>
              <a:r>
                <a:rPr lang="en-US" altLang="zh-CN" sz="1100">
                  <a:latin typeface="Cambria Math" panose="02040503050406030204" pitchFamily="18" charset="0"/>
                  <a:cs typeface="DejaVu Math TeX Gyre" panose="02000503000000000000" charset="0"/>
                </a:rPr>
                <a:t>(</a:t>
              </a:r>
              <a:r>
                <a:rPr lang="en-US" altLang="zh-CN" sz="1100">
                  <a:latin typeface="Cambria Math" panose="02040503050406030204" pitchFamily="18" charset="0"/>
                  <a:cs typeface="DejaVu Math TeX Gyre" panose="02000503000000000000" charset="0"/>
                </a:rPr>
                <a:t>𝑁</a:t>
              </a:r>
              <a:r>
                <a:rPr lang="en-US" altLang="zh-CN" sz="1100">
                  <a:latin typeface="Cambria Math" panose="02040503050406030204" pitchFamily="18" charset="0"/>
                  <a:cs typeface="DejaVu Math TeX Gyre" panose="02000503000000000000" charset="0"/>
                </a:rPr>
                <a:t>+</a:t>
              </a:r>
              <a:r>
                <a:rPr lang="en-US" altLang="zh-CN" sz="1100">
                  <a:latin typeface="Cambria Math" panose="02040503050406030204" pitchFamily="18" charset="0"/>
                  <a:cs typeface="DejaVu Math TeX Gyre" panose="02000503000000000000" charset="0"/>
                </a:rPr>
                <a:t>𝑦</a:t>
              </a:r>
              <a:r>
                <a:rPr lang="en-US" altLang="zh-CN" sz="1100">
                  <a:latin typeface="Cambria Math" panose="02040503050406030204" pitchFamily="18" charset="0"/>
                  <a:cs typeface="DejaVu Math TeX Gyre" panose="02000503000000000000" charset="0"/>
                </a:rPr>
                <a:t>)</a:t>
              </a:r>
              <a:r>
                <a:rPr lang="en-US" altLang="zh-CN" sz="1100">
                  <a:latin typeface="Cambria Math" panose="02040503050406030204" pitchFamily="18" charset="0"/>
                  <a:cs typeface="DejaVu Math TeX Gyre" panose="02000503000000000000" charset="0"/>
                </a:rPr>
                <a:t>)</a:t>
              </a:r>
              <a:r>
                <a:rPr lang="en-US" altLang="zh-CN" sz="1100">
                  <a:latin typeface="Cambria Math" panose="02040503050406030204" pitchFamily="18" charset="0"/>
                  <a:cs typeface="DejaVu Math TeX Gyre" panose="02000503000000000000" charset="0"/>
                </a:rPr>
                <a:t>+</a:t>
              </a:r>
              <a:r>
                <a:rPr lang="en-US" altLang="zh-CN" sz="1100">
                  <a:latin typeface="Cambria Math" panose="02040503050406030204" pitchFamily="18" charset="0"/>
                  <a:cs typeface="DejaVu Math TeX Gyre" panose="02000503000000000000" charset="0"/>
                </a:rPr>
                <a:t>𝑐</a:t>
              </a:r>
              <a:r>
                <a:rPr lang="en-US" altLang="zh-CN" sz="1100">
                  <a:latin typeface="Cambria Math" panose="02040503050406030204" pitchFamily="18" charset="0"/>
                  <a:cs typeface="DejaVu Math TeX Gyre" panose="02000503000000000000" charset="0"/>
                </a:rPr>
                <a:t>×</a:t>
              </a:r>
              <a:r>
                <a:rPr lang="en-US" altLang="zh-CN" sz="1100">
                  <a:latin typeface="Cambria Math" panose="02040503050406030204" pitchFamily="18" charset="0"/>
                  <a:cs typeface="DejaVu Math TeX Gyre" panose="02000503000000000000" charset="0"/>
                </a:rPr>
                <a:t>ln</a:t>
              </a:r>
              <a:r>
                <a:rPr lang="en-US" altLang="zh-CN" sz="1100">
                  <a:latin typeface="Cambria Math" panose="02040503050406030204" pitchFamily="18" charset="0"/>
                  <a:cs typeface="DejaVu Math TeX Gyre" panose="02000503000000000000" charset="0"/>
                </a:rPr>
                <a:t>(</a:t>
              </a:r>
              <a:r>
                <a:rPr lang="en-US" altLang="zh-CN" sz="1100">
                  <a:latin typeface="Cambria Math" panose="02040503050406030204" pitchFamily="18" charset="0"/>
                  <a:cs typeface="DejaVu Math TeX Gyre" panose="02000503000000000000" charset="0"/>
                </a:rPr>
                <a:t>𝑇</a:t>
              </a:r>
              <a:r>
                <a:rPr lang="en-US" altLang="zh-CN" sz="1100">
                  <a:latin typeface="Cambria Math" panose="02040503050406030204" pitchFamily="18" charset="0"/>
                  <a:cs typeface="DejaVu Math TeX Gyre" panose="02000503000000000000" charset="0"/>
                </a:rPr>
                <a:t>)</a:t>
              </a:r>
              <a:r>
                <a:rPr lang="en-US" altLang="zh-CN" sz="1100">
                  <a:latin typeface="Cambria Math" panose="02040503050406030204" pitchFamily="18" charset="0"/>
                  <a:cs typeface="DejaVu Math TeX Gyre" panose="02000503000000000000" charset="0"/>
                </a:rPr>
                <a:t>+</a:t>
              </a:r>
              <a:r>
                <a:rPr lang="en-US" altLang="zh-CN" sz="1100">
                  <a:latin typeface="Cambria Math" panose="02040503050406030204" pitchFamily="18" charset="0"/>
                  <a:cs typeface="DejaVu Math TeX Gyre" panose="02000503000000000000" charset="0"/>
                </a:rPr>
                <a:t>𝑑</a:t>
              </a:r>
              <a:endParaRPr lang="zh-CN" altLang="en-US" sz="1100"/>
            </a:p>
          </xdr:txBody>
        </xdr:sp>
      </mc:Fallback>
    </mc:AlternateContent>
    <xdr:clientData/>
  </xdr:oneCellAnchor>
  <xdr:twoCellAnchor editAs="oneCell">
    <xdr:from>
      <xdr:col>0</xdr:col>
      <xdr:colOff>1104900</xdr:colOff>
      <xdr:row>49</xdr:row>
      <xdr:rowOff>85725</xdr:rowOff>
    </xdr:from>
    <xdr:to>
      <xdr:col>8</xdr:col>
      <xdr:colOff>519430</xdr:colOff>
      <xdr:row>78</xdr:row>
      <xdr:rowOff>123825</xdr:rowOff>
    </xdr:to>
    <xdr:pic>
      <xdr:nvPicPr>
        <xdr:cNvPr id="4" name="图片 3" descr="对数函数和指数函数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104900" y="8437245"/>
          <a:ext cx="6710680" cy="50101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V25"/>
  <sheetViews>
    <sheetView workbookViewId="0">
      <selection activeCell="J43" sqref="J43"/>
    </sheetView>
  </sheetViews>
  <sheetFormatPr defaultColWidth="9" defaultRowHeight="13.5"/>
  <cols>
    <col min="1" max="1" width="12.5" customWidth="1"/>
    <col min="4" max="4" width="16.75" customWidth="1"/>
    <col min="5" max="7" width="13" customWidth="1"/>
    <col min="8" max="8" width="17.125" customWidth="1"/>
    <col min="9" max="9" width="18.5" customWidth="1"/>
    <col min="10" max="10" width="13" customWidth="1"/>
    <col min="11" max="11" width="13.625" customWidth="1"/>
    <col min="12" max="12" width="13.75" customWidth="1"/>
    <col min="13" max="13" width="13.625" customWidth="1"/>
    <col min="14" max="14" width="13.75" customWidth="1"/>
    <col min="20" max="20" width="11" customWidth="1"/>
  </cols>
  <sheetData>
    <row r="2" ht="18" customHeight="1" spans="3:16">
      <c r="C2" s="3" t="s">
        <v>0</v>
      </c>
      <c r="D2" s="3" t="s">
        <v>1</v>
      </c>
      <c r="E2" s="3" t="s">
        <v>2</v>
      </c>
      <c r="F2" s="3" t="s">
        <v>3</v>
      </c>
      <c r="G2" s="3" t="s">
        <v>4</v>
      </c>
      <c r="H2" s="3" t="s">
        <v>5</v>
      </c>
      <c r="I2" s="41" t="s">
        <v>6</v>
      </c>
      <c r="J2" s="3" t="s">
        <v>7</v>
      </c>
      <c r="K2" s="3" t="s">
        <v>8</v>
      </c>
      <c r="L2" s="41" t="s">
        <v>9</v>
      </c>
      <c r="P2" t="s">
        <v>10</v>
      </c>
    </row>
    <row r="3" ht="18" customHeight="1" spans="3:16">
      <c r="C3" s="3">
        <v>0</v>
      </c>
      <c r="D3" s="3">
        <v>0</v>
      </c>
      <c r="E3" s="3">
        <v>0</v>
      </c>
      <c r="F3" s="39">
        <v>2</v>
      </c>
      <c r="G3" s="5">
        <f t="shared" ref="G3:G8" si="0">$C$24*LN(D3+$C$25)</f>
        <v>2208.5843671449</v>
      </c>
      <c r="H3" s="5">
        <f t="shared" ref="H3:H8" si="1">$C$20*LN(C3+$C$21)</f>
        <v>0</v>
      </c>
      <c r="I3" s="42">
        <f t="shared" ref="I3:I8" si="2">$O$20*POWER(C3,$O$19)</f>
        <v>0</v>
      </c>
      <c r="J3" s="5">
        <f t="shared" ref="J3:J8" si="3">LN(F3)*$C$16+$C$17</f>
        <v>668.380688059155</v>
      </c>
      <c r="K3" s="11">
        <f>SUM(G3,H3,J3)</f>
        <v>2876.96505520405</v>
      </c>
      <c r="L3" s="43">
        <f>SUM(G3,I3,J3)</f>
        <v>2876.96505520405</v>
      </c>
      <c r="P3">
        <v>5000</v>
      </c>
    </row>
    <row r="4" ht="18" customHeight="1" spans="3:16">
      <c r="C4" s="3">
        <v>1</v>
      </c>
      <c r="D4" s="3">
        <v>400</v>
      </c>
      <c r="E4" s="3">
        <v>1</v>
      </c>
      <c r="F4" s="3">
        <v>1</v>
      </c>
      <c r="G4" s="5">
        <f t="shared" si="0"/>
        <v>2590.78894515587</v>
      </c>
      <c r="H4" s="5">
        <f t="shared" si="1"/>
        <v>693.147180559945</v>
      </c>
      <c r="I4" s="42">
        <f t="shared" si="2"/>
        <v>1100</v>
      </c>
      <c r="J4" s="5">
        <f t="shared" si="3"/>
        <v>100</v>
      </c>
      <c r="K4" s="11">
        <f t="shared" ref="K4:K8" si="4">SUM(G4,H4,J4)</f>
        <v>3383.93612571582</v>
      </c>
      <c r="L4" s="43">
        <f t="shared" ref="L4:L8" si="5">SUM(G4,I4,J4)</f>
        <v>3790.78894515587</v>
      </c>
      <c r="P4">
        <v>4500</v>
      </c>
    </row>
    <row r="5" ht="18" customHeight="1" spans="3:16">
      <c r="C5" s="3">
        <v>2</v>
      </c>
      <c r="D5" s="3">
        <v>200</v>
      </c>
      <c r="E5" s="3">
        <v>1</v>
      </c>
      <c r="F5" s="3">
        <v>1</v>
      </c>
      <c r="G5" s="5">
        <f t="shared" si="0"/>
        <v>2443.69903310575</v>
      </c>
      <c r="H5" s="5">
        <f t="shared" si="1"/>
        <v>1098.61228866811</v>
      </c>
      <c r="I5" s="42">
        <f t="shared" si="2"/>
        <v>1385.91315488436</v>
      </c>
      <c r="J5" s="5">
        <f t="shared" si="3"/>
        <v>100</v>
      </c>
      <c r="K5" s="11">
        <f t="shared" si="4"/>
        <v>3642.31132177386</v>
      </c>
      <c r="L5" s="43">
        <f t="shared" si="5"/>
        <v>3929.61218799011</v>
      </c>
      <c r="P5">
        <v>4200</v>
      </c>
    </row>
    <row r="6" s="13" customFormat="1" ht="18" customHeight="1" spans="3:16">
      <c r="C6" s="3">
        <v>3</v>
      </c>
      <c r="D6" s="3">
        <v>1200</v>
      </c>
      <c r="E6" s="6">
        <v>1</v>
      </c>
      <c r="F6" s="6">
        <v>1</v>
      </c>
      <c r="G6" s="28">
        <f t="shared" si="0"/>
        <v>2911.72753416585</v>
      </c>
      <c r="H6" s="28">
        <f t="shared" si="1"/>
        <v>1386.29436111989</v>
      </c>
      <c r="I6" s="44">
        <f t="shared" si="2"/>
        <v>1586.47452733815</v>
      </c>
      <c r="J6" s="28">
        <f t="shared" si="3"/>
        <v>100</v>
      </c>
      <c r="K6" s="11">
        <f t="shared" si="4"/>
        <v>4398.02189528574</v>
      </c>
      <c r="L6" s="43">
        <f t="shared" si="5"/>
        <v>4598.202061504</v>
      </c>
      <c r="P6" s="13">
        <v>3600</v>
      </c>
    </row>
    <row r="7" s="13" customFormat="1" ht="18" customHeight="1" spans="3:16">
      <c r="C7" s="3">
        <v>4</v>
      </c>
      <c r="D7" s="3">
        <v>4</v>
      </c>
      <c r="E7" s="6">
        <v>1</v>
      </c>
      <c r="F7" s="6">
        <v>3</v>
      </c>
      <c r="G7" s="5">
        <f t="shared" si="0"/>
        <v>2214.93370680741</v>
      </c>
      <c r="H7" s="5">
        <f t="shared" si="1"/>
        <v>1609.4379124341</v>
      </c>
      <c r="I7" s="42">
        <f t="shared" si="2"/>
        <v>1746.14115716502</v>
      </c>
      <c r="J7" s="5">
        <f t="shared" si="3"/>
        <v>1000.86207670785</v>
      </c>
      <c r="K7" s="11">
        <f t="shared" si="4"/>
        <v>4825.23369594937</v>
      </c>
      <c r="L7" s="43">
        <f t="shared" si="5"/>
        <v>4961.93694068028</v>
      </c>
      <c r="P7" s="13">
        <v>3300</v>
      </c>
    </row>
    <row r="8" ht="18" customHeight="1" spans="3:12">
      <c r="C8" s="3">
        <v>5</v>
      </c>
      <c r="D8" s="3">
        <v>3000</v>
      </c>
      <c r="E8" s="6">
        <v>0</v>
      </c>
      <c r="F8" s="40">
        <v>1</v>
      </c>
      <c r="G8" s="5">
        <f t="shared" si="0"/>
        <v>3234.56411012951</v>
      </c>
      <c r="H8" s="5">
        <f t="shared" si="1"/>
        <v>1791.75946922805</v>
      </c>
      <c r="I8" s="42">
        <f t="shared" si="2"/>
        <v>1880.97354134437</v>
      </c>
      <c r="J8" s="5">
        <f t="shared" si="3"/>
        <v>100</v>
      </c>
      <c r="K8" s="11">
        <f t="shared" si="4"/>
        <v>5126.32357935757</v>
      </c>
      <c r="L8" s="43">
        <f t="shared" si="5"/>
        <v>5215.53765147388</v>
      </c>
    </row>
    <row r="9" spans="11:12">
      <c r="K9" s="36">
        <f>SUM(K4:K8)</f>
        <v>21375.8266180823</v>
      </c>
      <c r="L9" s="36">
        <f>SUM(L4:L8)</f>
        <v>22496.0777868041</v>
      </c>
    </row>
    <row r="16" spans="1:6">
      <c r="A16" t="s">
        <v>11</v>
      </c>
      <c r="B16" t="s">
        <v>12</v>
      </c>
      <c r="C16" s="25">
        <v>820</v>
      </c>
      <c r="D16">
        <v>1</v>
      </c>
      <c r="E16">
        <v>2</v>
      </c>
      <c r="F16">
        <v>3</v>
      </c>
    </row>
    <row r="17" spans="2:6">
      <c r="B17" t="s">
        <v>13</v>
      </c>
      <c r="C17" s="25">
        <v>100</v>
      </c>
      <c r="D17">
        <f>$C$16*LN(D16)+100</f>
        <v>100</v>
      </c>
      <c r="E17">
        <f t="shared" ref="E17:F17" si="6">$C$16*LN(E16)+100</f>
        <v>668.380688059155</v>
      </c>
      <c r="F17">
        <f t="shared" si="6"/>
        <v>1000.86207670785</v>
      </c>
    </row>
    <row r="19" spans="14:15">
      <c r="N19" t="s">
        <v>14</v>
      </c>
      <c r="O19" s="45">
        <f>1/3</f>
        <v>0.333333333333333</v>
      </c>
    </row>
    <row r="20" spans="1:22">
      <c r="A20" t="s">
        <v>15</v>
      </c>
      <c r="B20" t="s">
        <v>16</v>
      </c>
      <c r="C20" s="25">
        <v>1000</v>
      </c>
      <c r="D20">
        <v>1</v>
      </c>
      <c r="E20">
        <v>2</v>
      </c>
      <c r="F20">
        <v>3</v>
      </c>
      <c r="G20">
        <v>4</v>
      </c>
      <c r="H20">
        <v>5</v>
      </c>
      <c r="J20" t="s">
        <v>17</v>
      </c>
      <c r="M20" t="s">
        <v>18</v>
      </c>
      <c r="N20" t="s">
        <v>16</v>
      </c>
      <c r="O20" s="25">
        <v>1100</v>
      </c>
      <c r="P20">
        <v>1</v>
      </c>
      <c r="Q20">
        <v>2</v>
      </c>
      <c r="R20">
        <v>3</v>
      </c>
      <c r="S20">
        <v>4</v>
      </c>
      <c r="T20">
        <v>5</v>
      </c>
      <c r="V20" t="s">
        <v>17</v>
      </c>
    </row>
    <row r="21" spans="2:22">
      <c r="B21" t="s">
        <v>19</v>
      </c>
      <c r="C21" s="25">
        <v>1</v>
      </c>
      <c r="D21">
        <f>LN(D20+$C$21)*$C$20</f>
        <v>693.147180559945</v>
      </c>
      <c r="E21">
        <f t="shared" ref="E21:H21" si="7">LN(E20+$C$21)*$C$20</f>
        <v>1098.61228866811</v>
      </c>
      <c r="F21">
        <f t="shared" si="7"/>
        <v>1386.29436111989</v>
      </c>
      <c r="G21">
        <f t="shared" si="7"/>
        <v>1609.4379124341</v>
      </c>
      <c r="H21">
        <f t="shared" si="7"/>
        <v>1791.75946922805</v>
      </c>
      <c r="J21">
        <f>H21/D21</f>
        <v>2.58496250072116</v>
      </c>
      <c r="N21" t="s">
        <v>19</v>
      </c>
      <c r="O21" s="25">
        <v>1</v>
      </c>
      <c r="P21">
        <f>POWER(P20,$O$19)*$O$20</f>
        <v>1100</v>
      </c>
      <c r="Q21">
        <f>POWER(Q20,$O$19)*$O$20</f>
        <v>1385.91315488436</v>
      </c>
      <c r="R21">
        <f t="shared" ref="R21:T21" si="8">POWER(R20,$O$19)*$O$20</f>
        <v>1586.47452733815</v>
      </c>
      <c r="S21">
        <f t="shared" si="8"/>
        <v>1746.14115716502</v>
      </c>
      <c r="T21">
        <f t="shared" si="8"/>
        <v>1880.97354134437</v>
      </c>
      <c r="V21">
        <f>T21/P21</f>
        <v>1.7099759466767</v>
      </c>
    </row>
    <row r="24" spans="1:18">
      <c r="A24" t="s">
        <v>20</v>
      </c>
      <c r="B24" t="s">
        <v>21</v>
      </c>
      <c r="C24" s="25">
        <v>400</v>
      </c>
      <c r="D24">
        <v>10</v>
      </c>
      <c r="E24">
        <v>20</v>
      </c>
      <c r="F24">
        <v>30</v>
      </c>
      <c r="G24">
        <v>50</v>
      </c>
      <c r="H24">
        <v>100</v>
      </c>
      <c r="I24">
        <v>200</v>
      </c>
      <c r="J24">
        <v>500</v>
      </c>
      <c r="K24">
        <v>600</v>
      </c>
      <c r="L24">
        <v>800</v>
      </c>
      <c r="M24">
        <v>1000</v>
      </c>
      <c r="N24">
        <v>2000</v>
      </c>
      <c r="O24">
        <v>3000</v>
      </c>
      <c r="R24" t="s">
        <v>17</v>
      </c>
    </row>
    <row r="25" spans="2:18">
      <c r="B25" t="s">
        <v>22</v>
      </c>
      <c r="C25" s="25">
        <v>250</v>
      </c>
      <c r="D25">
        <f>LN(D24+$C$25)*$C$24</f>
        <v>2224.27265240621</v>
      </c>
      <c r="E25">
        <f t="shared" ref="E25:O25" si="9">LN(E24+$C$25)*$C$24</f>
        <v>2239.36878359935</v>
      </c>
      <c r="F25">
        <f t="shared" si="9"/>
        <v>2253.9158412677</v>
      </c>
      <c r="G25">
        <f t="shared" si="9"/>
        <v>2281.51298986248</v>
      </c>
      <c r="H25">
        <f t="shared" si="9"/>
        <v>2343.17326179338</v>
      </c>
      <c r="I25">
        <f t="shared" si="9"/>
        <v>2443.69903310575</v>
      </c>
      <c r="J25">
        <f t="shared" si="9"/>
        <v>2648.02928261214</v>
      </c>
      <c r="K25">
        <f t="shared" si="9"/>
        <v>2698.09453979374</v>
      </c>
      <c r="L25">
        <f t="shared" si="9"/>
        <v>2782.61817726063</v>
      </c>
      <c r="M25">
        <f t="shared" si="9"/>
        <v>2852.35953211854</v>
      </c>
      <c r="N25">
        <f t="shared" si="9"/>
        <v>3087.47419807939</v>
      </c>
      <c r="O25">
        <f t="shared" si="9"/>
        <v>3234.56411012951</v>
      </c>
      <c r="R25">
        <f>O25/D25</f>
        <v>1.45421205742487</v>
      </c>
    </row>
  </sheetData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7"/>
  <sheetViews>
    <sheetView workbookViewId="0">
      <selection activeCell="J43" sqref="J43"/>
    </sheetView>
  </sheetViews>
  <sheetFormatPr defaultColWidth="9" defaultRowHeight="13.5"/>
  <cols>
    <col min="8" max="8" width="13" customWidth="1"/>
    <col min="9" max="10" width="13.625" customWidth="1"/>
  </cols>
  <sheetData>
    <row r="1" spans="1:10">
      <c r="A1" t="s">
        <v>0</v>
      </c>
      <c r="B1" t="s">
        <v>23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0</v>
      </c>
      <c r="B2">
        <v>0</v>
      </c>
      <c r="C2">
        <v>0</v>
      </c>
      <c r="D2">
        <v>2</v>
      </c>
      <c r="E2">
        <v>2208.5843671449</v>
      </c>
      <c r="F2">
        <v>0</v>
      </c>
      <c r="G2">
        <v>0</v>
      </c>
      <c r="H2">
        <v>668.380688059155</v>
      </c>
      <c r="I2">
        <v>2876.96505520405</v>
      </c>
      <c r="J2">
        <v>2876.96505520405</v>
      </c>
    </row>
    <row r="3" spans="1:10">
      <c r="A3">
        <v>1</v>
      </c>
      <c r="B3">
        <v>100</v>
      </c>
      <c r="C3">
        <v>1</v>
      </c>
      <c r="D3">
        <v>1</v>
      </c>
      <c r="E3">
        <v>2343.17326179338</v>
      </c>
      <c r="F3">
        <v>693.147180559945</v>
      </c>
      <c r="G3">
        <v>1100</v>
      </c>
      <c r="H3">
        <v>100</v>
      </c>
      <c r="I3">
        <v>3136.32044235333</v>
      </c>
      <c r="J3">
        <v>3543.17326179338</v>
      </c>
    </row>
    <row r="4" spans="1:10">
      <c r="A4">
        <v>2</v>
      </c>
      <c r="B4">
        <v>100</v>
      </c>
      <c r="C4">
        <v>1</v>
      </c>
      <c r="D4">
        <v>1</v>
      </c>
      <c r="E4">
        <v>2343.17326179338</v>
      </c>
      <c r="F4">
        <v>1098.61228866811</v>
      </c>
      <c r="G4">
        <v>1385.91315488436</v>
      </c>
      <c r="H4">
        <v>100</v>
      </c>
      <c r="I4">
        <v>3541.78555046149</v>
      </c>
      <c r="J4">
        <v>3829.08641667774</v>
      </c>
    </row>
    <row r="5" spans="1:10">
      <c r="A5">
        <v>3</v>
      </c>
      <c r="B5">
        <v>100</v>
      </c>
      <c r="C5">
        <v>1</v>
      </c>
      <c r="D5">
        <v>1</v>
      </c>
      <c r="E5">
        <v>2343.17326179338</v>
      </c>
      <c r="F5">
        <v>1386.29436111989</v>
      </c>
      <c r="G5">
        <v>1586.47452733815</v>
      </c>
      <c r="H5">
        <v>100</v>
      </c>
      <c r="I5">
        <v>3829.46762291327</v>
      </c>
      <c r="J5">
        <v>4029.64778913153</v>
      </c>
    </row>
    <row r="6" spans="1:10">
      <c r="A6">
        <v>4</v>
      </c>
      <c r="B6">
        <v>100</v>
      </c>
      <c r="C6">
        <v>1</v>
      </c>
      <c r="D6">
        <v>1</v>
      </c>
      <c r="E6">
        <v>2343.17326179338</v>
      </c>
      <c r="F6">
        <v>1609.4379124341</v>
      </c>
      <c r="G6">
        <v>1746.14115716502</v>
      </c>
      <c r="H6">
        <v>100</v>
      </c>
      <c r="I6">
        <v>4052.61117422748</v>
      </c>
      <c r="J6">
        <v>4189.3144189584</v>
      </c>
    </row>
    <row r="7" spans="1:10">
      <c r="A7">
        <v>5</v>
      </c>
      <c r="B7">
        <v>100</v>
      </c>
      <c r="C7">
        <v>0</v>
      </c>
      <c r="D7">
        <v>1</v>
      </c>
      <c r="E7">
        <v>2343.17326179338</v>
      </c>
      <c r="F7">
        <v>1791.75946922805</v>
      </c>
      <c r="G7">
        <v>1880.97354134437</v>
      </c>
      <c r="H7">
        <v>100</v>
      </c>
      <c r="I7">
        <v>4234.93273102144</v>
      </c>
      <c r="J7">
        <v>4324.14680313775</v>
      </c>
    </row>
    <row r="8" spans="9:10">
      <c r="I8">
        <v>21672.0825761811</v>
      </c>
      <c r="J8">
        <v>22792.3337449029</v>
      </c>
    </row>
    <row r="10" spans="1:10">
      <c r="A10" t="s">
        <v>0</v>
      </c>
      <c r="B10" t="s">
        <v>23</v>
      </c>
      <c r="C10" t="s">
        <v>2</v>
      </c>
      <c r="D10" t="s">
        <v>3</v>
      </c>
      <c r="E10" t="s">
        <v>4</v>
      </c>
      <c r="F10" t="s">
        <v>5</v>
      </c>
      <c r="G10" t="s">
        <v>6</v>
      </c>
      <c r="H10" t="s">
        <v>7</v>
      </c>
      <c r="I10" t="s">
        <v>8</v>
      </c>
      <c r="J10" t="s">
        <v>9</v>
      </c>
    </row>
    <row r="11" spans="1:10">
      <c r="A11">
        <v>0</v>
      </c>
      <c r="B11">
        <v>0</v>
      </c>
      <c r="C11">
        <v>0</v>
      </c>
      <c r="D11">
        <v>2</v>
      </c>
      <c r="E11">
        <v>2208.5843671449</v>
      </c>
      <c r="F11">
        <v>0</v>
      </c>
      <c r="G11">
        <v>0</v>
      </c>
      <c r="H11">
        <v>668.380688059155</v>
      </c>
      <c r="I11">
        <v>2876.96505520405</v>
      </c>
      <c r="J11">
        <v>2876.96505520405</v>
      </c>
    </row>
    <row r="12" spans="1:10">
      <c r="A12">
        <v>1</v>
      </c>
      <c r="B12">
        <v>3000</v>
      </c>
      <c r="C12">
        <v>1</v>
      </c>
      <c r="D12">
        <v>1</v>
      </c>
      <c r="E12">
        <v>3234.56411012951</v>
      </c>
      <c r="F12">
        <v>693.147180559945</v>
      </c>
      <c r="G12">
        <v>1100</v>
      </c>
      <c r="H12">
        <v>100</v>
      </c>
      <c r="I12">
        <v>4027.71129068946</v>
      </c>
      <c r="J12">
        <v>4434.56411012951</v>
      </c>
    </row>
    <row r="13" spans="1:10">
      <c r="A13">
        <v>2</v>
      </c>
      <c r="B13">
        <v>3000</v>
      </c>
      <c r="C13">
        <v>1</v>
      </c>
      <c r="D13">
        <v>1</v>
      </c>
      <c r="E13">
        <v>3234.56411012951</v>
      </c>
      <c r="F13">
        <v>1098.61228866811</v>
      </c>
      <c r="G13">
        <v>1385.91315488436</v>
      </c>
      <c r="H13">
        <v>100</v>
      </c>
      <c r="I13">
        <v>4433.17639879762</v>
      </c>
      <c r="J13">
        <v>4720.47726501387</v>
      </c>
    </row>
    <row r="14" spans="1:10">
      <c r="A14">
        <v>3</v>
      </c>
      <c r="B14">
        <v>3000</v>
      </c>
      <c r="C14">
        <v>1</v>
      </c>
      <c r="D14">
        <v>1</v>
      </c>
      <c r="E14">
        <v>3234.56411012951</v>
      </c>
      <c r="F14">
        <v>1386.29436111989</v>
      </c>
      <c r="G14">
        <v>1586.47452733815</v>
      </c>
      <c r="H14">
        <v>100</v>
      </c>
      <c r="I14">
        <v>4720.8584712494</v>
      </c>
      <c r="J14">
        <v>4921.03863746766</v>
      </c>
    </row>
    <row r="15" spans="1:10">
      <c r="A15">
        <v>4</v>
      </c>
      <c r="B15">
        <v>3000</v>
      </c>
      <c r="C15">
        <v>1</v>
      </c>
      <c r="D15">
        <v>1</v>
      </c>
      <c r="E15">
        <v>3234.56411012951</v>
      </c>
      <c r="F15">
        <v>1609.4379124341</v>
      </c>
      <c r="G15">
        <v>1746.14115716502</v>
      </c>
      <c r="H15">
        <v>100</v>
      </c>
      <c r="I15">
        <v>4944.00202256361</v>
      </c>
      <c r="J15">
        <v>5080.70526729453</v>
      </c>
    </row>
    <row r="16" spans="1:10">
      <c r="A16">
        <v>5</v>
      </c>
      <c r="B16">
        <v>3000</v>
      </c>
      <c r="C16">
        <v>0</v>
      </c>
      <c r="D16">
        <v>1</v>
      </c>
      <c r="E16">
        <v>3234.56411012951</v>
      </c>
      <c r="F16">
        <v>1791.75946922805</v>
      </c>
      <c r="G16">
        <v>1880.97354134437</v>
      </c>
      <c r="H16">
        <v>100</v>
      </c>
      <c r="I16">
        <v>5126.32357935757</v>
      </c>
      <c r="J16">
        <v>5215.53765147388</v>
      </c>
    </row>
    <row r="17" spans="9:10">
      <c r="I17">
        <v>26129.0368178617</v>
      </c>
      <c r="J17">
        <v>27249.2879865835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2"/>
  <sheetViews>
    <sheetView workbookViewId="0">
      <selection activeCell="J43" sqref="J43"/>
    </sheetView>
  </sheetViews>
  <sheetFormatPr defaultColWidth="9" defaultRowHeight="13.5"/>
  <cols>
    <col min="1" max="1" width="18.625" customWidth="1"/>
    <col min="2" max="2" width="10" customWidth="1"/>
    <col min="3" max="3" width="20.375" customWidth="1"/>
    <col min="4" max="4" width="16.125" customWidth="1"/>
    <col min="5" max="5" width="15.375" customWidth="1"/>
    <col min="6" max="6" width="13" customWidth="1"/>
    <col min="7" max="7" width="12.875" customWidth="1"/>
    <col min="8" max="8" width="15.75" customWidth="1"/>
    <col min="9" max="9" width="14.875" customWidth="1"/>
    <col min="10" max="10" width="9" customWidth="1"/>
    <col min="11" max="11" width="8.75" customWidth="1"/>
    <col min="12" max="12" width="11.25" customWidth="1"/>
    <col min="13" max="13" width="10.125" customWidth="1"/>
    <col min="14" max="14" width="10.75" customWidth="1"/>
    <col min="17" max="17" width="12.625"/>
    <col min="20" max="20" width="11" customWidth="1"/>
  </cols>
  <sheetData>
    <row r="1" ht="27" spans="2:8">
      <c r="B1" s="15" t="s">
        <v>24</v>
      </c>
      <c r="C1" s="15"/>
      <c r="D1" s="15"/>
      <c r="E1" s="15"/>
      <c r="F1" s="15"/>
      <c r="G1" s="15"/>
      <c r="H1" s="15"/>
    </row>
    <row r="2" ht="15" customHeight="1" spans="10:11">
      <c r="J2" s="17"/>
      <c r="K2" s="35" t="s">
        <v>25</v>
      </c>
    </row>
    <row r="3" ht="18" customHeight="1" spans="1:8">
      <c r="A3" s="16" t="s">
        <v>26</v>
      </c>
      <c r="B3" s="17" t="s">
        <v>27</v>
      </c>
      <c r="C3" s="17" t="s">
        <v>28</v>
      </c>
      <c r="D3" s="17" t="s">
        <v>29</v>
      </c>
      <c r="E3" s="3" t="s">
        <v>4</v>
      </c>
      <c r="F3" s="3" t="s">
        <v>5</v>
      </c>
      <c r="G3" s="6" t="s">
        <v>7</v>
      </c>
      <c r="H3" s="34" t="s">
        <v>8</v>
      </c>
    </row>
    <row r="4" ht="18" customHeight="1" spans="1:11">
      <c r="A4" s="37"/>
      <c r="B4" s="3">
        <v>1</v>
      </c>
      <c r="C4" s="3">
        <v>400</v>
      </c>
      <c r="D4" s="3">
        <v>1</v>
      </c>
      <c r="E4" s="5">
        <f>$C$35*LN(C4+$C$36)</f>
        <v>2590.78894515587</v>
      </c>
      <c r="F4" s="5">
        <f>$C$26*LN(B4+$C$27)</f>
        <v>693.147180559945</v>
      </c>
      <c r="G4" s="5">
        <f>LN(D4)*$C$22+$C$23</f>
        <v>100</v>
      </c>
      <c r="H4" s="11">
        <f>SUM(E4,F4,G4)</f>
        <v>3383.93612571582</v>
      </c>
      <c r="K4" s="13"/>
    </row>
    <row r="5" ht="18" customHeight="1" spans="1:8">
      <c r="A5" s="37"/>
      <c r="B5" s="3">
        <v>2</v>
      </c>
      <c r="C5" s="3">
        <v>200</v>
      </c>
      <c r="D5" s="3">
        <v>1</v>
      </c>
      <c r="E5" s="5">
        <f>$C$35*LN(C5+$C$36)</f>
        <v>2443.69903310575</v>
      </c>
      <c r="F5" s="5">
        <f>$C$26*LN(B5+$C$27)</f>
        <v>1098.61228866811</v>
      </c>
      <c r="G5" s="5">
        <f>LN(D5)*$C$22+$C$23</f>
        <v>100</v>
      </c>
      <c r="H5" s="11">
        <f>SUM(E5,F5,G5)</f>
        <v>3642.31132177386</v>
      </c>
    </row>
    <row r="6" s="13" customFormat="1" ht="18" customHeight="1" spans="1:13">
      <c r="A6" s="37"/>
      <c r="B6" s="3">
        <v>3</v>
      </c>
      <c r="C6" s="3">
        <v>1200</v>
      </c>
      <c r="D6" s="6">
        <v>1</v>
      </c>
      <c r="E6" s="28">
        <f>$C$35*LN(C6+$C$36)</f>
        <v>2911.72753416585</v>
      </c>
      <c r="F6" s="28">
        <f>$C$26*LN(B6+$C$27)</f>
        <v>1386.29436111989</v>
      </c>
      <c r="G6" s="28">
        <f>LN(D6)*$C$22+$C$23</f>
        <v>100</v>
      </c>
      <c r="H6" s="11">
        <f>SUM(E6,F6,G6)</f>
        <v>4398.02189528574</v>
      </c>
      <c r="J6" s="13" t="str">
        <f>"a="&amp;C35</f>
        <v>a=400</v>
      </c>
      <c r="K6" s="13" t="str">
        <f>"b="&amp;C26</f>
        <v>b=1000</v>
      </c>
      <c r="L6" s="13" t="str">
        <f>"c="&amp;C22</f>
        <v>c=820</v>
      </c>
      <c r="M6" s="13" t="str">
        <f>"d="&amp;C23</f>
        <v>d=100</v>
      </c>
    </row>
    <row r="7" s="13" customFormat="1" ht="18" customHeight="1" spans="1:11">
      <c r="A7" s="37"/>
      <c r="B7" s="3">
        <v>4</v>
      </c>
      <c r="C7" s="3">
        <v>4</v>
      </c>
      <c r="D7" s="6">
        <v>1</v>
      </c>
      <c r="E7" s="5">
        <f>$C$35*LN(C7+$C$36)</f>
        <v>2214.93370680741</v>
      </c>
      <c r="F7" s="5">
        <f>$C$26*LN(B7+$C$27)</f>
        <v>1609.4379124341</v>
      </c>
      <c r="G7" s="5">
        <f>LN(D7)*$C$22+$C$23</f>
        <v>100</v>
      </c>
      <c r="H7" s="11">
        <f>SUM(E7,F7,G7)</f>
        <v>3924.37161924151</v>
      </c>
      <c r="J7" s="13" t="str">
        <f>"x="&amp;C36</f>
        <v>x=250</v>
      </c>
      <c r="K7" s="13" t="str">
        <f>"y="&amp;C27</f>
        <v>y=1</v>
      </c>
    </row>
    <row r="8" ht="18" customHeight="1" spans="1:8">
      <c r="A8" s="37"/>
      <c r="B8" s="3">
        <v>5</v>
      </c>
      <c r="C8" s="3">
        <v>3000</v>
      </c>
      <c r="D8" s="7">
        <v>1</v>
      </c>
      <c r="E8" s="5">
        <f>$C$35*LN(C8+$C$36)</f>
        <v>3234.56411012951</v>
      </c>
      <c r="F8" s="5">
        <f>$C$26*LN(B8+$C$27)</f>
        <v>1791.75946922805</v>
      </c>
      <c r="G8" s="5">
        <f>LN(D8)*$C$22+$C$23</f>
        <v>100</v>
      </c>
      <c r="H8" s="11">
        <f>SUM(E8,F8,G8)</f>
        <v>5126.32357935757</v>
      </c>
    </row>
    <row r="9" ht="20.1" customHeight="1" spans="5:10">
      <c r="E9" s="27">
        <f>SUM(E4:E8)</f>
        <v>13395.7133293644</v>
      </c>
      <c r="F9" s="27">
        <f>SUM(F4:F8)</f>
        <v>6579.2512120101</v>
      </c>
      <c r="G9" s="27">
        <f>SUM(G4:G8)</f>
        <v>500</v>
      </c>
      <c r="H9" s="27">
        <f>SUM(H4:H8)</f>
        <v>20474.9645413745</v>
      </c>
      <c r="I9" s="36"/>
      <c r="J9" s="36"/>
    </row>
    <row r="10" spans="9:10">
      <c r="I10" s="36"/>
      <c r="J10" s="36"/>
    </row>
    <row r="12" ht="18" customHeight="1" spans="1:8">
      <c r="A12" s="16" t="s">
        <v>30</v>
      </c>
      <c r="B12" s="17" t="s">
        <v>27</v>
      </c>
      <c r="C12" s="17" t="s">
        <v>28</v>
      </c>
      <c r="D12" s="17" t="s">
        <v>29</v>
      </c>
      <c r="E12" s="3" t="s">
        <v>4</v>
      </c>
      <c r="F12" s="29" t="s">
        <v>6</v>
      </c>
      <c r="G12" s="6" t="s">
        <v>7</v>
      </c>
      <c r="H12" s="34" t="s">
        <v>9</v>
      </c>
    </row>
    <row r="13" ht="18" customHeight="1" spans="1:8">
      <c r="A13" s="37"/>
      <c r="B13" s="3">
        <v>1</v>
      </c>
      <c r="C13" s="3">
        <v>400</v>
      </c>
      <c r="D13" s="3">
        <v>1</v>
      </c>
      <c r="E13" s="5">
        <f t="shared" ref="E13:E17" si="0">$C$35*LN(C13+$C$36)</f>
        <v>2590.78894515587</v>
      </c>
      <c r="F13" s="30">
        <f>$C$31*POWER((B13+$C$32),$C$30)</f>
        <v>1100</v>
      </c>
      <c r="G13" s="5">
        <f t="shared" ref="G13:G17" si="1">LN(D13)*$C$22+$C$23</f>
        <v>100</v>
      </c>
      <c r="H13" s="11">
        <f>SUM(E13,F13,G13)</f>
        <v>3790.78894515587</v>
      </c>
    </row>
    <row r="14" ht="18" customHeight="1" spans="1:8">
      <c r="A14" s="37"/>
      <c r="B14" s="3">
        <v>2</v>
      </c>
      <c r="C14" s="3">
        <v>200</v>
      </c>
      <c r="D14" s="3">
        <v>1</v>
      </c>
      <c r="E14" s="5">
        <f t="shared" si="0"/>
        <v>2443.69903310575</v>
      </c>
      <c r="F14" s="30">
        <f>$C$31*POWER((B14+$C$32),$C$30)</f>
        <v>1385.91315488436</v>
      </c>
      <c r="G14" s="5">
        <f t="shared" si="1"/>
        <v>100</v>
      </c>
      <c r="H14" s="11">
        <f>SUM(E14,F14,G14)</f>
        <v>3929.61218799011</v>
      </c>
    </row>
    <row r="15" s="13" customFormat="1" ht="18" customHeight="1" spans="1:8">
      <c r="A15" s="37"/>
      <c r="B15" s="3">
        <v>3</v>
      </c>
      <c r="C15" s="3">
        <v>1200</v>
      </c>
      <c r="D15" s="6">
        <v>1</v>
      </c>
      <c r="E15" s="28">
        <f t="shared" si="0"/>
        <v>2911.72753416585</v>
      </c>
      <c r="F15" s="30">
        <f>$C$31*POWER((B15+$C$32),$C$30)</f>
        <v>1586.47452733815</v>
      </c>
      <c r="G15" s="28">
        <f t="shared" si="1"/>
        <v>100</v>
      </c>
      <c r="H15" s="11">
        <f>SUM(E15,F15,G15)</f>
        <v>4598.202061504</v>
      </c>
    </row>
    <row r="16" s="13" customFormat="1" ht="18" customHeight="1" spans="1:13">
      <c r="A16" s="37"/>
      <c r="B16" s="3">
        <v>4</v>
      </c>
      <c r="C16" s="3">
        <v>4</v>
      </c>
      <c r="D16" s="6">
        <v>1</v>
      </c>
      <c r="E16" s="5">
        <f t="shared" si="0"/>
        <v>2214.93370680741</v>
      </c>
      <c r="F16" s="30">
        <f>$C$31*POWER((B16+$C$32),$C$30)</f>
        <v>1746.14115716502</v>
      </c>
      <c r="G16" s="5">
        <f t="shared" si="1"/>
        <v>100</v>
      </c>
      <c r="H16" s="11">
        <f>SUM(E16,F16,G16)</f>
        <v>4061.07486397243</v>
      </c>
      <c r="J16" s="13" t="str">
        <f>"a="&amp;C35</f>
        <v>a=400</v>
      </c>
      <c r="K16" s="13" t="str">
        <f>"b="&amp;C31</f>
        <v>b=1100</v>
      </c>
      <c r="L16" s="13" t="str">
        <f>"c="&amp;C22</f>
        <v>c=820</v>
      </c>
      <c r="M16" s="13" t="str">
        <f>"d="&amp;C23</f>
        <v>d=100</v>
      </c>
    </row>
    <row r="17" ht="18" customHeight="1" spans="1:13">
      <c r="A17" s="37"/>
      <c r="B17" s="3">
        <v>5</v>
      </c>
      <c r="C17" s="3">
        <v>3000</v>
      </c>
      <c r="D17" s="7">
        <v>1</v>
      </c>
      <c r="E17" s="5">
        <f t="shared" si="0"/>
        <v>3234.56411012951</v>
      </c>
      <c r="F17" s="30">
        <f>$C$31*POWER((B17+$C$32),$C$30)</f>
        <v>1880.97354134437</v>
      </c>
      <c r="G17" s="5">
        <f t="shared" si="1"/>
        <v>100</v>
      </c>
      <c r="H17" s="11">
        <f>SUM(E17,F17,G17)</f>
        <v>5215.53765147388</v>
      </c>
      <c r="J17" s="13" t="str">
        <f>"x="&amp;C36</f>
        <v>x=250</v>
      </c>
      <c r="K17" s="13" t="str">
        <f>"y="&amp;C32</f>
        <v>y=0</v>
      </c>
      <c r="L17" s="13" t="str">
        <f>"q="&amp;1/C30</f>
        <v>q=3</v>
      </c>
      <c r="M17" s="13"/>
    </row>
    <row r="18" spans="5:8">
      <c r="E18" s="27">
        <f>SUM(E13:E17)</f>
        <v>13395.7133293644</v>
      </c>
      <c r="F18" s="27">
        <f>SUM(F13:F17)</f>
        <v>7699.5023807319</v>
      </c>
      <c r="G18" s="27">
        <f>SUM(G13:G17)</f>
        <v>500</v>
      </c>
      <c r="H18" s="27">
        <f>SUM(H13:H17)</f>
        <v>21595.2157100963</v>
      </c>
    </row>
    <row r="21" ht="33" customHeight="1" spans="1:8">
      <c r="A21" s="19" t="s">
        <v>31</v>
      </c>
      <c r="B21" s="19"/>
      <c r="C21" s="19"/>
      <c r="D21" s="19"/>
      <c r="E21" s="19"/>
      <c r="F21" s="19"/>
      <c r="G21" s="19"/>
      <c r="H21" s="19"/>
    </row>
    <row r="22" spans="1:11">
      <c r="A22" s="38" t="s">
        <v>11</v>
      </c>
      <c r="B22" s="3" t="s">
        <v>32</v>
      </c>
      <c r="C22" s="21">
        <v>820</v>
      </c>
      <c r="D22" s="3">
        <v>1</v>
      </c>
      <c r="E22" s="3">
        <v>2</v>
      </c>
      <c r="F22" s="3">
        <v>3</v>
      </c>
      <c r="J22" s="21"/>
      <c r="K22" s="31" t="s">
        <v>33</v>
      </c>
    </row>
    <row r="23" spans="1:6">
      <c r="A23" s="38"/>
      <c r="B23" s="3" t="s">
        <v>34</v>
      </c>
      <c r="C23" s="21">
        <v>100</v>
      </c>
      <c r="D23" s="22">
        <f>$C$22*LN(D22)+$C$23</f>
        <v>100</v>
      </c>
      <c r="E23" s="22">
        <f>$C$22*LN(E22)+$C$23</f>
        <v>668.380688059155</v>
      </c>
      <c r="F23" s="22">
        <f>$C$22*LN(F22)+$C$23</f>
        <v>1000.86207670785</v>
      </c>
    </row>
    <row r="26" spans="1:10">
      <c r="A26" s="38" t="s">
        <v>35</v>
      </c>
      <c r="B26" s="3" t="s">
        <v>16</v>
      </c>
      <c r="C26" s="21">
        <v>1000</v>
      </c>
      <c r="D26" s="3">
        <v>1</v>
      </c>
      <c r="E26" s="3">
        <v>2</v>
      </c>
      <c r="F26" s="3">
        <v>3</v>
      </c>
      <c r="G26" s="3">
        <v>4</v>
      </c>
      <c r="H26" s="3">
        <v>5</v>
      </c>
      <c r="J26" t="s">
        <v>36</v>
      </c>
    </row>
    <row r="27" spans="1:10">
      <c r="A27" s="38"/>
      <c r="B27" s="3" t="s">
        <v>37</v>
      </c>
      <c r="C27" s="21">
        <v>1</v>
      </c>
      <c r="D27" s="22">
        <f>LN(D26+$C$27)*$C$26</f>
        <v>693.147180559945</v>
      </c>
      <c r="E27" s="22">
        <f>LN(E26+$C$27)*$C$26</f>
        <v>1098.61228866811</v>
      </c>
      <c r="F27" s="22">
        <f>LN(F26+$C$27)*$C$26</f>
        <v>1386.29436111989</v>
      </c>
      <c r="G27" s="22">
        <f>LN(G26+$C$27)*$C$26</f>
        <v>1609.4379124341</v>
      </c>
      <c r="H27" s="22">
        <f>LN(H26+$C$27)*$C$26</f>
        <v>1791.75946922805</v>
      </c>
      <c r="J27" s="32">
        <f>H27/D27</f>
        <v>2.58496250072116</v>
      </c>
    </row>
    <row r="30" spans="1:8">
      <c r="A30" s="38" t="s">
        <v>38</v>
      </c>
      <c r="B30" s="3" t="s">
        <v>39</v>
      </c>
      <c r="C30" s="26">
        <f>1/3</f>
        <v>0.333333333333333</v>
      </c>
      <c r="D30" s="3"/>
      <c r="E30" s="3"/>
      <c r="F30" s="3"/>
      <c r="G30" s="3"/>
      <c r="H30" s="3"/>
    </row>
    <row r="31" spans="1:10">
      <c r="A31" s="38"/>
      <c r="B31" s="3" t="s">
        <v>16</v>
      </c>
      <c r="C31" s="21">
        <v>1100</v>
      </c>
      <c r="D31" s="3">
        <v>1</v>
      </c>
      <c r="E31" s="3">
        <v>2</v>
      </c>
      <c r="F31" s="3">
        <v>3</v>
      </c>
      <c r="G31" s="3">
        <v>4</v>
      </c>
      <c r="H31" s="3">
        <v>5</v>
      </c>
      <c r="J31" t="s">
        <v>36</v>
      </c>
    </row>
    <row r="32" spans="1:10">
      <c r="A32" s="38"/>
      <c r="B32" s="3" t="s">
        <v>37</v>
      </c>
      <c r="C32" s="21">
        <v>0</v>
      </c>
      <c r="D32" s="22">
        <f t="shared" ref="D32:H32" si="2">POWER(D31,$C$30)*$C$31</f>
        <v>1100</v>
      </c>
      <c r="E32" s="22">
        <f t="shared" si="2"/>
        <v>1385.91315488436</v>
      </c>
      <c r="F32" s="22">
        <f t="shared" si="2"/>
        <v>1586.47452733815</v>
      </c>
      <c r="G32" s="22">
        <f t="shared" si="2"/>
        <v>1746.14115716502</v>
      </c>
      <c r="H32" s="22">
        <f t="shared" si="2"/>
        <v>1880.97354134437</v>
      </c>
      <c r="J32" s="32">
        <f>H32/D32</f>
        <v>1.7099759466767</v>
      </c>
    </row>
    <row r="33" spans="10:10">
      <c r="J33" s="33"/>
    </row>
    <row r="34" spans="10:10">
      <c r="J34" s="33"/>
    </row>
    <row r="35" spans="1:10">
      <c r="A35" s="38" t="s">
        <v>20</v>
      </c>
      <c r="B35" s="3" t="s">
        <v>21</v>
      </c>
      <c r="C35" s="21">
        <v>400</v>
      </c>
      <c r="D35" s="3">
        <v>10</v>
      </c>
      <c r="E35" s="3">
        <v>20</v>
      </c>
      <c r="F35" s="3">
        <v>30</v>
      </c>
      <c r="G35" s="3">
        <v>50</v>
      </c>
      <c r="H35" s="3">
        <v>100</v>
      </c>
      <c r="J35" s="33" t="s">
        <v>36</v>
      </c>
    </row>
    <row r="36" spans="1:10">
      <c r="A36" s="38"/>
      <c r="B36" s="3" t="s">
        <v>40</v>
      </c>
      <c r="C36" s="21">
        <v>250</v>
      </c>
      <c r="D36" s="22">
        <f>LN(D35+$C$36)*$C$35</f>
        <v>2224.27265240621</v>
      </c>
      <c r="E36" s="22">
        <f>LN(E35+$C$36)*$C$35</f>
        <v>2239.36878359935</v>
      </c>
      <c r="F36" s="22">
        <f>LN(F35+$C$36)*$C$35</f>
        <v>2253.9158412677</v>
      </c>
      <c r="G36" s="22">
        <f>LN(G35+$C$36)*$C$35</f>
        <v>2281.51298986248</v>
      </c>
      <c r="H36" s="22">
        <f>LN(H35+$C$36)*$C$35</f>
        <v>2343.17326179338</v>
      </c>
      <c r="J36" s="32">
        <f>E42/D36</f>
        <v>1.45421205742487</v>
      </c>
    </row>
    <row r="37" spans="1:8">
      <c r="A37" s="38"/>
      <c r="B37" s="3"/>
      <c r="C37" s="3"/>
      <c r="D37" s="3"/>
      <c r="E37" s="3"/>
      <c r="F37" s="3"/>
      <c r="G37" s="3"/>
      <c r="H37" s="3"/>
    </row>
    <row r="38" spans="1:8">
      <c r="A38" s="38"/>
      <c r="B38" s="3"/>
      <c r="C38" s="3"/>
      <c r="D38" s="3">
        <v>200</v>
      </c>
      <c r="E38" s="3">
        <v>500</v>
      </c>
      <c r="F38" s="3">
        <v>600</v>
      </c>
      <c r="G38" s="3">
        <v>800</v>
      </c>
      <c r="H38" s="3">
        <v>1000</v>
      </c>
    </row>
    <row r="39" spans="1:8">
      <c r="A39" s="38"/>
      <c r="B39" s="3"/>
      <c r="C39" s="3"/>
      <c r="D39" s="22">
        <f>LN(D38+$C$36)*$C$35</f>
        <v>2443.69903310575</v>
      </c>
      <c r="E39" s="22">
        <f>LN(E38+$C$36)*$C$35</f>
        <v>2648.02928261214</v>
      </c>
      <c r="F39" s="22">
        <f>LN(F38+$C$36)*$C$35</f>
        <v>2698.09453979374</v>
      </c>
      <c r="G39" s="22">
        <f>LN(G38+$C$36)*$C$35</f>
        <v>2782.61817726063</v>
      </c>
      <c r="H39" s="22">
        <f>LN(H38+$C$36)*$C$35</f>
        <v>2852.35953211854</v>
      </c>
    </row>
    <row r="40" spans="1:8">
      <c r="A40" s="38"/>
      <c r="B40" s="3"/>
      <c r="C40" s="3"/>
      <c r="D40" s="3"/>
      <c r="E40" s="3"/>
      <c r="F40" s="3"/>
      <c r="G40" s="3"/>
      <c r="H40" s="3"/>
    </row>
    <row r="41" spans="1:8">
      <c r="A41" s="38"/>
      <c r="B41" s="3"/>
      <c r="C41" s="3"/>
      <c r="D41" s="3">
        <v>2000</v>
      </c>
      <c r="E41" s="3">
        <v>3000</v>
      </c>
      <c r="F41" s="3"/>
      <c r="G41" s="3"/>
      <c r="H41" s="3"/>
    </row>
    <row r="42" spans="1:8">
      <c r="A42" s="38"/>
      <c r="B42" s="3"/>
      <c r="C42" s="3"/>
      <c r="D42" s="22">
        <f>LN(D41+$C$36)*$C$35</f>
        <v>3087.47419807939</v>
      </c>
      <c r="E42" s="22">
        <f>LN(E41+$C$36)*$C$35</f>
        <v>3234.56411012951</v>
      </c>
      <c r="F42" s="3"/>
      <c r="G42" s="3"/>
      <c r="H42" s="3"/>
    </row>
  </sheetData>
  <mergeCells count="8">
    <mergeCell ref="B1:H1"/>
    <mergeCell ref="A21:H21"/>
    <mergeCell ref="A3:A8"/>
    <mergeCell ref="A12:A17"/>
    <mergeCell ref="A22:A23"/>
    <mergeCell ref="A26:A27"/>
    <mergeCell ref="A30:A32"/>
    <mergeCell ref="A35:A42"/>
  </mergeCells>
  <pageMargins left="0.75" right="0.75" top="1" bottom="1" header="0.5" footer="0.5"/>
  <pageSetup paperSize="9" orientation="portrait" horizontalDpi="300" verticalDpi="300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47"/>
  <sheetViews>
    <sheetView topLeftCell="A5" workbookViewId="0">
      <selection activeCell="J43" sqref="J43"/>
    </sheetView>
  </sheetViews>
  <sheetFormatPr defaultColWidth="9" defaultRowHeight="13.5"/>
  <cols>
    <col min="1" max="1" width="14.5" style="14" customWidth="1"/>
    <col min="2" max="2" width="10" customWidth="1"/>
    <col min="3" max="3" width="7.5" customWidth="1"/>
    <col min="4" max="4" width="10.625" customWidth="1"/>
    <col min="5" max="5" width="11.5" customWidth="1"/>
    <col min="6" max="6" width="13" customWidth="1"/>
    <col min="7" max="7" width="12.875" customWidth="1"/>
    <col min="8" max="8" width="15.75" customWidth="1"/>
    <col min="9" max="9" width="14.875" customWidth="1"/>
    <col min="10" max="10" width="12" customWidth="1"/>
    <col min="11" max="11" width="8.75" customWidth="1"/>
    <col min="12" max="12" width="11.25" customWidth="1"/>
    <col min="13" max="13" width="10.125" customWidth="1"/>
    <col min="14" max="14" width="10.75" customWidth="1"/>
    <col min="15" max="15" width="9.375"/>
    <col min="16" max="16" width="12.75" customWidth="1"/>
    <col min="17" max="19" width="12.625"/>
    <col min="20" max="20" width="11" customWidth="1"/>
    <col min="21" max="25" width="12.625"/>
  </cols>
  <sheetData>
    <row r="1" ht="27" spans="2:8">
      <c r="B1" s="15" t="s">
        <v>24</v>
      </c>
      <c r="C1" s="15"/>
      <c r="D1" s="15"/>
      <c r="E1" s="15"/>
      <c r="F1" s="15"/>
      <c r="G1" s="15"/>
      <c r="H1" s="15"/>
    </row>
    <row r="2" ht="27" spans="2:8">
      <c r="B2" s="15"/>
      <c r="C2" s="15"/>
      <c r="D2" s="15"/>
      <c r="E2" s="15"/>
      <c r="F2" s="15"/>
      <c r="G2" s="15"/>
      <c r="H2" s="15"/>
    </row>
    <row r="3" ht="27" spans="2:8">
      <c r="B3" s="15"/>
      <c r="C3" s="15"/>
      <c r="D3" s="15"/>
      <c r="E3" s="15"/>
      <c r="F3" s="15"/>
      <c r="G3" s="15"/>
      <c r="H3" s="15"/>
    </row>
    <row r="4" ht="15" customHeight="1" spans="18:19">
      <c r="R4" s="17"/>
      <c r="S4" s="35" t="s">
        <v>25</v>
      </c>
    </row>
    <row r="5" ht="54" customHeight="1" spans="1:16">
      <c r="A5" s="16" t="s">
        <v>26</v>
      </c>
      <c r="B5" s="2" t="s">
        <v>41</v>
      </c>
      <c r="C5" s="2" t="s">
        <v>42</v>
      </c>
      <c r="D5" s="2" t="s">
        <v>43</v>
      </c>
      <c r="E5" s="2" t="s">
        <v>44</v>
      </c>
      <c r="F5" s="2" t="s">
        <v>29</v>
      </c>
      <c r="G5" s="4" t="s">
        <v>45</v>
      </c>
      <c r="H5" s="4" t="s">
        <v>46</v>
      </c>
      <c r="I5" s="8" t="s">
        <v>47</v>
      </c>
      <c r="J5" s="4" t="s">
        <v>48</v>
      </c>
      <c r="K5" s="4" t="s">
        <v>49</v>
      </c>
      <c r="L5" s="8" t="s">
        <v>50</v>
      </c>
      <c r="M5" s="8" t="s">
        <v>7</v>
      </c>
      <c r="N5" s="8" t="s">
        <v>51</v>
      </c>
      <c r="O5" s="10" t="s">
        <v>8</v>
      </c>
      <c r="P5" s="4"/>
    </row>
    <row r="6" ht="18" customHeight="1" spans="1:24">
      <c r="A6" s="16"/>
      <c r="B6" s="3">
        <v>10</v>
      </c>
      <c r="C6" s="3">
        <v>3000</v>
      </c>
      <c r="D6" s="3">
        <v>0</v>
      </c>
      <c r="E6" s="3">
        <v>0</v>
      </c>
      <c r="F6" s="3">
        <v>1</v>
      </c>
      <c r="G6" s="5">
        <f>$C$40*LN($C$42*C6*0.6+$C$41)</f>
        <v>2985.89630982536</v>
      </c>
      <c r="H6" s="5">
        <f>$C$45*LN($C$47*E6*0.4+$C$46)</f>
        <v>0</v>
      </c>
      <c r="I6" s="9">
        <f>H6+G6</f>
        <v>2985.89630982536</v>
      </c>
      <c r="J6" s="5">
        <f>$C$28*LN(B6+$C$29)*(LN(B6+1)/2.5)</f>
        <v>24.6019197568969</v>
      </c>
      <c r="K6" s="5">
        <f>$C$30*LN(D6+$C$31)*(LN(D6+1)/3)</f>
        <v>0</v>
      </c>
      <c r="L6" s="9">
        <f>J6+K6</f>
        <v>24.6019197568969</v>
      </c>
      <c r="M6" s="9">
        <f>LN(F6)*$C$24+$C$25</f>
        <v>80</v>
      </c>
      <c r="N6" s="9">
        <v>2000</v>
      </c>
      <c r="O6" s="11">
        <f>SUM(I6,L6,M6,)</f>
        <v>3090.49822958226</v>
      </c>
      <c r="P6" s="26">
        <f>O6+N6</f>
        <v>5090.49822958226</v>
      </c>
      <c r="R6" s="13"/>
      <c r="X6">
        <f>G6/G8</f>
        <v>1.60413364998247</v>
      </c>
    </row>
    <row r="7" ht="18" customHeight="1" spans="1:24">
      <c r="A7" s="16"/>
      <c r="B7" s="3">
        <v>0</v>
      </c>
      <c r="C7" s="3">
        <v>0</v>
      </c>
      <c r="D7" s="3">
        <v>10</v>
      </c>
      <c r="E7" s="3">
        <v>3000</v>
      </c>
      <c r="F7" s="3">
        <v>1</v>
      </c>
      <c r="G7" s="5">
        <f>$C$40*LN($C$42*C7*0.6+$C$41)</f>
        <v>0</v>
      </c>
      <c r="H7" s="5">
        <f>$C$45*LN($C$47*E7*0.4+$C$46)</f>
        <v>1182.68604054641</v>
      </c>
      <c r="I7" s="9">
        <f>H7+G7</f>
        <v>1182.68604054641</v>
      </c>
      <c r="J7" s="5">
        <f>$C$28*LN(B7+$C$29)*(LN(B7+1)/2.5)</f>
        <v>0</v>
      </c>
      <c r="K7" s="5">
        <f>$C$30*LN(D7+$C$31)*(LN(D7+1)/3)</f>
        <v>1915.5872686199</v>
      </c>
      <c r="L7" s="9">
        <f>J7+K7</f>
        <v>1915.5872686199</v>
      </c>
      <c r="M7" s="9">
        <f>LN(F7)*$C$24+$C$25</f>
        <v>80</v>
      </c>
      <c r="N7" s="9">
        <v>2000</v>
      </c>
      <c r="O7" s="11">
        <f>SUM(I7,L7,M7,)</f>
        <v>3178.27330916631</v>
      </c>
      <c r="P7" s="26">
        <f>O7+N7</f>
        <v>5178.27330916631</v>
      </c>
      <c r="X7">
        <f>G7/G8</f>
        <v>0</v>
      </c>
    </row>
    <row r="8" s="13" customFormat="1" ht="18" customHeight="1" spans="1:20">
      <c r="A8" s="16"/>
      <c r="B8" s="3">
        <v>5</v>
      </c>
      <c r="C8" s="3">
        <v>1500</v>
      </c>
      <c r="D8" s="3">
        <v>5</v>
      </c>
      <c r="E8" s="3">
        <v>1500</v>
      </c>
      <c r="F8" s="6">
        <v>1</v>
      </c>
      <c r="G8" s="5">
        <f>$C$40*LN($C$42*C8*0.6+$C$41)</f>
        <v>1861.37626989994</v>
      </c>
      <c r="H8" s="5">
        <f>$C$45*LN($C$47*E8*0.4+$C$46)</f>
        <v>705.005443868603</v>
      </c>
      <c r="I8" s="9">
        <f>H8+G8</f>
        <v>2566.38171376855</v>
      </c>
      <c r="J8" s="5">
        <f>$C$28*LN(B8+$C$29)*(LN(B8+1)/1.3)</f>
        <v>28.6604544077772</v>
      </c>
      <c r="K8" s="5">
        <f>$C$30*LN(D8+$C$31)*(LN(D8+1)/3)</f>
        <v>1293.91322425862</v>
      </c>
      <c r="L8" s="9">
        <f>J8+K8</f>
        <v>1322.5736786664</v>
      </c>
      <c r="M8" s="9">
        <f>LN(F8)*$C$24+$C$25</f>
        <v>80</v>
      </c>
      <c r="N8" s="9">
        <v>2000</v>
      </c>
      <c r="O8" s="11">
        <f>SUM(I8,L8,M8,)</f>
        <v>3968.95539243495</v>
      </c>
      <c r="P8" s="26">
        <f>O8+N8</f>
        <v>5968.95539243495</v>
      </c>
      <c r="Q8" s="13" t="str">
        <f>"a="&amp;C40</f>
        <v>a=2900</v>
      </c>
      <c r="R8" s="13" t="str">
        <f>"b="&amp;C28</f>
        <v>b=10</v>
      </c>
      <c r="S8" s="13" t="str">
        <f>"c="&amp;C24</f>
        <v>c=600</v>
      </c>
      <c r="T8" s="13" t="str">
        <f>"d="&amp;C25</f>
        <v>d=80</v>
      </c>
    </row>
    <row r="9" s="13" customFormat="1" ht="18" customHeight="1" spans="1:18">
      <c r="A9" s="16"/>
      <c r="B9" s="3">
        <v>1</v>
      </c>
      <c r="C9" s="3">
        <v>300</v>
      </c>
      <c r="D9" s="3">
        <v>0</v>
      </c>
      <c r="E9" s="3">
        <v>0</v>
      </c>
      <c r="F9" s="6">
        <v>1</v>
      </c>
      <c r="G9" s="5">
        <f>$C$40*LN($C$42*C9*0.6+$C$41)</f>
        <v>479.991871584963</v>
      </c>
      <c r="H9" s="5">
        <f>$C$45*LN($C$47*E9*0.4+$C$46)</f>
        <v>0</v>
      </c>
      <c r="I9" s="9">
        <f>H9+G9</f>
        <v>479.991871584963</v>
      </c>
      <c r="J9" s="5">
        <f>$C$28*LN(B9+$C$29)*(LN(B9+1)/1.3)</f>
        <v>7.39158482951079</v>
      </c>
      <c r="K9" s="5">
        <f>$C$30*LN(D9+$C$31)*(LN(D9+1)/3)</f>
        <v>0</v>
      </c>
      <c r="L9" s="9">
        <f>J9+K9</f>
        <v>7.39158482951079</v>
      </c>
      <c r="M9" s="9">
        <f>LN(F9)*$C$24+$C$25</f>
        <v>80</v>
      </c>
      <c r="N9" s="9">
        <v>2000</v>
      </c>
      <c r="O9" s="11">
        <f>SUM(I9,L9,M9,)</f>
        <v>567.383456414473</v>
      </c>
      <c r="P9" s="26">
        <f>O9+N9</f>
        <v>2567.38345641447</v>
      </c>
      <c r="Q9" s="13" t="str">
        <f>"x="&amp;C41</f>
        <v>x=1</v>
      </c>
      <c r="R9" s="13" t="str">
        <f>"y="&amp;C29</f>
        <v>y=3</v>
      </c>
    </row>
    <row r="10" ht="18" customHeight="1" spans="1:16">
      <c r="A10" s="16"/>
      <c r="B10" s="3">
        <v>0</v>
      </c>
      <c r="C10" s="3">
        <v>0</v>
      </c>
      <c r="D10" s="3">
        <v>0</v>
      </c>
      <c r="E10" s="3">
        <v>0</v>
      </c>
      <c r="F10" s="7">
        <v>1</v>
      </c>
      <c r="G10" s="5">
        <f>$C$40*LN($C$42*C10*0.6+$C$41)</f>
        <v>0</v>
      </c>
      <c r="H10" s="5">
        <f>$C$45*LN($C$47*E10*0.4+$C$46)</f>
        <v>0</v>
      </c>
      <c r="I10" s="9">
        <f>H10+G10</f>
        <v>0</v>
      </c>
      <c r="J10" s="5">
        <f>$C$28*LN(B10+$C$29)*(LN(B10+1)/1.3)</f>
        <v>0</v>
      </c>
      <c r="K10" s="5">
        <f>$C$30*LN(D10+$C$31)*(LN(D10+1)/3)</f>
        <v>0</v>
      </c>
      <c r="L10" s="9">
        <f>J10+K10</f>
        <v>0</v>
      </c>
      <c r="M10" s="9">
        <f>LN(F10)*$C$24+$C$25</f>
        <v>80</v>
      </c>
      <c r="N10" s="9">
        <v>2000</v>
      </c>
      <c r="O10" s="11">
        <f>SUM(I10,L10,M10,)</f>
        <v>80</v>
      </c>
      <c r="P10" s="26">
        <f>O10+N10</f>
        <v>2080</v>
      </c>
    </row>
    <row r="11" ht="20.1" customHeight="1" spans="8:18">
      <c r="H11" s="27">
        <f>SUM(G6:G10)</f>
        <v>5327.26445131027</v>
      </c>
      <c r="I11" s="27"/>
      <c r="J11" s="27"/>
      <c r="K11" s="27">
        <f>SUM(J6:J10)</f>
        <v>60.6539589941849</v>
      </c>
      <c r="L11" s="27"/>
      <c r="M11" s="27"/>
      <c r="N11" s="27">
        <f>SUM(M6:M10)</f>
        <v>400</v>
      </c>
      <c r="O11" s="27">
        <f>SUM(O6:O10)</f>
        <v>10885.110387598</v>
      </c>
      <c r="P11" s="27">
        <f>SUM(P6:P10)</f>
        <v>20885.110387598</v>
      </c>
      <c r="Q11" s="36"/>
      <c r="R11" s="36"/>
    </row>
    <row r="12" hidden="1" spans="17:18">
      <c r="Q12" s="36"/>
      <c r="R12" s="36"/>
    </row>
    <row r="13" hidden="1"/>
    <row r="14" ht="18" hidden="1" customHeight="1" spans="1:16">
      <c r="A14" s="16" t="s">
        <v>30</v>
      </c>
      <c r="B14" s="17" t="s">
        <v>27</v>
      </c>
      <c r="C14" s="17" t="s">
        <v>28</v>
      </c>
      <c r="D14" s="17"/>
      <c r="E14" s="17"/>
      <c r="F14" s="17"/>
      <c r="G14" s="17" t="s">
        <v>29</v>
      </c>
      <c r="H14" s="3" t="s">
        <v>4</v>
      </c>
      <c r="I14" s="3"/>
      <c r="J14" s="3"/>
      <c r="K14" s="29" t="s">
        <v>6</v>
      </c>
      <c r="L14" s="29"/>
      <c r="M14" s="29"/>
      <c r="N14" s="6" t="s">
        <v>7</v>
      </c>
      <c r="O14" s="6"/>
      <c r="P14" s="34" t="s">
        <v>9</v>
      </c>
    </row>
    <row r="15" ht="18" hidden="1" customHeight="1" spans="1:16">
      <c r="A15" s="16"/>
      <c r="B15" s="3">
        <v>1</v>
      </c>
      <c r="C15" s="3">
        <v>1800</v>
      </c>
      <c r="D15" s="3"/>
      <c r="E15" s="3"/>
      <c r="F15" s="3"/>
      <c r="G15" s="3">
        <v>1</v>
      </c>
      <c r="H15" s="5">
        <f t="shared" ref="H15:H19" si="0">$C$40*LN(C15+$C$41)</f>
        <v>21738.6823010103</v>
      </c>
      <c r="I15" s="5"/>
      <c r="J15" s="5"/>
      <c r="K15" s="30">
        <f>$C$36*POWER((B15+$C$37),$C$35)</f>
        <v>1100</v>
      </c>
      <c r="L15" s="30"/>
      <c r="M15" s="30"/>
      <c r="N15" s="5">
        <f t="shared" ref="N15:N19" si="1">LN(G15)*$C$24+$C$25</f>
        <v>80</v>
      </c>
      <c r="O15" s="5"/>
      <c r="P15" s="11">
        <f>SUM(H15,K15,N15)</f>
        <v>22918.6823010103</v>
      </c>
    </row>
    <row r="16" ht="18" hidden="1" customHeight="1" spans="1:16">
      <c r="A16" s="16"/>
      <c r="B16" s="3">
        <v>1</v>
      </c>
      <c r="C16" s="3">
        <v>1200</v>
      </c>
      <c r="D16" s="3"/>
      <c r="E16" s="3"/>
      <c r="F16" s="3"/>
      <c r="G16" s="3">
        <v>1</v>
      </c>
      <c r="H16" s="5">
        <f t="shared" si="0"/>
        <v>20563.638484032</v>
      </c>
      <c r="I16" s="5"/>
      <c r="J16" s="5"/>
      <c r="K16" s="30">
        <f>$C$36*POWER((B16+$C$37),$C$35)</f>
        <v>1100</v>
      </c>
      <c r="L16" s="30"/>
      <c r="M16" s="30"/>
      <c r="N16" s="5">
        <f t="shared" si="1"/>
        <v>80</v>
      </c>
      <c r="O16" s="5"/>
      <c r="P16" s="11">
        <f>SUM(H16,K16,N16)</f>
        <v>21743.638484032</v>
      </c>
    </row>
    <row r="17" s="13" customFormat="1" ht="18" hidden="1" customHeight="1" spans="1:16">
      <c r="A17" s="16"/>
      <c r="B17" s="3">
        <v>2</v>
      </c>
      <c r="C17" s="3">
        <v>3000</v>
      </c>
      <c r="D17" s="3"/>
      <c r="E17" s="3"/>
      <c r="F17" s="3"/>
      <c r="G17" s="6">
        <v>1</v>
      </c>
      <c r="H17" s="28">
        <f t="shared" si="0"/>
        <v>23219.4324517771</v>
      </c>
      <c r="I17" s="28"/>
      <c r="J17" s="28"/>
      <c r="K17" s="30">
        <f>$C$36*POWER((B17+$C$37),$C$35)</f>
        <v>1385.91315488436</v>
      </c>
      <c r="L17" s="30"/>
      <c r="M17" s="30"/>
      <c r="N17" s="28">
        <f t="shared" si="1"/>
        <v>80</v>
      </c>
      <c r="O17" s="28"/>
      <c r="P17" s="11">
        <f>SUM(H17,K17,N17)</f>
        <v>24685.3456066614</v>
      </c>
    </row>
    <row r="18" s="13" customFormat="1" ht="18" hidden="1" customHeight="1" spans="1:21">
      <c r="A18" s="16"/>
      <c r="B18" s="3">
        <v>4</v>
      </c>
      <c r="C18" s="3">
        <v>4</v>
      </c>
      <c r="D18" s="3"/>
      <c r="E18" s="3"/>
      <c r="F18" s="3"/>
      <c r="G18" s="6">
        <v>1</v>
      </c>
      <c r="H18" s="5">
        <f t="shared" si="0"/>
        <v>4667.36994605889</v>
      </c>
      <c r="I18" s="5"/>
      <c r="J18" s="5"/>
      <c r="K18" s="30">
        <f>$C$36*POWER((B18+$C$37),$C$35)</f>
        <v>1746.14115716502</v>
      </c>
      <c r="L18" s="30"/>
      <c r="M18" s="30"/>
      <c r="N18" s="5">
        <f t="shared" si="1"/>
        <v>80</v>
      </c>
      <c r="O18" s="5"/>
      <c r="P18" s="11">
        <f>SUM(H18,K18,N18)</f>
        <v>6493.51110322391</v>
      </c>
      <c r="R18" s="13" t="str">
        <f>"a="&amp;C40</f>
        <v>a=2900</v>
      </c>
      <c r="S18" s="13" t="str">
        <f>"b="&amp;C36</f>
        <v>b=1100</v>
      </c>
      <c r="T18" s="13" t="str">
        <f>"c="&amp;C24</f>
        <v>c=600</v>
      </c>
      <c r="U18" s="13" t="str">
        <f>"d="&amp;C25</f>
        <v>d=80</v>
      </c>
    </row>
    <row r="19" ht="18" hidden="1" customHeight="1" spans="1:21">
      <c r="A19" s="16"/>
      <c r="B19" s="3">
        <v>5</v>
      </c>
      <c r="C19" s="3">
        <v>3000</v>
      </c>
      <c r="D19" s="3"/>
      <c r="E19" s="3"/>
      <c r="F19" s="3"/>
      <c r="G19" s="7">
        <v>1</v>
      </c>
      <c r="H19" s="5">
        <f t="shared" si="0"/>
        <v>23219.4324517771</v>
      </c>
      <c r="I19" s="5"/>
      <c r="J19" s="5"/>
      <c r="K19" s="30">
        <f>$C$36*POWER((B19+$C$37),$C$35)</f>
        <v>1880.97354134437</v>
      </c>
      <c r="L19" s="30"/>
      <c r="M19" s="30"/>
      <c r="N19" s="5">
        <f t="shared" si="1"/>
        <v>80</v>
      </c>
      <c r="O19" s="5"/>
      <c r="P19" s="11">
        <f>SUM(H19,K19,N19)</f>
        <v>25180.4059931214</v>
      </c>
      <c r="R19" s="13" t="str">
        <f>"x="&amp;C41</f>
        <v>x=1</v>
      </c>
      <c r="S19" s="13" t="str">
        <f>"y="&amp;C37</f>
        <v>y=0</v>
      </c>
      <c r="T19" s="13" t="str">
        <f>"q="&amp;1/C35</f>
        <v>q=3</v>
      </c>
      <c r="U19" s="13"/>
    </row>
    <row r="20" hidden="1" spans="6:11">
      <c r="F20" s="27">
        <f>SUM(H15:H19)</f>
        <v>93408.5556346552</v>
      </c>
      <c r="G20" s="27">
        <f>SUM(K15:K19)</f>
        <v>7213.02785339375</v>
      </c>
      <c r="H20" s="27">
        <f>SUM(N15:N19)</f>
        <v>400</v>
      </c>
      <c r="I20" s="27"/>
      <c r="J20" s="27"/>
      <c r="K20" s="27">
        <f>SUM(P15:P19)</f>
        <v>101021.583488049</v>
      </c>
    </row>
    <row r="21" hidden="1"/>
    <row r="23" ht="33" customHeight="1" spans="1:8">
      <c r="A23" s="18" t="s">
        <v>31</v>
      </c>
      <c r="B23" s="19"/>
      <c r="C23" s="19"/>
      <c r="D23" s="19"/>
      <c r="E23" s="19"/>
      <c r="F23" s="19"/>
      <c r="G23" s="19"/>
      <c r="H23" s="19"/>
    </row>
    <row r="24" spans="1:11">
      <c r="A24" s="20" t="s">
        <v>11</v>
      </c>
      <c r="B24" s="3" t="s">
        <v>32</v>
      </c>
      <c r="C24" s="21">
        <v>600</v>
      </c>
      <c r="D24" s="3">
        <v>1</v>
      </c>
      <c r="E24" s="3">
        <v>2</v>
      </c>
      <c r="F24" s="3">
        <v>3</v>
      </c>
      <c r="G24" s="3">
        <v>4</v>
      </c>
      <c r="H24" s="3">
        <v>5</v>
      </c>
      <c r="J24" s="21"/>
      <c r="K24" s="31" t="s">
        <v>33</v>
      </c>
    </row>
    <row r="25" spans="1:8">
      <c r="A25" s="20"/>
      <c r="B25" s="3" t="s">
        <v>34</v>
      </c>
      <c r="C25" s="21">
        <v>80</v>
      </c>
      <c r="D25" s="22">
        <f>$C$24*LN(D24)+$C$25</f>
        <v>80</v>
      </c>
      <c r="E25" s="22">
        <f>$C$24*LN(E24)+$C$25</f>
        <v>495.888308335967</v>
      </c>
      <c r="F25" s="22">
        <f>$C$24*LN(F24)+$C$25</f>
        <v>739.167373200866</v>
      </c>
      <c r="G25" s="22">
        <f>$C$24*LN(G24)+$C$25</f>
        <v>911.776616671934</v>
      </c>
      <c r="H25" s="22">
        <f>$C$24*LN(H24)+$C$25</f>
        <v>1045.66274746046</v>
      </c>
    </row>
    <row r="28" spans="1:10">
      <c r="A28" s="23" t="s">
        <v>35</v>
      </c>
      <c r="B28" s="24" t="s">
        <v>16</v>
      </c>
      <c r="C28" s="21">
        <v>10</v>
      </c>
      <c r="D28" s="3">
        <v>1</v>
      </c>
      <c r="E28" s="3">
        <v>2</v>
      </c>
      <c r="F28" s="3">
        <v>3</v>
      </c>
      <c r="G28" s="3">
        <v>4</v>
      </c>
      <c r="H28" s="3">
        <v>5</v>
      </c>
      <c r="J28" t="s">
        <v>36</v>
      </c>
    </row>
    <row r="29" spans="1:10">
      <c r="A29" s="16"/>
      <c r="B29" s="24" t="s">
        <v>37</v>
      </c>
      <c r="C29" s="21">
        <v>3</v>
      </c>
      <c r="D29" s="22">
        <f>LN(D28+$C$29)*$C$28</f>
        <v>13.8629436111989</v>
      </c>
      <c r="E29" s="22">
        <f>LN(E28+$C$29)*$C$28</f>
        <v>16.094379124341</v>
      </c>
      <c r="F29" s="22">
        <f>LN(F28+$C$29)*$C$28</f>
        <v>17.9175946922805</v>
      </c>
      <c r="G29" s="22">
        <f>LN(G28+$C$29)*$C$28</f>
        <v>19.4591014905531</v>
      </c>
      <c r="H29" s="22">
        <f>LN(H28+$C$29)*$C$28</f>
        <v>20.7944154167984</v>
      </c>
      <c r="J29" s="32">
        <f>H29/D29</f>
        <v>1.5</v>
      </c>
    </row>
    <row r="30" spans="1:10">
      <c r="A30" s="16"/>
      <c r="B30" s="24" t="s">
        <v>52</v>
      </c>
      <c r="C30" s="21">
        <v>800</v>
      </c>
      <c r="D30" s="12"/>
      <c r="E30" s="12"/>
      <c r="F30" s="12"/>
      <c r="G30" s="12"/>
      <c r="H30" s="12"/>
      <c r="J30" s="32"/>
    </row>
    <row r="31" spans="1:10">
      <c r="A31" s="16"/>
      <c r="B31" s="24" t="s">
        <v>53</v>
      </c>
      <c r="C31" s="21">
        <v>10</v>
      </c>
      <c r="D31" s="12"/>
      <c r="E31" s="12"/>
      <c r="F31" s="12"/>
      <c r="G31" s="12"/>
      <c r="H31" s="12"/>
      <c r="J31" s="32"/>
    </row>
    <row r="32" spans="1:10">
      <c r="A32" s="16"/>
      <c r="C32" s="25"/>
      <c r="D32" s="12"/>
      <c r="E32" s="12"/>
      <c r="F32" s="12"/>
      <c r="G32" s="12"/>
      <c r="H32" s="12"/>
      <c r="J32" s="32"/>
    </row>
    <row r="33" spans="3:3">
      <c r="C33" s="25"/>
    </row>
    <row r="35" spans="1:8">
      <c r="A35" s="20" t="s">
        <v>38</v>
      </c>
      <c r="B35" s="3" t="s">
        <v>39</v>
      </c>
      <c r="C35" s="26">
        <f>1/3</f>
        <v>0.333333333333333</v>
      </c>
      <c r="D35" s="3"/>
      <c r="E35" s="3"/>
      <c r="F35" s="3"/>
      <c r="G35" s="3"/>
      <c r="H35" s="3"/>
    </row>
    <row r="36" spans="1:10">
      <c r="A36" s="20"/>
      <c r="B36" s="3" t="s">
        <v>16</v>
      </c>
      <c r="C36" s="21">
        <v>1100</v>
      </c>
      <c r="D36" s="3">
        <v>1</v>
      </c>
      <c r="E36" s="3">
        <v>2</v>
      </c>
      <c r="F36" s="3">
        <v>3</v>
      </c>
      <c r="G36" s="3">
        <v>4</v>
      </c>
      <c r="H36" s="3">
        <v>5</v>
      </c>
      <c r="J36" t="s">
        <v>36</v>
      </c>
    </row>
    <row r="37" spans="1:10">
      <c r="A37" s="20"/>
      <c r="B37" s="3" t="s">
        <v>37</v>
      </c>
      <c r="C37" s="21">
        <v>0</v>
      </c>
      <c r="D37" s="22">
        <f t="shared" ref="D37:H37" si="2">POWER(D36,$C$35)*$C$36</f>
        <v>1100</v>
      </c>
      <c r="E37" s="22">
        <f t="shared" si="2"/>
        <v>1385.91315488436</v>
      </c>
      <c r="F37" s="22">
        <f t="shared" si="2"/>
        <v>1586.47452733815</v>
      </c>
      <c r="G37" s="22">
        <f t="shared" si="2"/>
        <v>1746.14115716502</v>
      </c>
      <c r="H37" s="22">
        <f t="shared" si="2"/>
        <v>1880.97354134437</v>
      </c>
      <c r="J37" s="32">
        <f>H37/D37</f>
        <v>1.7099759466767</v>
      </c>
    </row>
    <row r="38" spans="10:10">
      <c r="J38" s="33"/>
    </row>
    <row r="39" spans="10:10">
      <c r="J39" s="33"/>
    </row>
    <row r="40" spans="1:10">
      <c r="A40" s="20" t="s">
        <v>20</v>
      </c>
      <c r="B40" s="3" t="s">
        <v>21</v>
      </c>
      <c r="C40" s="21">
        <v>2900</v>
      </c>
      <c r="D40" s="3">
        <v>10</v>
      </c>
      <c r="E40" s="3">
        <v>20</v>
      </c>
      <c r="F40" s="3">
        <v>30</v>
      </c>
      <c r="G40" s="3">
        <v>50</v>
      </c>
      <c r="H40" s="3">
        <v>100</v>
      </c>
      <c r="J40" s="33" t="s">
        <v>36</v>
      </c>
    </row>
    <row r="41" spans="1:10">
      <c r="A41" s="20"/>
      <c r="B41" s="3" t="s">
        <v>40</v>
      </c>
      <c r="C41" s="21">
        <v>1</v>
      </c>
      <c r="D41" s="22">
        <f>LN(D40+$C$41)*$C$40</f>
        <v>6953.89629111527</v>
      </c>
      <c r="E41" s="22">
        <f>LN(E40+$C$41)*$C$40</f>
        <v>8829.11506939793</v>
      </c>
      <c r="F41" s="22">
        <f>LN(F40+$C$41)*$C$40</f>
        <v>9958.56289300692</v>
      </c>
      <c r="G41" s="22">
        <f>LN(G40+$C$41)*$C$40</f>
        <v>11402.2943349005</v>
      </c>
      <c r="H41" s="22">
        <f>LN(H40+$C$41)*$C$40</f>
        <v>13383.8494988397</v>
      </c>
      <c r="J41" s="32">
        <f>E47/D41</f>
        <v>3.33905360099253</v>
      </c>
    </row>
    <row r="42" spans="1:8">
      <c r="A42" s="20"/>
      <c r="B42" s="3" t="s">
        <v>54</v>
      </c>
      <c r="C42" s="21">
        <v>0.001</v>
      </c>
      <c r="D42" s="3"/>
      <c r="E42" s="3"/>
      <c r="F42" s="3"/>
      <c r="G42" s="3"/>
      <c r="H42" s="3"/>
    </row>
    <row r="43" spans="1:8">
      <c r="A43" s="20"/>
      <c r="B43" s="3"/>
      <c r="C43" s="3"/>
      <c r="D43" s="3">
        <v>200</v>
      </c>
      <c r="E43" s="3">
        <v>500</v>
      </c>
      <c r="F43" s="3">
        <v>600</v>
      </c>
      <c r="G43" s="3">
        <v>800</v>
      </c>
      <c r="H43" s="3">
        <v>1000</v>
      </c>
    </row>
    <row r="44" spans="1:8">
      <c r="A44" s="20"/>
      <c r="B44" s="3"/>
      <c r="C44" s="3"/>
      <c r="D44" s="22">
        <f>LN(D43+$C$41)*$C$40</f>
        <v>15379.5842333713</v>
      </c>
      <c r="E44" s="22">
        <f>LN(E43+$C$41)*$C$40</f>
        <v>18028.1576931461</v>
      </c>
      <c r="F44" s="22">
        <f>LN(F43+$C$41)*$C$40</f>
        <v>18555.9253101521</v>
      </c>
      <c r="G44" s="22">
        <f>LN(G43+$C$41)*$C$40</f>
        <v>19388.9967464982</v>
      </c>
      <c r="H44" s="22">
        <f>LN(H43+$C$41)*$C$40</f>
        <v>20035.3888600141</v>
      </c>
    </row>
    <row r="45" spans="1:8">
      <c r="A45" s="20"/>
      <c r="B45" s="3" t="s">
        <v>55</v>
      </c>
      <c r="C45" s="21">
        <v>1500</v>
      </c>
      <c r="D45" s="3"/>
      <c r="E45" s="3"/>
      <c r="F45" s="3"/>
      <c r="G45" s="3"/>
      <c r="H45" s="3"/>
    </row>
    <row r="46" spans="1:8">
      <c r="A46" s="20"/>
      <c r="B46" s="3" t="s">
        <v>56</v>
      </c>
      <c r="C46" s="21">
        <v>1</v>
      </c>
      <c r="D46" s="3">
        <v>2000</v>
      </c>
      <c r="E46" s="3">
        <v>3000</v>
      </c>
      <c r="F46" s="3"/>
      <c r="G46" s="3"/>
      <c r="H46" s="3"/>
    </row>
    <row r="47" spans="1:8">
      <c r="A47" s="20"/>
      <c r="B47" s="3" t="s">
        <v>57</v>
      </c>
      <c r="C47" s="21">
        <v>0.001</v>
      </c>
      <c r="D47" s="22">
        <f>LN(D46+$C$41)*$C$40</f>
        <v>22044.0667702928</v>
      </c>
      <c r="E47" s="22">
        <f>LN(E46+$C$41)*$C$40</f>
        <v>23219.4324517771</v>
      </c>
      <c r="F47" s="3"/>
      <c r="G47" s="3"/>
      <c r="H47" s="3"/>
    </row>
  </sheetData>
  <mergeCells count="8">
    <mergeCell ref="B1:H1"/>
    <mergeCell ref="A23:H23"/>
    <mergeCell ref="A5:A10"/>
    <mergeCell ref="A14:A19"/>
    <mergeCell ref="A24:A25"/>
    <mergeCell ref="A28:A31"/>
    <mergeCell ref="A35:A37"/>
    <mergeCell ref="A40:A47"/>
  </mergeCells>
  <pageMargins left="0.7" right="0.7" top="0.75" bottom="0.75" header="0.3" footer="0.3"/>
  <pageSetup paperSize="9" orientation="portrait" horizontalDpi="300" verticalDpi="300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21"/>
  <sheetViews>
    <sheetView tabSelected="1" workbookViewId="0">
      <selection activeCell="H28" sqref="H28"/>
    </sheetView>
  </sheetViews>
  <sheetFormatPr defaultColWidth="9" defaultRowHeight="13.5"/>
  <cols>
    <col min="1" max="1" width="5" customWidth="1"/>
    <col min="6" max="6" width="6.125" customWidth="1"/>
    <col min="7" max="7" width="13.25" customWidth="1"/>
    <col min="8" max="8" width="10.875" customWidth="1"/>
    <col min="9" max="9" width="8.75" customWidth="1"/>
    <col min="10" max="10" width="9.125" customWidth="1"/>
    <col min="11" max="11" width="10.5" customWidth="1"/>
    <col min="12" max="12" width="8.25" customWidth="1"/>
    <col min="13" max="13" width="8.375" customWidth="1"/>
    <col min="14" max="14" width="7.75" customWidth="1"/>
    <col min="15" max="15" width="9" customWidth="1"/>
    <col min="16" max="16" width="10" customWidth="1"/>
    <col min="17" max="17" width="12.625" customWidth="1"/>
    <col min="18" max="18" width="10.25" customWidth="1"/>
    <col min="19" max="19" width="12.625" customWidth="1"/>
    <col min="20" max="35" width="12.625"/>
  </cols>
  <sheetData>
    <row r="1" ht="24" customHeight="1"/>
    <row r="2" ht="70" customHeight="1" spans="1:21">
      <c r="A2" s="1" t="s">
        <v>58</v>
      </c>
      <c r="B2" s="2" t="s">
        <v>41</v>
      </c>
      <c r="C2" s="2" t="s">
        <v>42</v>
      </c>
      <c r="D2" s="2" t="s">
        <v>43</v>
      </c>
      <c r="E2" s="2" t="s">
        <v>44</v>
      </c>
      <c r="F2" s="2" t="s">
        <v>29</v>
      </c>
      <c r="G2" s="4" t="s">
        <v>45</v>
      </c>
      <c r="H2" s="4" t="s">
        <v>46</v>
      </c>
      <c r="I2" s="4" t="s">
        <v>59</v>
      </c>
      <c r="J2" s="4" t="s">
        <v>60</v>
      </c>
      <c r="K2" s="8" t="s">
        <v>47</v>
      </c>
      <c r="L2" s="4" t="s">
        <v>61</v>
      </c>
      <c r="M2" s="4" t="s">
        <v>62</v>
      </c>
      <c r="N2" s="4" t="s">
        <v>63</v>
      </c>
      <c r="O2" s="4" t="s">
        <v>64</v>
      </c>
      <c r="P2" s="4" t="s">
        <v>65</v>
      </c>
      <c r="Q2" s="4" t="s">
        <v>66</v>
      </c>
      <c r="R2" s="8" t="s">
        <v>50</v>
      </c>
      <c r="S2" s="8" t="s">
        <v>7</v>
      </c>
      <c r="T2" s="8" t="s">
        <v>51</v>
      </c>
      <c r="U2" s="10" t="s">
        <v>67</v>
      </c>
    </row>
    <row r="3" spans="1:21">
      <c r="A3" s="1"/>
      <c r="B3" s="3">
        <v>1</v>
      </c>
      <c r="C3" s="3">
        <v>300</v>
      </c>
      <c r="D3" s="3">
        <v>0</v>
      </c>
      <c r="E3" s="3">
        <v>0</v>
      </c>
      <c r="F3" s="3">
        <v>2</v>
      </c>
      <c r="G3" s="5">
        <f>IF(B3=0,0,$B$15*(LN($B$16+(C3+E3)*0.001))*(C3/(C3+E3)))</f>
        <v>1167.39477439065</v>
      </c>
      <c r="H3" s="5">
        <f>IF(E3=0,0,$B$20*(LN($B$21+(C3+E3)*0.001))*(E3/(C3+E3)))</f>
        <v>0</v>
      </c>
      <c r="I3" s="5">
        <f>IF(C3=0,0,C3/(C3+E3))</f>
        <v>1</v>
      </c>
      <c r="J3" s="5">
        <f>IF(E3=0,0,E3/(C3+E3))</f>
        <v>0</v>
      </c>
      <c r="K3" s="9">
        <f>G3+H3</f>
        <v>1167.39477439065</v>
      </c>
      <c r="L3" s="5">
        <f>B3*150*O3</f>
        <v>150</v>
      </c>
      <c r="M3" s="5">
        <f>D3*150*Q3</f>
        <v>0</v>
      </c>
      <c r="N3" s="5">
        <f>D3+B3</f>
        <v>1</v>
      </c>
      <c r="O3" s="5">
        <f>IF(N3=0,0,B3/N3)</f>
        <v>1</v>
      </c>
      <c r="P3" s="5">
        <f>IF(N3=0,0,D3/N3)</f>
        <v>0</v>
      </c>
      <c r="Q3" s="5">
        <f>P3*3/4</f>
        <v>0</v>
      </c>
      <c r="R3" s="9">
        <f>L3+M3</f>
        <v>150</v>
      </c>
      <c r="S3" s="9">
        <f>F3*100</f>
        <v>200</v>
      </c>
      <c r="T3" s="9">
        <v>2000</v>
      </c>
      <c r="U3" s="11">
        <f>SUM(K3,R3,S3,T3)</f>
        <v>3517.39477439065</v>
      </c>
    </row>
    <row r="4" spans="1:21">
      <c r="A4" s="1"/>
      <c r="B4" s="3">
        <v>0</v>
      </c>
      <c r="C4" s="3">
        <v>0</v>
      </c>
      <c r="D4" s="3">
        <v>1</v>
      </c>
      <c r="E4" s="3">
        <v>300</v>
      </c>
      <c r="F4" s="3">
        <v>1</v>
      </c>
      <c r="G4" s="5">
        <f>IF(B4=0,0,$B$15*(LN($B$16+(C4+E4)*0.001))*(C4/(C4+E4)))</f>
        <v>0</v>
      </c>
      <c r="H4" s="5">
        <f>IF(E4=0,0,$B$20*(LN($B$21+(C4+E4)*0.001))*(E4/(C4+E4)))</f>
        <v>583.036386054573</v>
      </c>
      <c r="I4" s="5">
        <f>IF(C4=0,0,C4/(C4+E4))</f>
        <v>0</v>
      </c>
      <c r="J4" s="5">
        <f>IF(E4=0,0,E4/(C4+E4))</f>
        <v>1</v>
      </c>
      <c r="K4" s="9">
        <f>G4+H4</f>
        <v>583.036386054573</v>
      </c>
      <c r="L4" s="5">
        <f>B4*150*O4</f>
        <v>0</v>
      </c>
      <c r="M4" s="5">
        <f>D4*150*Q4</f>
        <v>112.5</v>
      </c>
      <c r="N4" s="5">
        <f>D4+B4</f>
        <v>1</v>
      </c>
      <c r="O4" s="5">
        <f>IF(N4=0,0,B4/N4)</f>
        <v>0</v>
      </c>
      <c r="P4" s="5">
        <f>IF(N4=0,0,D4/N4)</f>
        <v>1</v>
      </c>
      <c r="Q4" s="5">
        <f>P4*3/4</f>
        <v>0.75</v>
      </c>
      <c r="R4" s="9">
        <f>L4+M4</f>
        <v>112.5</v>
      </c>
      <c r="S4" s="9">
        <f>F4*100</f>
        <v>100</v>
      </c>
      <c r="T4" s="9">
        <v>2000</v>
      </c>
      <c r="U4" s="11">
        <f>SUM(K4,R4,S4,T4)</f>
        <v>2795.53638605457</v>
      </c>
    </row>
    <row r="5" spans="1:21">
      <c r="A5" s="1"/>
      <c r="B5" s="3">
        <v>0</v>
      </c>
      <c r="C5" s="3">
        <v>0</v>
      </c>
      <c r="D5" s="3">
        <v>0</v>
      </c>
      <c r="E5" s="3">
        <v>0</v>
      </c>
      <c r="F5" s="6">
        <v>1</v>
      </c>
      <c r="G5" s="5">
        <f>IF(B5=0,0,$B$15*(LN($B$16+(C5+E5)*0.001))*(C5/(C5+E5)))</f>
        <v>0</v>
      </c>
      <c r="H5" s="5">
        <f>IF(E5=0,0,$B$20*(LN($B$21+(C5+E5)*0.001))*(E5/(C5+E5)))</f>
        <v>0</v>
      </c>
      <c r="I5" s="5">
        <f>IF(C5=0,0,C5/(C5+E5))</f>
        <v>0</v>
      </c>
      <c r="J5" s="5">
        <f>IF(E5=0,0,E5/(C5+E5))</f>
        <v>0</v>
      </c>
      <c r="K5" s="9">
        <f>G5+H5</f>
        <v>0</v>
      </c>
      <c r="L5" s="5">
        <f>B5*150*O5</f>
        <v>0</v>
      </c>
      <c r="M5" s="5">
        <f>D5*150*Q5</f>
        <v>0</v>
      </c>
      <c r="N5" s="5">
        <f>D5+B5</f>
        <v>0</v>
      </c>
      <c r="O5" s="5">
        <f>IF(N5=0,0,B5/N5)</f>
        <v>0</v>
      </c>
      <c r="P5" s="5">
        <f>IF(N5=0,0,D5/N5)</f>
        <v>0</v>
      </c>
      <c r="Q5" s="5">
        <f>P5*3/4</f>
        <v>0</v>
      </c>
      <c r="R5" s="9">
        <f>L5+M5</f>
        <v>0</v>
      </c>
      <c r="S5" s="9">
        <f>F5*100</f>
        <v>100</v>
      </c>
      <c r="T5" s="9">
        <v>2000</v>
      </c>
      <c r="U5" s="11">
        <f>SUM(K5,R5,S5,T5)</f>
        <v>2100</v>
      </c>
    </row>
    <row r="6" spans="1:21">
      <c r="A6" s="1"/>
      <c r="B6" s="3">
        <v>0</v>
      </c>
      <c r="C6" s="3">
        <v>0</v>
      </c>
      <c r="D6" s="3">
        <v>0</v>
      </c>
      <c r="E6" s="3">
        <v>0</v>
      </c>
      <c r="F6" s="6">
        <v>1</v>
      </c>
      <c r="G6" s="5">
        <f>IF(B6=0,0,$B$15*(LN($B$16+(C6+E6)*0.001))*(C6/(C6+E6)))</f>
        <v>0</v>
      </c>
      <c r="H6" s="5">
        <f>IF(E6=0,0,$B$20*(LN($B$21+(C6+E6)*0.001))*(E6/(C6+E6)))</f>
        <v>0</v>
      </c>
      <c r="I6" s="5">
        <f>IF(C6=0,0,C6/(C6+E6))</f>
        <v>0</v>
      </c>
      <c r="J6" s="5">
        <f>IF(E6=0,0,E6/(C6+E6))</f>
        <v>0</v>
      </c>
      <c r="K6" s="9">
        <f>G6+H6</f>
        <v>0</v>
      </c>
      <c r="L6" s="5">
        <f>B6*150*O6</f>
        <v>0</v>
      </c>
      <c r="M6" s="5">
        <f>D6*150*Q6</f>
        <v>0</v>
      </c>
      <c r="N6" s="5">
        <f>D6+B6</f>
        <v>0</v>
      </c>
      <c r="O6" s="5">
        <f>IF(N6=0,0,B6/N6)</f>
        <v>0</v>
      </c>
      <c r="P6" s="5">
        <f>IF(N6=0,0,D6/N6)</f>
        <v>0</v>
      </c>
      <c r="Q6" s="5">
        <f>P6*3/4</f>
        <v>0</v>
      </c>
      <c r="R6" s="9">
        <f>L6+M6</f>
        <v>0</v>
      </c>
      <c r="S6" s="9">
        <f>F6*100</f>
        <v>100</v>
      </c>
      <c r="T6" s="9">
        <v>2000</v>
      </c>
      <c r="U6" s="11">
        <f>SUM(K6,R6,S6,T6)</f>
        <v>2100</v>
      </c>
    </row>
    <row r="7" spans="1:21">
      <c r="A7" s="1"/>
      <c r="B7" s="3">
        <v>0</v>
      </c>
      <c r="C7" s="3">
        <v>0</v>
      </c>
      <c r="D7" s="3">
        <v>0</v>
      </c>
      <c r="E7" s="3">
        <v>0</v>
      </c>
      <c r="F7" s="7">
        <v>1</v>
      </c>
      <c r="G7" s="5">
        <f>IF(B7=0,0,$B$15*(LN($B$16+(C7+E7)*0.001))*(C7/(C7+E7)))</f>
        <v>0</v>
      </c>
      <c r="H7" s="5">
        <f>IF(E7=0,0,$B$20*(LN($B$21+(C7+E7)*0.001))*(E7/(C7+E7)))</f>
        <v>0</v>
      </c>
      <c r="I7" s="5">
        <f>IF(C7=0,0,C7/(C7+E7))</f>
        <v>0</v>
      </c>
      <c r="J7" s="5">
        <f>IF(E7=0,0,E7/(C7+E7))</f>
        <v>0</v>
      </c>
      <c r="K7" s="9">
        <f>G7+H7</f>
        <v>0</v>
      </c>
      <c r="L7" s="5">
        <f>B7*150*O7</f>
        <v>0</v>
      </c>
      <c r="M7" s="5">
        <f>D7*150*Q7</f>
        <v>0</v>
      </c>
      <c r="N7" s="5">
        <f>D7+B7</f>
        <v>0</v>
      </c>
      <c r="O7" s="5">
        <f>IF(N7=0,0,B7/N7)</f>
        <v>0</v>
      </c>
      <c r="P7" s="5">
        <f>IF(N7=0,0,D7/N7)</f>
        <v>0</v>
      </c>
      <c r="Q7" s="5">
        <f>P7*3/4</f>
        <v>0</v>
      </c>
      <c r="R7" s="9">
        <f>L7+M7</f>
        <v>0</v>
      </c>
      <c r="S7" s="9">
        <f>F7*100</f>
        <v>100</v>
      </c>
      <c r="T7" s="9">
        <v>2000</v>
      </c>
      <c r="U7" s="11">
        <f>SUM(K7,R7,S7,T7)</f>
        <v>2100</v>
      </c>
    </row>
    <row r="8" spans="21:21">
      <c r="U8" s="12">
        <f>SUM(U3:U7)</f>
        <v>12612.9311604452</v>
      </c>
    </row>
    <row r="12" spans="1:1">
      <c r="A12" t="s">
        <v>31</v>
      </c>
    </row>
    <row r="14" spans="1:1">
      <c r="A14" t="s">
        <v>68</v>
      </c>
    </row>
    <row r="15" spans="1:2">
      <c r="A15" t="s">
        <v>69</v>
      </c>
      <c r="B15">
        <v>700</v>
      </c>
    </row>
    <row r="16" spans="1:2">
      <c r="A16" t="s">
        <v>70</v>
      </c>
      <c r="B16">
        <v>5</v>
      </c>
    </row>
    <row r="19" spans="1:1">
      <c r="A19" t="s">
        <v>71</v>
      </c>
    </row>
    <row r="20" spans="1:2">
      <c r="A20" t="s">
        <v>21</v>
      </c>
      <c r="B20">
        <v>700</v>
      </c>
    </row>
    <row r="21" spans="1:2">
      <c r="A21" t="s">
        <v>16</v>
      </c>
      <c r="B21">
        <v>2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计算表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揭晓</dc:creator>
  <cp:lastModifiedBy>阿晓</cp:lastModifiedBy>
  <dcterms:created xsi:type="dcterms:W3CDTF">2020-03-02T02:18:00Z</dcterms:created>
  <dcterms:modified xsi:type="dcterms:W3CDTF">2020-03-16T20:48:40Z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2052-11.1.0.9126</vt:lpwstr>
  </property>
</Properties>
</file>