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JCC\Documents\Projects\20-xxxx Newmarket - Davis and Longford\"/>
    </mc:Choice>
  </mc:AlternateContent>
  <bookViews>
    <workbookView xWindow="0" yWindow="0" windowWidth="28800" windowHeight="12432" tabRatio="837" firstSheet="17" activeTab="20"/>
  </bookViews>
  <sheets>
    <sheet name="Template" sheetId="1" r:id="rId1"/>
    <sheet name="EXIST --&gt;" sheetId="3" r:id="rId2"/>
    <sheet name="AM Exist" sheetId="15" r:id="rId3"/>
    <sheet name="PM Exist" sheetId="16" r:id="rId4"/>
    <sheet name="FB --&gt;" sheetId="4" r:id="rId5"/>
    <sheet name="AM Gro 2024" sheetId="23" r:id="rId6"/>
    <sheet name="PM Gro 2024" sheetId="24" r:id="rId7"/>
    <sheet name="AM Gro 2029" sheetId="33" r:id="rId8"/>
    <sheet name="PM Gro 2029" sheetId="34" r:id="rId9"/>
    <sheet name="AM Misc Bgd Dev 2024" sheetId="25" r:id="rId10"/>
    <sheet name="PM Misc Bgd Dev 2024" sheetId="26" r:id="rId11"/>
    <sheet name="AM Misc Bgd Dev 2029" sheetId="27" r:id="rId12"/>
    <sheet name="PM Misc Bgd Dev 2029" sheetId="28" r:id="rId13"/>
    <sheet name="AM Deer Bgd Dev" sheetId="29" r:id="rId14"/>
    <sheet name="PM Deer Bgd Dev" sheetId="30" r:id="rId15"/>
    <sheet name="AM Deer Divert" sheetId="31" r:id="rId16"/>
    <sheet name="PM Deer Divert" sheetId="32" r:id="rId17"/>
    <sheet name="AM FB 2024" sheetId="17" r:id="rId18"/>
    <sheet name="PM FB 2024" sheetId="18" r:id="rId19"/>
    <sheet name="AM FB 2029" sheetId="35" r:id="rId20"/>
    <sheet name="PM FB 2029" sheetId="36" r:id="rId21"/>
    <sheet name="SITE --&gt;" sheetId="5" r:id="rId22"/>
    <sheet name="Gen" sheetId="8" r:id="rId23"/>
    <sheet name="AM Site" sheetId="19" r:id="rId24"/>
    <sheet name="PM Site" sheetId="20" r:id="rId25"/>
    <sheet name="TF --&gt;" sheetId="6" r:id="rId26"/>
    <sheet name="AM TF 2024" sheetId="21" r:id="rId27"/>
    <sheet name="PM TF 2024" sheetId="22" r:id="rId28"/>
    <sheet name="AM TF 2029" sheetId="37" r:id="rId29"/>
    <sheet name="PM TF 2029" sheetId="38" r:id="rId30"/>
    <sheet name="UTDF" sheetId="7" r:id="rId31"/>
    <sheet name="(Exist)(1)(AM)" sheetId="9" r:id="rId32"/>
    <sheet name="(Exist)(2)(PM)" sheetId="10" r:id="rId33"/>
    <sheet name="(FB 2024)(1)(AM)" sheetId="11" r:id="rId34"/>
    <sheet name="(FB 2024)(2)(PM)" sheetId="12" r:id="rId35"/>
    <sheet name="(FB 2029)(1)(AM)" sheetId="39" r:id="rId36"/>
    <sheet name="(FB 2029)(2)(PM)" sheetId="40" r:id="rId37"/>
    <sheet name="(TF 2024)(1)(AM)" sheetId="13" r:id="rId38"/>
    <sheet name="(TF 2024)(2)(PM)" sheetId="14" r:id="rId39"/>
    <sheet name="(TF 2029)(1)(AM)" sheetId="41" r:id="rId40"/>
    <sheet name="(TF 2029)(2)(PM)" sheetId="42" r:id="rId41"/>
    <sheet name="(Site)(1)(AM)" sheetId="43" r:id="rId42"/>
    <sheet name="(Site)(2)(PM)" sheetId="44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33" i="36" l="1"/>
  <c r="O33" i="36"/>
  <c r="O33" i="38" s="1"/>
  <c r="AT32" i="36"/>
  <c r="O32" i="36"/>
  <c r="K31" i="36" s="1"/>
  <c r="AW31" i="36"/>
  <c r="AW31" i="38" s="1"/>
  <c r="AV31" i="36"/>
  <c r="AU31" i="36"/>
  <c r="AT31" i="36"/>
  <c r="R31" i="36"/>
  <c r="Q31" i="36"/>
  <c r="P31" i="36"/>
  <c r="O31" i="36"/>
  <c r="AU30" i="36"/>
  <c r="AT30" i="36"/>
  <c r="AS30" i="36"/>
  <c r="AT35" i="36" s="1"/>
  <c r="AR30" i="36"/>
  <c r="AP30" i="36" s="1"/>
  <c r="P30" i="36"/>
  <c r="T30" i="36" s="1"/>
  <c r="O30" i="36"/>
  <c r="N30" i="36"/>
  <c r="M30" i="36"/>
  <c r="AU29" i="36"/>
  <c r="P29" i="36"/>
  <c r="AU28" i="36"/>
  <c r="P28" i="36"/>
  <c r="AT20" i="36"/>
  <c r="O20" i="36"/>
  <c r="AT19" i="36"/>
  <c r="AP18" i="36" s="1"/>
  <c r="O19" i="36"/>
  <c r="K18" i="36" s="1"/>
  <c r="AW18" i="36"/>
  <c r="AU22" i="36" s="1"/>
  <c r="AV18" i="36"/>
  <c r="AU18" i="36"/>
  <c r="AT18" i="36"/>
  <c r="R18" i="36"/>
  <c r="Q18" i="36"/>
  <c r="P18" i="36"/>
  <c r="P22" i="36" s="1"/>
  <c r="O18" i="36"/>
  <c r="AU17" i="36"/>
  <c r="AT17" i="36"/>
  <c r="AS17" i="36"/>
  <c r="AT22" i="36" s="1"/>
  <c r="AR17" i="36"/>
  <c r="AR17" i="38" s="1"/>
  <c r="P17" i="36"/>
  <c r="O17" i="36"/>
  <c r="N17" i="36"/>
  <c r="M17" i="36"/>
  <c r="AU16" i="36"/>
  <c r="AU16" i="38" s="1"/>
  <c r="P16" i="36"/>
  <c r="AU15" i="36"/>
  <c r="AU13" i="36" s="1"/>
  <c r="P15" i="36"/>
  <c r="AU35" i="36"/>
  <c r="AP31" i="36"/>
  <c r="T31" i="36"/>
  <c r="P35" i="36"/>
  <c r="AU26" i="36"/>
  <c r="P26" i="36"/>
  <c r="O26" i="36"/>
  <c r="T18" i="36"/>
  <c r="AY18" i="36"/>
  <c r="P13" i="36"/>
  <c r="N17" i="38"/>
  <c r="P16" i="38"/>
  <c r="AY17" i="36"/>
  <c r="T17" i="36"/>
  <c r="AT33" i="18"/>
  <c r="O33" i="18"/>
  <c r="AT32" i="18"/>
  <c r="O32" i="18"/>
  <c r="T31" i="18" s="1"/>
  <c r="AW31" i="18"/>
  <c r="AV31" i="18"/>
  <c r="AU31" i="18"/>
  <c r="AT31" i="18"/>
  <c r="R31" i="18"/>
  <c r="Q31" i="18"/>
  <c r="P26" i="18" s="1"/>
  <c r="P31" i="18"/>
  <c r="K30" i="18" s="1"/>
  <c r="O31" i="18"/>
  <c r="AU30" i="18"/>
  <c r="AT30" i="18"/>
  <c r="AS30" i="18"/>
  <c r="AT35" i="18" s="1"/>
  <c r="AR30" i="18"/>
  <c r="P30" i="18"/>
  <c r="O30" i="18"/>
  <c r="N30" i="18"/>
  <c r="M30" i="18"/>
  <c r="AU29" i="18"/>
  <c r="AP30" i="18" s="1"/>
  <c r="P29" i="18"/>
  <c r="AU28" i="18"/>
  <c r="AY30" i="18" s="1"/>
  <c r="P28" i="18"/>
  <c r="AT20" i="18"/>
  <c r="O20" i="18"/>
  <c r="AT19" i="18"/>
  <c r="O19" i="18"/>
  <c r="AW18" i="18"/>
  <c r="AV18" i="18"/>
  <c r="AU18" i="18"/>
  <c r="AT18" i="18"/>
  <c r="R18" i="18"/>
  <c r="Q18" i="18"/>
  <c r="P18" i="18"/>
  <c r="P22" i="18" s="1"/>
  <c r="O18" i="18"/>
  <c r="AU17" i="18"/>
  <c r="AT17" i="18"/>
  <c r="AY18" i="18" s="1"/>
  <c r="AS17" i="18"/>
  <c r="AR17" i="18"/>
  <c r="P17" i="18"/>
  <c r="O17" i="18"/>
  <c r="N17" i="18"/>
  <c r="M17" i="18"/>
  <c r="AU16" i="18"/>
  <c r="AP17" i="18" s="1"/>
  <c r="P16" i="18"/>
  <c r="K17" i="18" s="1"/>
  <c r="AU15" i="18"/>
  <c r="AU13" i="18" s="1"/>
  <c r="P15" i="18"/>
  <c r="AU35" i="18"/>
  <c r="AY31" i="18"/>
  <c r="AU31" i="22"/>
  <c r="AP31" i="18"/>
  <c r="AT26" i="18"/>
  <c r="O35" i="18"/>
  <c r="M30" i="22"/>
  <c r="T30" i="18"/>
  <c r="O26" i="18"/>
  <c r="O19" i="22"/>
  <c r="AU22" i="18"/>
  <c r="AP18" i="18"/>
  <c r="T18" i="18"/>
  <c r="K18" i="18"/>
  <c r="AT22" i="18"/>
  <c r="O22" i="18"/>
  <c r="O13" i="18"/>
  <c r="T17" i="18"/>
  <c r="AT33" i="35"/>
  <c r="O33" i="35"/>
  <c r="AT32" i="35"/>
  <c r="O32" i="35"/>
  <c r="AW31" i="35"/>
  <c r="AV31" i="35"/>
  <c r="AU31" i="35"/>
  <c r="AT31" i="35"/>
  <c r="R31" i="35"/>
  <c r="Q31" i="35"/>
  <c r="P26" i="35" s="1"/>
  <c r="P31" i="35"/>
  <c r="P31" i="37" s="1"/>
  <c r="O31" i="35"/>
  <c r="AU30" i="35"/>
  <c r="AT30" i="35"/>
  <c r="AS30" i="35"/>
  <c r="AR30" i="35"/>
  <c r="P30" i="35"/>
  <c r="O30" i="35"/>
  <c r="N30" i="35"/>
  <c r="M30" i="35"/>
  <c r="AU29" i="35"/>
  <c r="P29" i="35"/>
  <c r="T30" i="35" s="1"/>
  <c r="AU28" i="35"/>
  <c r="AY30" i="35" s="1"/>
  <c r="P28" i="35"/>
  <c r="AT20" i="35"/>
  <c r="O20" i="35"/>
  <c r="AT19" i="35"/>
  <c r="O19" i="35"/>
  <c r="AW18" i="35"/>
  <c r="AV18" i="35"/>
  <c r="AU18" i="35"/>
  <c r="AT18" i="35"/>
  <c r="R18" i="35"/>
  <c r="Q18" i="35"/>
  <c r="P18" i="35"/>
  <c r="P22" i="35" s="1"/>
  <c r="O18" i="35"/>
  <c r="AU17" i="35"/>
  <c r="AT17" i="35"/>
  <c r="AS17" i="35"/>
  <c r="AR17" i="35"/>
  <c r="P17" i="35"/>
  <c r="O17" i="35"/>
  <c r="N17" i="35"/>
  <c r="M17" i="35"/>
  <c r="AU16" i="35"/>
  <c r="P16" i="35"/>
  <c r="T17" i="35" s="1"/>
  <c r="AU15" i="35"/>
  <c r="AU13" i="35" s="1"/>
  <c r="P15" i="35"/>
  <c r="AT35" i="35"/>
  <c r="AY31" i="35"/>
  <c r="K31" i="35"/>
  <c r="AW31" i="37"/>
  <c r="AU35" i="35"/>
  <c r="AP31" i="35"/>
  <c r="T31" i="35"/>
  <c r="R31" i="37"/>
  <c r="AU30" i="37"/>
  <c r="AS30" i="37"/>
  <c r="AT35" i="37" s="1"/>
  <c r="AP30" i="35"/>
  <c r="O35" i="35"/>
  <c r="P28" i="37"/>
  <c r="AT26" i="35"/>
  <c r="O26" i="35"/>
  <c r="O22" i="35"/>
  <c r="T18" i="35"/>
  <c r="AY18" i="35"/>
  <c r="AU22" i="35"/>
  <c r="AP18" i="35"/>
  <c r="AU17" i="37"/>
  <c r="AT17" i="37"/>
  <c r="AS17" i="37"/>
  <c r="O13" i="35"/>
  <c r="O33" i="17"/>
  <c r="O32" i="17"/>
  <c r="R31" i="17"/>
  <c r="Q31" i="17"/>
  <c r="P31" i="17"/>
  <c r="O31" i="17"/>
  <c r="P30" i="17"/>
  <c r="O30" i="17"/>
  <c r="N30" i="17"/>
  <c r="M30" i="17"/>
  <c r="P29" i="17"/>
  <c r="P28" i="17"/>
  <c r="AT33" i="17"/>
  <c r="AT32" i="17"/>
  <c r="AW31" i="17"/>
  <c r="AV31" i="17"/>
  <c r="AU31" i="17"/>
  <c r="AT31" i="17"/>
  <c r="AU30" i="17"/>
  <c r="AT30" i="17"/>
  <c r="AS30" i="17"/>
  <c r="AR30" i="17"/>
  <c r="AU29" i="17"/>
  <c r="AU28" i="17"/>
  <c r="AT20" i="17"/>
  <c r="AT19" i="17"/>
  <c r="AW18" i="17"/>
  <c r="AV18" i="17"/>
  <c r="AU18" i="17"/>
  <c r="AT18" i="17"/>
  <c r="AU17" i="17"/>
  <c r="AT17" i="17"/>
  <c r="AS17" i="17"/>
  <c r="AR17" i="17"/>
  <c r="AU16" i="17"/>
  <c r="AU15" i="17"/>
  <c r="O20" i="17"/>
  <c r="O19" i="17"/>
  <c r="O18" i="17"/>
  <c r="O17" i="17"/>
  <c r="N17" i="17"/>
  <c r="M17" i="17"/>
  <c r="R18" i="17"/>
  <c r="Q18" i="17"/>
  <c r="P18" i="17"/>
  <c r="P16" i="17"/>
  <c r="P15" i="17"/>
  <c r="P17" i="17"/>
  <c r="AC11" i="20"/>
  <c r="AC10" i="20" s="1"/>
  <c r="N29" i="20" s="1"/>
  <c r="N30" i="20" s="1"/>
  <c r="AA11" i="20"/>
  <c r="AA10" i="20" s="1"/>
  <c r="Q33" i="20" s="1"/>
  <c r="Q31" i="20" s="1"/>
  <c r="AT33" i="20"/>
  <c r="O33" i="20"/>
  <c r="O32" i="20"/>
  <c r="AW31" i="20"/>
  <c r="AV31" i="20"/>
  <c r="AU31" i="20"/>
  <c r="AU35" i="20" s="1"/>
  <c r="AT31" i="20"/>
  <c r="R31" i="20"/>
  <c r="P31" i="20"/>
  <c r="AU30" i="20"/>
  <c r="AT30" i="20"/>
  <c r="AS30" i="20"/>
  <c r="AT35" i="20" s="1"/>
  <c r="P30" i="20"/>
  <c r="M30" i="20"/>
  <c r="M30" i="38" s="1"/>
  <c r="AU29" i="20"/>
  <c r="P28" i="20"/>
  <c r="O20" i="20"/>
  <c r="AT19" i="20"/>
  <c r="O19" i="20"/>
  <c r="AW18" i="20"/>
  <c r="AV18" i="20"/>
  <c r="AU13" i="20" s="1"/>
  <c r="AT18" i="20"/>
  <c r="Q18" i="20"/>
  <c r="P18" i="20"/>
  <c r="K17" i="20" s="1"/>
  <c r="O18" i="20"/>
  <c r="K18" i="20" s="1"/>
  <c r="AY17" i="20"/>
  <c r="AU17" i="20"/>
  <c r="AU17" i="22" s="1"/>
  <c r="AT17" i="20"/>
  <c r="AS17" i="20"/>
  <c r="AR17" i="20"/>
  <c r="N17" i="20"/>
  <c r="M17" i="20"/>
  <c r="AU16" i="20"/>
  <c r="P16" i="20"/>
  <c r="AU15" i="20"/>
  <c r="AD11" i="20"/>
  <c r="AB11" i="20"/>
  <c r="O18" i="38"/>
  <c r="AT19" i="22"/>
  <c r="AV31" i="38"/>
  <c r="AT31" i="38"/>
  <c r="M17" i="38"/>
  <c r="P15" i="19"/>
  <c r="AC10" i="19"/>
  <c r="AC9" i="19"/>
  <c r="AC8" i="19"/>
  <c r="AC7" i="19"/>
  <c r="AA10" i="19"/>
  <c r="AA9" i="19"/>
  <c r="AA8" i="19"/>
  <c r="AA7" i="19"/>
  <c r="O20" i="19"/>
  <c r="O19" i="19"/>
  <c r="O18" i="19"/>
  <c r="Q18" i="19"/>
  <c r="P18" i="19"/>
  <c r="P16" i="19"/>
  <c r="N17" i="19"/>
  <c r="M17" i="19"/>
  <c r="P31" i="38"/>
  <c r="P28" i="38"/>
  <c r="AT19" i="38"/>
  <c r="O19" i="38"/>
  <c r="AT18" i="38"/>
  <c r="AT33" i="37"/>
  <c r="O33" i="37"/>
  <c r="O32" i="37"/>
  <c r="AV31" i="37"/>
  <c r="AT31" i="37"/>
  <c r="AT30" i="37"/>
  <c r="P30" i="37"/>
  <c r="M30" i="37"/>
  <c r="AU29" i="37"/>
  <c r="AT19" i="37"/>
  <c r="AW18" i="37"/>
  <c r="AT18" i="37"/>
  <c r="AR17" i="37"/>
  <c r="AU16" i="37"/>
  <c r="O33" i="22"/>
  <c r="AT31" i="22"/>
  <c r="AU29" i="22"/>
  <c r="O20" i="22"/>
  <c r="AT18" i="22"/>
  <c r="AT17" i="22"/>
  <c r="AR17" i="22"/>
  <c r="M17" i="22"/>
  <c r="AU16" i="22"/>
  <c r="P16" i="22"/>
  <c r="AT33" i="38" l="1"/>
  <c r="AT26" i="36"/>
  <c r="O35" i="36"/>
  <c r="O32" i="38"/>
  <c r="K17" i="36"/>
  <c r="AU29" i="38"/>
  <c r="AY30" i="36"/>
  <c r="AY31" i="36"/>
  <c r="AT17" i="38"/>
  <c r="O13" i="36"/>
  <c r="O22" i="36"/>
  <c r="K30" i="36"/>
  <c r="O20" i="38"/>
  <c r="Q18" i="38"/>
  <c r="AP17" i="36"/>
  <c r="AT13" i="36"/>
  <c r="P35" i="18"/>
  <c r="AU26" i="18"/>
  <c r="P31" i="22"/>
  <c r="AY17" i="18"/>
  <c r="P28" i="22"/>
  <c r="AS30" i="22"/>
  <c r="K31" i="18"/>
  <c r="P13" i="18"/>
  <c r="AT13" i="18"/>
  <c r="AY17" i="35"/>
  <c r="K17" i="35"/>
  <c r="AU26" i="35"/>
  <c r="P16" i="37"/>
  <c r="K30" i="35"/>
  <c r="P35" i="35"/>
  <c r="AY18" i="37"/>
  <c r="K18" i="35"/>
  <c r="AV18" i="37"/>
  <c r="O20" i="37"/>
  <c r="O19" i="37"/>
  <c r="AU31" i="37"/>
  <c r="AU35" i="37" s="1"/>
  <c r="P13" i="35"/>
  <c r="AP17" i="35"/>
  <c r="AT13" i="35"/>
  <c r="AT22" i="35"/>
  <c r="AU15" i="37"/>
  <c r="AY17" i="37" s="1"/>
  <c r="AC7" i="20"/>
  <c r="AR29" i="20" s="1"/>
  <c r="AR30" i="20" s="1"/>
  <c r="O35" i="20"/>
  <c r="N30" i="22"/>
  <c r="N30" i="38"/>
  <c r="AP30" i="20"/>
  <c r="AT26" i="20"/>
  <c r="P35" i="20"/>
  <c r="P18" i="38"/>
  <c r="AS17" i="22"/>
  <c r="AT13" i="22" s="1"/>
  <c r="AA7" i="20"/>
  <c r="M31" i="20" s="1"/>
  <c r="AV18" i="38"/>
  <c r="AA8" i="20"/>
  <c r="AW28" i="20" s="1"/>
  <c r="AU28" i="20" s="1"/>
  <c r="AY30" i="20" s="1"/>
  <c r="AT13" i="20"/>
  <c r="AV18" i="22"/>
  <c r="AC8" i="20"/>
  <c r="AA9" i="20"/>
  <c r="O15" i="20" s="1"/>
  <c r="O17" i="20" s="1"/>
  <c r="AC9" i="20"/>
  <c r="Q15" i="20" s="1"/>
  <c r="P15" i="20" s="1"/>
  <c r="AS30" i="38"/>
  <c r="AU31" i="38"/>
  <c r="AU35" i="38" s="1"/>
  <c r="AY18" i="20"/>
  <c r="Q29" i="20"/>
  <c r="P29" i="20" s="1"/>
  <c r="K30" i="20" s="1"/>
  <c r="K18" i="38"/>
  <c r="AR30" i="22"/>
  <c r="AR30" i="38"/>
  <c r="AP30" i="38" s="1"/>
  <c r="O18" i="22"/>
  <c r="AT33" i="22"/>
  <c r="P18" i="22"/>
  <c r="Q18" i="22"/>
  <c r="AW18" i="38"/>
  <c r="AY18" i="38" s="1"/>
  <c r="AW18" i="22"/>
  <c r="AY18" i="22" s="1"/>
  <c r="AU30" i="22"/>
  <c r="AU30" i="38"/>
  <c r="R31" i="38"/>
  <c r="R31" i="22"/>
  <c r="AU15" i="38"/>
  <c r="AU15" i="22"/>
  <c r="AY17" i="22" s="1"/>
  <c r="AT30" i="22"/>
  <c r="AT30" i="38"/>
  <c r="P30" i="38"/>
  <c r="P30" i="22"/>
  <c r="O35" i="22" s="1"/>
  <c r="AS17" i="38"/>
  <c r="AT13" i="38" s="1"/>
  <c r="AU17" i="38"/>
  <c r="AV31" i="22"/>
  <c r="K17" i="38"/>
  <c r="AW31" i="22"/>
  <c r="O32" i="22"/>
  <c r="N17" i="22"/>
  <c r="AT13" i="37"/>
  <c r="AT33" i="21"/>
  <c r="AW31" i="21"/>
  <c r="AV31" i="21"/>
  <c r="AU31" i="21"/>
  <c r="AT31" i="21"/>
  <c r="AU30" i="21"/>
  <c r="AT30" i="21"/>
  <c r="AS30" i="21"/>
  <c r="AU29" i="21"/>
  <c r="AT19" i="21"/>
  <c r="AW18" i="21"/>
  <c r="AV18" i="21"/>
  <c r="AT18" i="21"/>
  <c r="AU17" i="21"/>
  <c r="AT17" i="21"/>
  <c r="AS17" i="21"/>
  <c r="AR17" i="21"/>
  <c r="AU16" i="21"/>
  <c r="AU15" i="21"/>
  <c r="O33" i="21"/>
  <c r="O32" i="21"/>
  <c r="R31" i="21"/>
  <c r="P31" i="21"/>
  <c r="P30" i="21"/>
  <c r="M30" i="21"/>
  <c r="P28" i="21"/>
  <c r="O20" i="21"/>
  <c r="O19" i="21"/>
  <c r="P16" i="21"/>
  <c r="AT35" i="38" l="1"/>
  <c r="AT26" i="22"/>
  <c r="AU13" i="37"/>
  <c r="AU19" i="20"/>
  <c r="P29" i="22"/>
  <c r="K30" i="22" s="1"/>
  <c r="AU28" i="38"/>
  <c r="AY30" i="38" s="1"/>
  <c r="P13" i="20"/>
  <c r="AU26" i="20"/>
  <c r="AU26" i="38"/>
  <c r="O17" i="22"/>
  <c r="O13" i="22" s="1"/>
  <c r="O13" i="20"/>
  <c r="O17" i="38"/>
  <c r="O13" i="38" s="1"/>
  <c r="AU18" i="20"/>
  <c r="Q17" i="20"/>
  <c r="O31" i="20"/>
  <c r="R20" i="20"/>
  <c r="AP30" i="22"/>
  <c r="P15" i="38"/>
  <c r="P13" i="38" s="1"/>
  <c r="AU28" i="22"/>
  <c r="AY30" i="22" s="1"/>
  <c r="P15" i="22"/>
  <c r="P29" i="38"/>
  <c r="K30" i="38" s="1"/>
  <c r="T30" i="20"/>
  <c r="AY17" i="38"/>
  <c r="Q31" i="22"/>
  <c r="Q31" i="38"/>
  <c r="AU13" i="22"/>
  <c r="O35" i="38"/>
  <c r="AT26" i="38"/>
  <c r="AU13" i="38"/>
  <c r="AT35" i="22"/>
  <c r="AU35" i="22"/>
  <c r="N17" i="37"/>
  <c r="N17" i="21"/>
  <c r="C4" i="11"/>
  <c r="T30" i="22" l="1"/>
  <c r="T30" i="38"/>
  <c r="AU26" i="22"/>
  <c r="AR20" i="20"/>
  <c r="AT20" i="20" s="1"/>
  <c r="R18" i="20"/>
  <c r="O31" i="38"/>
  <c r="K31" i="38" s="1"/>
  <c r="O31" i="22"/>
  <c r="K31" i="22" s="1"/>
  <c r="K31" i="20"/>
  <c r="P26" i="20"/>
  <c r="AU22" i="20"/>
  <c r="BB24" i="20" s="1"/>
  <c r="AP17" i="20"/>
  <c r="AU18" i="38"/>
  <c r="AU18" i="22"/>
  <c r="O29" i="20"/>
  <c r="P17" i="20"/>
  <c r="P35" i="38"/>
  <c r="P35" i="22"/>
  <c r="M17" i="37"/>
  <c r="M17" i="21"/>
  <c r="M7" i="43"/>
  <c r="L7" i="43"/>
  <c r="K7" i="43"/>
  <c r="I7" i="43"/>
  <c r="G7" i="43"/>
  <c r="F7" i="43"/>
  <c r="E7" i="43"/>
  <c r="D7" i="43"/>
  <c r="C7" i="43"/>
  <c r="N6" i="43"/>
  <c r="M6" i="43"/>
  <c r="L6" i="43"/>
  <c r="J6" i="43"/>
  <c r="I6" i="43"/>
  <c r="H6" i="43"/>
  <c r="G6" i="43"/>
  <c r="F6" i="43"/>
  <c r="E6" i="43"/>
  <c r="D6" i="43"/>
  <c r="N5" i="43"/>
  <c r="L5" i="43"/>
  <c r="K5" i="43"/>
  <c r="J5" i="43"/>
  <c r="H5" i="43"/>
  <c r="E5" i="43"/>
  <c r="C5" i="43"/>
  <c r="M4" i="43"/>
  <c r="K4" i="43"/>
  <c r="J4" i="43"/>
  <c r="M7" i="44"/>
  <c r="L7" i="44"/>
  <c r="K7" i="44"/>
  <c r="I7" i="44"/>
  <c r="G7" i="44"/>
  <c r="F7" i="44"/>
  <c r="E7" i="44"/>
  <c r="D7" i="44"/>
  <c r="C7" i="44"/>
  <c r="N6" i="44"/>
  <c r="M6" i="44"/>
  <c r="L6" i="44"/>
  <c r="J6" i="44"/>
  <c r="I6" i="44"/>
  <c r="H6" i="44"/>
  <c r="G6" i="44"/>
  <c r="F6" i="44"/>
  <c r="E6" i="44"/>
  <c r="D6" i="44"/>
  <c r="N5" i="44"/>
  <c r="L5" i="44"/>
  <c r="K5" i="44"/>
  <c r="J5" i="44"/>
  <c r="H5" i="44"/>
  <c r="E5" i="44"/>
  <c r="C5" i="44"/>
  <c r="M4" i="44"/>
  <c r="K4" i="44"/>
  <c r="J4" i="44"/>
  <c r="I4" i="44"/>
  <c r="H4" i="44"/>
  <c r="G4" i="44"/>
  <c r="D4" i="44"/>
  <c r="C4" i="44"/>
  <c r="P26" i="38" l="1"/>
  <c r="P26" i="22"/>
  <c r="O22" i="20"/>
  <c r="T17" i="20"/>
  <c r="AP18" i="20"/>
  <c r="AT22" i="20"/>
  <c r="BA24" i="20" s="1"/>
  <c r="AT20" i="38"/>
  <c r="AT20" i="22"/>
  <c r="AU22" i="22"/>
  <c r="AP17" i="22"/>
  <c r="AP17" i="38"/>
  <c r="AU22" i="38"/>
  <c r="P17" i="22"/>
  <c r="O22" i="22" s="1"/>
  <c r="O30" i="20"/>
  <c r="AS32" i="20"/>
  <c r="AT32" i="20" s="1"/>
  <c r="P17" i="38"/>
  <c r="T18" i="20"/>
  <c r="P22" i="20"/>
  <c r="R18" i="38"/>
  <c r="R18" i="22"/>
  <c r="AT32" i="38"/>
  <c r="AT32" i="22"/>
  <c r="O22" i="38"/>
  <c r="T17" i="38"/>
  <c r="N29" i="19"/>
  <c r="AU19" i="19"/>
  <c r="AR29" i="19"/>
  <c r="T17" i="22" l="1"/>
  <c r="T31" i="20"/>
  <c r="O26" i="20"/>
  <c r="AT22" i="22"/>
  <c r="AP18" i="22"/>
  <c r="T18" i="38"/>
  <c r="P22" i="38"/>
  <c r="AP18" i="38"/>
  <c r="AT22" i="38"/>
  <c r="O30" i="38"/>
  <c r="O26" i="38" s="1"/>
  <c r="O30" i="22"/>
  <c r="O26" i="22" s="1"/>
  <c r="AP31" i="20"/>
  <c r="AY31" i="20"/>
  <c r="AP31" i="22"/>
  <c r="AY31" i="22"/>
  <c r="AP31" i="38"/>
  <c r="AY31" i="38"/>
  <c r="N7" i="40"/>
  <c r="M7" i="40"/>
  <c r="L7" i="40"/>
  <c r="K7" i="40"/>
  <c r="J7" i="40"/>
  <c r="I7" i="40"/>
  <c r="H7" i="40"/>
  <c r="G7" i="40"/>
  <c r="F7" i="40"/>
  <c r="E7" i="40"/>
  <c r="D7" i="40"/>
  <c r="C7" i="40"/>
  <c r="N6" i="40"/>
  <c r="M6" i="40"/>
  <c r="L6" i="40"/>
  <c r="K6" i="40"/>
  <c r="J6" i="40"/>
  <c r="I6" i="40"/>
  <c r="H6" i="40"/>
  <c r="G6" i="40"/>
  <c r="F6" i="40"/>
  <c r="E6" i="40"/>
  <c r="D6" i="40"/>
  <c r="C6" i="40"/>
  <c r="N5" i="40"/>
  <c r="M5" i="40"/>
  <c r="L5" i="40"/>
  <c r="K5" i="40"/>
  <c r="J5" i="40"/>
  <c r="I5" i="40"/>
  <c r="H5" i="40"/>
  <c r="G5" i="40"/>
  <c r="F5" i="40"/>
  <c r="E5" i="40"/>
  <c r="D5" i="40"/>
  <c r="C5" i="40"/>
  <c r="N4" i="40"/>
  <c r="M4" i="40"/>
  <c r="L4" i="40"/>
  <c r="K4" i="40"/>
  <c r="J4" i="40"/>
  <c r="I4" i="40"/>
  <c r="H4" i="40"/>
  <c r="G4" i="40"/>
  <c r="F4" i="40"/>
  <c r="E4" i="40"/>
  <c r="D4" i="40"/>
  <c r="C4" i="40"/>
  <c r="N7" i="39"/>
  <c r="M7" i="39"/>
  <c r="L7" i="39"/>
  <c r="K7" i="39"/>
  <c r="J7" i="39"/>
  <c r="I7" i="39"/>
  <c r="H7" i="39"/>
  <c r="G7" i="39"/>
  <c r="F7" i="39"/>
  <c r="E7" i="39"/>
  <c r="D7" i="39"/>
  <c r="C7" i="39"/>
  <c r="N6" i="39"/>
  <c r="M6" i="39"/>
  <c r="L6" i="39"/>
  <c r="K6" i="39"/>
  <c r="J6" i="39"/>
  <c r="I6" i="39"/>
  <c r="H6" i="39"/>
  <c r="G6" i="39"/>
  <c r="F6" i="39"/>
  <c r="E6" i="39"/>
  <c r="D6" i="39"/>
  <c r="C6" i="39"/>
  <c r="N5" i="39"/>
  <c r="M5" i="39"/>
  <c r="L5" i="39"/>
  <c r="K5" i="39"/>
  <c r="J5" i="39"/>
  <c r="I5" i="39"/>
  <c r="H5" i="39"/>
  <c r="G5" i="39"/>
  <c r="F5" i="39"/>
  <c r="E5" i="39"/>
  <c r="D5" i="39"/>
  <c r="C5" i="39"/>
  <c r="N4" i="39"/>
  <c r="M4" i="39"/>
  <c r="L4" i="39"/>
  <c r="K4" i="39"/>
  <c r="J4" i="39"/>
  <c r="I4" i="39"/>
  <c r="H4" i="39"/>
  <c r="G4" i="39"/>
  <c r="F4" i="39"/>
  <c r="E4" i="39"/>
  <c r="C4" i="39"/>
  <c r="N7" i="12"/>
  <c r="M7" i="12"/>
  <c r="L7" i="12"/>
  <c r="K7" i="12"/>
  <c r="J7" i="12"/>
  <c r="I7" i="12"/>
  <c r="H7" i="12"/>
  <c r="G7" i="12"/>
  <c r="F7" i="12"/>
  <c r="E7" i="12"/>
  <c r="D7" i="12"/>
  <c r="C7" i="12"/>
  <c r="N6" i="12"/>
  <c r="M6" i="12"/>
  <c r="L6" i="12"/>
  <c r="K6" i="12"/>
  <c r="J6" i="12"/>
  <c r="I6" i="12"/>
  <c r="H6" i="12"/>
  <c r="G6" i="12"/>
  <c r="F6" i="12"/>
  <c r="E6" i="12"/>
  <c r="D6" i="12"/>
  <c r="C6" i="12"/>
  <c r="N5" i="12"/>
  <c r="M5" i="12"/>
  <c r="L5" i="12"/>
  <c r="K5" i="12"/>
  <c r="J5" i="12"/>
  <c r="I5" i="12"/>
  <c r="H5" i="12"/>
  <c r="G5" i="12"/>
  <c r="F5" i="12"/>
  <c r="E5" i="12"/>
  <c r="D5" i="12"/>
  <c r="C5" i="12"/>
  <c r="N4" i="12"/>
  <c r="M4" i="12"/>
  <c r="L4" i="12"/>
  <c r="K4" i="12"/>
  <c r="J4" i="12"/>
  <c r="I4" i="12"/>
  <c r="H4" i="12"/>
  <c r="G4" i="12"/>
  <c r="F4" i="12"/>
  <c r="E4" i="12"/>
  <c r="D4" i="12"/>
  <c r="C4" i="12"/>
  <c r="N7" i="11"/>
  <c r="M7" i="11"/>
  <c r="L7" i="11"/>
  <c r="K7" i="11"/>
  <c r="J7" i="11"/>
  <c r="I7" i="11"/>
  <c r="H7" i="11"/>
  <c r="G7" i="11"/>
  <c r="F7" i="11"/>
  <c r="E7" i="11"/>
  <c r="D7" i="11"/>
  <c r="C7" i="11"/>
  <c r="N6" i="11"/>
  <c r="M6" i="11"/>
  <c r="L6" i="11"/>
  <c r="K6" i="11"/>
  <c r="J6" i="11"/>
  <c r="I6" i="11"/>
  <c r="H6" i="11"/>
  <c r="G6" i="11"/>
  <c r="F6" i="11"/>
  <c r="E6" i="11"/>
  <c r="D6" i="11"/>
  <c r="C6" i="11"/>
  <c r="N5" i="11"/>
  <c r="M5" i="11"/>
  <c r="L5" i="11"/>
  <c r="K5" i="11"/>
  <c r="J5" i="11"/>
  <c r="I5" i="11"/>
  <c r="H5" i="11"/>
  <c r="G5" i="11"/>
  <c r="F5" i="11"/>
  <c r="E5" i="11"/>
  <c r="D5" i="11"/>
  <c r="C5" i="11"/>
  <c r="N4" i="11"/>
  <c r="M4" i="11"/>
  <c r="L4" i="11"/>
  <c r="K4" i="11"/>
  <c r="J4" i="11"/>
  <c r="I4" i="11"/>
  <c r="H4" i="11"/>
  <c r="G4" i="11"/>
  <c r="F4" i="11"/>
  <c r="E4" i="11"/>
  <c r="K7" i="42"/>
  <c r="K5" i="42"/>
  <c r="J5" i="42"/>
  <c r="E7" i="42"/>
  <c r="D7" i="42"/>
  <c r="C7" i="42"/>
  <c r="I7" i="42"/>
  <c r="E5" i="42"/>
  <c r="L7" i="42"/>
  <c r="F7" i="42"/>
  <c r="G7" i="42"/>
  <c r="H5" i="42"/>
  <c r="M7" i="42"/>
  <c r="N5" i="42"/>
  <c r="K4" i="42"/>
  <c r="J6" i="42"/>
  <c r="E6" i="42"/>
  <c r="I6" i="42"/>
  <c r="D4" i="42"/>
  <c r="I4" i="42"/>
  <c r="F6" i="42"/>
  <c r="G6" i="42"/>
  <c r="G4" i="42"/>
  <c r="H4" i="42"/>
  <c r="M6" i="42"/>
  <c r="M4" i="42"/>
  <c r="N6" i="42"/>
  <c r="K5" i="41"/>
  <c r="J5" i="41"/>
  <c r="E7" i="41"/>
  <c r="D7" i="41"/>
  <c r="C7" i="41"/>
  <c r="I7" i="41"/>
  <c r="E5" i="41"/>
  <c r="C5" i="41"/>
  <c r="L7" i="41"/>
  <c r="F7" i="41"/>
  <c r="G7" i="41"/>
  <c r="H5" i="41"/>
  <c r="N5" i="41"/>
  <c r="K4" i="41"/>
  <c r="J6" i="41"/>
  <c r="J4" i="41"/>
  <c r="D6" i="41"/>
  <c r="I6" i="41"/>
  <c r="L6" i="41"/>
  <c r="F6" i="41"/>
  <c r="G6" i="41"/>
  <c r="H6" i="41"/>
  <c r="M6" i="41"/>
  <c r="M4" i="41"/>
  <c r="K7" i="14"/>
  <c r="K5" i="14"/>
  <c r="J5" i="14"/>
  <c r="E7" i="14"/>
  <c r="D7" i="14"/>
  <c r="C7" i="14"/>
  <c r="I7" i="14"/>
  <c r="E5" i="14"/>
  <c r="C5" i="14"/>
  <c r="L7" i="14"/>
  <c r="F7" i="14"/>
  <c r="G7" i="14"/>
  <c r="H5" i="14"/>
  <c r="M7" i="14"/>
  <c r="N5" i="14"/>
  <c r="K4" i="14"/>
  <c r="J6" i="14"/>
  <c r="J4" i="14"/>
  <c r="E6" i="14"/>
  <c r="D6" i="14"/>
  <c r="I6" i="14"/>
  <c r="L6" i="14"/>
  <c r="F6" i="14"/>
  <c r="G6" i="14"/>
  <c r="H6" i="14"/>
  <c r="G4" i="14"/>
  <c r="H4" i="14"/>
  <c r="M6" i="14"/>
  <c r="M4" i="14"/>
  <c r="N6" i="14"/>
  <c r="K5" i="13"/>
  <c r="J5" i="13"/>
  <c r="E5" i="13"/>
  <c r="C5" i="13"/>
  <c r="H5" i="13"/>
  <c r="N5" i="13"/>
  <c r="K7" i="13"/>
  <c r="E7" i="13"/>
  <c r="D7" i="13"/>
  <c r="C7" i="13"/>
  <c r="I7" i="13"/>
  <c r="L7" i="13"/>
  <c r="F7" i="13"/>
  <c r="G7" i="13"/>
  <c r="M7" i="13"/>
  <c r="J6" i="13"/>
  <c r="E6" i="13"/>
  <c r="D6" i="13"/>
  <c r="I6" i="13"/>
  <c r="L6" i="13"/>
  <c r="F6" i="13"/>
  <c r="G6" i="13"/>
  <c r="H6" i="13"/>
  <c r="M6" i="13"/>
  <c r="N6" i="13"/>
  <c r="K4" i="13"/>
  <c r="J4" i="13"/>
  <c r="M4" i="13"/>
  <c r="Q29" i="19"/>
  <c r="M31" i="19"/>
  <c r="Q15" i="19"/>
  <c r="AC11" i="19"/>
  <c r="AA11" i="19"/>
  <c r="AD11" i="19"/>
  <c r="AB11" i="19"/>
  <c r="T31" i="22" l="1"/>
  <c r="T31" i="38"/>
  <c r="Q17" i="19"/>
  <c r="P17" i="19" s="1"/>
  <c r="O29" i="19"/>
  <c r="J4" i="42"/>
  <c r="L6" i="42"/>
  <c r="D6" i="42"/>
  <c r="C5" i="42"/>
  <c r="C4" i="42"/>
  <c r="H6" i="42"/>
  <c r="K7" i="41"/>
  <c r="M7" i="41"/>
  <c r="N6" i="41"/>
  <c r="E6" i="41"/>
  <c r="AW28" i="19"/>
  <c r="O15" i="19"/>
  <c r="O17" i="19" s="1"/>
  <c r="Q33" i="19"/>
  <c r="R20" i="19" s="1"/>
  <c r="P15" i="37" l="1"/>
  <c r="P15" i="21"/>
  <c r="N4" i="13" s="1"/>
  <c r="P17" i="37"/>
  <c r="O22" i="37" s="1"/>
  <c r="P17" i="21"/>
  <c r="N4" i="43"/>
  <c r="O17" i="37"/>
  <c r="O13" i="37" s="1"/>
  <c r="O17" i="21"/>
  <c r="AR20" i="19"/>
  <c r="R18" i="19"/>
  <c r="L4" i="43"/>
  <c r="AS32" i="19"/>
  <c r="T17" i="37" l="1"/>
  <c r="N4" i="41"/>
  <c r="F4" i="43"/>
  <c r="F4" i="41"/>
  <c r="F4" i="13"/>
  <c r="AV29" i="31"/>
  <c r="AV29" i="32"/>
  <c r="AU29" i="32" s="1"/>
  <c r="AS32" i="30"/>
  <c r="AT32" i="30" s="1"/>
  <c r="AS32" i="31"/>
  <c r="AT32" i="31" s="1"/>
  <c r="AS32" i="32"/>
  <c r="AW29" i="25"/>
  <c r="AU29" i="25" s="1"/>
  <c r="AP30" i="25" s="1"/>
  <c r="AR32" i="25"/>
  <c r="AW29" i="24"/>
  <c r="AW29" i="33"/>
  <c r="AU29" i="33" s="1"/>
  <c r="AP30" i="33" s="1"/>
  <c r="AW29" i="34"/>
  <c r="AU29" i="34" s="1"/>
  <c r="AP30" i="34" s="1"/>
  <c r="AW29" i="23"/>
  <c r="AR32" i="24"/>
  <c r="AR32" i="33"/>
  <c r="AT32" i="33" s="1"/>
  <c r="AR32" i="34"/>
  <c r="AT32" i="34" s="1"/>
  <c r="AP31" i="34" s="1"/>
  <c r="AR32" i="23"/>
  <c r="N15" i="24"/>
  <c r="N15" i="33"/>
  <c r="N17" i="33" s="1"/>
  <c r="O22" i="33" s="1"/>
  <c r="N15" i="34"/>
  <c r="N15" i="23"/>
  <c r="Q20" i="24"/>
  <c r="Q20" i="33"/>
  <c r="Q18" i="33" s="1"/>
  <c r="Q20" i="34"/>
  <c r="Q20" i="23"/>
  <c r="R31" i="24"/>
  <c r="Q31" i="24"/>
  <c r="P31" i="24"/>
  <c r="P30" i="24"/>
  <c r="O30" i="24"/>
  <c r="N30" i="24"/>
  <c r="M30" i="24"/>
  <c r="P29" i="24"/>
  <c r="P28" i="24"/>
  <c r="R31" i="34"/>
  <c r="Q31" i="34"/>
  <c r="P35" i="34" s="1"/>
  <c r="P31" i="34"/>
  <c r="P30" i="34"/>
  <c r="O30" i="34"/>
  <c r="N30" i="34"/>
  <c r="M30" i="34"/>
  <c r="P29" i="34"/>
  <c r="P28" i="34"/>
  <c r="T30" i="34" s="1"/>
  <c r="O33" i="34"/>
  <c r="O32" i="34"/>
  <c r="O31" i="34"/>
  <c r="O33" i="24"/>
  <c r="O32" i="24"/>
  <c r="O31" i="24"/>
  <c r="O33" i="33"/>
  <c r="O32" i="33"/>
  <c r="O31" i="33"/>
  <c r="K31" i="33" s="1"/>
  <c r="O33" i="23"/>
  <c r="O32" i="23"/>
  <c r="O31" i="23"/>
  <c r="R31" i="33"/>
  <c r="Q31" i="33"/>
  <c r="P31" i="33"/>
  <c r="R31" i="23"/>
  <c r="Q31" i="23"/>
  <c r="P31" i="23"/>
  <c r="P30" i="33"/>
  <c r="P29" i="33"/>
  <c r="P28" i="33"/>
  <c r="P30" i="23"/>
  <c r="P29" i="23"/>
  <c r="P28" i="23"/>
  <c r="O30" i="33"/>
  <c r="N30" i="33"/>
  <c r="O35" i="33" s="1"/>
  <c r="O30" i="23"/>
  <c r="N30" i="23"/>
  <c r="M30" i="33"/>
  <c r="M30" i="23"/>
  <c r="AT33" i="34"/>
  <c r="AW31" i="34"/>
  <c r="AV31" i="34"/>
  <c r="AU35" i="34" s="1"/>
  <c r="AU31" i="34"/>
  <c r="AT31" i="34"/>
  <c r="AU30" i="34"/>
  <c r="AT35" i="34" s="1"/>
  <c r="AT30" i="34"/>
  <c r="AT26" i="34" s="1"/>
  <c r="AS30" i="34"/>
  <c r="AR30" i="34"/>
  <c r="AU28" i="34"/>
  <c r="AT20" i="34"/>
  <c r="O20" i="34"/>
  <c r="AT19" i="34"/>
  <c r="AP18" i="34" s="1"/>
  <c r="O19" i="34"/>
  <c r="T18" i="34" s="1"/>
  <c r="AW18" i="34"/>
  <c r="AV18" i="34"/>
  <c r="AU13" i="34" s="1"/>
  <c r="AU18" i="34"/>
  <c r="AU22" i="34" s="1"/>
  <c r="AT18" i="34"/>
  <c r="R18" i="34"/>
  <c r="Q18" i="34"/>
  <c r="P13" i="34" s="1"/>
  <c r="P18" i="34"/>
  <c r="O18" i="34"/>
  <c r="K18" i="34" s="1"/>
  <c r="AU17" i="34"/>
  <c r="AT17" i="34"/>
  <c r="AS17" i="34"/>
  <c r="AT22" i="34" s="1"/>
  <c r="AR17" i="34"/>
  <c r="P17" i="34"/>
  <c r="O17" i="34"/>
  <c r="N17" i="34"/>
  <c r="O22" i="34" s="1"/>
  <c r="M17" i="34"/>
  <c r="O13" i="34" s="1"/>
  <c r="AU16" i="34"/>
  <c r="AP17" i="34" s="1"/>
  <c r="P16" i="34"/>
  <c r="K17" i="34" s="1"/>
  <c r="AU15" i="34"/>
  <c r="AY17" i="34" s="1"/>
  <c r="P15" i="34"/>
  <c r="T17" i="34" s="1"/>
  <c r="AH7" i="34"/>
  <c r="AU35" i="33"/>
  <c r="AT35" i="33"/>
  <c r="AT33" i="33"/>
  <c r="AW31" i="33"/>
  <c r="AV31" i="33"/>
  <c r="AU31" i="33"/>
  <c r="AT31" i="33"/>
  <c r="P26" i="33"/>
  <c r="P35" i="33"/>
  <c r="AU30" i="33"/>
  <c r="AT30" i="33"/>
  <c r="AS30" i="33"/>
  <c r="AR30" i="33"/>
  <c r="AU28" i="33"/>
  <c r="T30" i="33"/>
  <c r="AU26" i="33"/>
  <c r="AT26" i="33"/>
  <c r="AT20" i="33"/>
  <c r="O20" i="33"/>
  <c r="AT19" i="33"/>
  <c r="O19" i="33"/>
  <c r="K18" i="33" s="1"/>
  <c r="AW18" i="33"/>
  <c r="AY18" i="33" s="1"/>
  <c r="AV18" i="33"/>
  <c r="AU18" i="33"/>
  <c r="AT18" i="33"/>
  <c r="AP18" i="33"/>
  <c r="T18" i="33"/>
  <c r="R18" i="33"/>
  <c r="P18" i="33"/>
  <c r="O18" i="33"/>
  <c r="AU17" i="33"/>
  <c r="AT22" i="33" s="1"/>
  <c r="AT17" i="33"/>
  <c r="AS17" i="33"/>
  <c r="AR17" i="33"/>
  <c r="P17" i="33"/>
  <c r="O17" i="33"/>
  <c r="M17" i="33"/>
  <c r="AU16" i="33"/>
  <c r="AP17" i="33" s="1"/>
  <c r="P16" i="33"/>
  <c r="T17" i="33" s="1"/>
  <c r="AU15" i="33"/>
  <c r="P15" i="33"/>
  <c r="AU13" i="33"/>
  <c r="AT13" i="33"/>
  <c r="AH7" i="33"/>
  <c r="AH7" i="24"/>
  <c r="AH7" i="23"/>
  <c r="AT33" i="32"/>
  <c r="O33" i="32"/>
  <c r="AT32" i="32"/>
  <c r="AY31" i="32" s="1"/>
  <c r="O32" i="32"/>
  <c r="T31" i="32" s="1"/>
  <c r="AW31" i="32"/>
  <c r="AV31" i="32"/>
  <c r="AU26" i="32" s="1"/>
  <c r="AU31" i="32"/>
  <c r="AU35" i="32" s="1"/>
  <c r="AT31" i="32"/>
  <c r="R31" i="32"/>
  <c r="Q31" i="32"/>
  <c r="P26" i="32" s="1"/>
  <c r="P31" i="32"/>
  <c r="P35" i="32" s="1"/>
  <c r="O31" i="32"/>
  <c r="K31" i="32" s="1"/>
  <c r="AU30" i="32"/>
  <c r="AT30" i="32"/>
  <c r="AS30" i="32"/>
  <c r="AT35" i="32" s="1"/>
  <c r="AR30" i="32"/>
  <c r="P30" i="32"/>
  <c r="O35" i="32" s="1"/>
  <c r="O30" i="32"/>
  <c r="N30" i="32"/>
  <c r="M30" i="32"/>
  <c r="O26" i="32" s="1"/>
  <c r="P29" i="32"/>
  <c r="K30" i="32" s="1"/>
  <c r="AU28" i="32"/>
  <c r="P28" i="32"/>
  <c r="P22" i="32"/>
  <c r="AT20" i="32"/>
  <c r="O20" i="32"/>
  <c r="AT19" i="32"/>
  <c r="AY18" i="32" s="1"/>
  <c r="O19" i="32"/>
  <c r="K18" i="32" s="1"/>
  <c r="AW18" i="32"/>
  <c r="AV18" i="32"/>
  <c r="AU18" i="32"/>
  <c r="AU22" i="32" s="1"/>
  <c r="AT18" i="32"/>
  <c r="R18" i="32"/>
  <c r="Q18" i="32"/>
  <c r="P18" i="32"/>
  <c r="O18" i="32"/>
  <c r="P13" i="32" s="1"/>
  <c r="AU17" i="32"/>
  <c r="AT17" i="32"/>
  <c r="AS17" i="32"/>
  <c r="AT22" i="32" s="1"/>
  <c r="AR17" i="32"/>
  <c r="P17" i="32"/>
  <c r="O17" i="32"/>
  <c r="N17" i="32"/>
  <c r="O22" i="32" s="1"/>
  <c r="M17" i="32"/>
  <c r="O13" i="32" s="1"/>
  <c r="K17" i="32"/>
  <c r="AU16" i="32"/>
  <c r="AY17" i="32" s="1"/>
  <c r="P16" i="32"/>
  <c r="AU15" i="32"/>
  <c r="P15" i="32"/>
  <c r="T17" i="32" s="1"/>
  <c r="AU13" i="32"/>
  <c r="AT33" i="31"/>
  <c r="O33" i="31"/>
  <c r="O32" i="31"/>
  <c r="K31" i="31" s="1"/>
  <c r="AW31" i="31"/>
  <c r="AV31" i="31"/>
  <c r="AU26" i="31" s="1"/>
  <c r="AU31" i="31"/>
  <c r="AU35" i="31" s="1"/>
  <c r="AT31" i="31"/>
  <c r="R31" i="31"/>
  <c r="Q31" i="31"/>
  <c r="P31" i="31"/>
  <c r="K30" i="31" s="1"/>
  <c r="O31" i="31"/>
  <c r="AU30" i="31"/>
  <c r="AT30" i="31"/>
  <c r="AS30" i="31"/>
  <c r="AR30" i="31"/>
  <c r="P30" i="31"/>
  <c r="O35" i="31" s="1"/>
  <c r="O30" i="31"/>
  <c r="N30" i="31"/>
  <c r="M30" i="31"/>
  <c r="AU29" i="31"/>
  <c r="AP30" i="31" s="1"/>
  <c r="P29" i="31"/>
  <c r="AU28" i="31"/>
  <c r="P28" i="31"/>
  <c r="P26" i="31"/>
  <c r="O26" i="31"/>
  <c r="AT20" i="31"/>
  <c r="O20" i="31"/>
  <c r="AT19" i="31"/>
  <c r="AY18" i="31" s="1"/>
  <c r="O19" i="31"/>
  <c r="T18" i="31" s="1"/>
  <c r="AW18" i="31"/>
  <c r="AV18" i="31"/>
  <c r="AU13" i="31" s="1"/>
  <c r="AU18" i="31"/>
  <c r="AU22" i="31" s="1"/>
  <c r="AT18" i="31"/>
  <c r="AP18" i="31"/>
  <c r="R18" i="31"/>
  <c r="Q18" i="31"/>
  <c r="P18" i="31"/>
  <c r="P22" i="31" s="1"/>
  <c r="O18" i="31"/>
  <c r="P13" i="31" s="1"/>
  <c r="AU17" i="31"/>
  <c r="AT17" i="31"/>
  <c r="AS17" i="31"/>
  <c r="AT22" i="31" s="1"/>
  <c r="AR17" i="31"/>
  <c r="P17" i="31"/>
  <c r="O22" i="31" s="1"/>
  <c r="O17" i="31"/>
  <c r="N17" i="31"/>
  <c r="M17" i="31"/>
  <c r="AU16" i="31"/>
  <c r="P16" i="31"/>
  <c r="K17" i="31" s="1"/>
  <c r="AU15" i="31"/>
  <c r="AY17" i="31" s="1"/>
  <c r="P15" i="31"/>
  <c r="T17" i="31" s="1"/>
  <c r="O13" i="31"/>
  <c r="AU35" i="30"/>
  <c r="AT35" i="30"/>
  <c r="O35" i="30"/>
  <c r="AT33" i="30"/>
  <c r="O33" i="30"/>
  <c r="O32" i="30"/>
  <c r="AW31" i="30"/>
  <c r="AV31" i="30"/>
  <c r="AU31" i="30"/>
  <c r="AT31" i="30"/>
  <c r="R31" i="30"/>
  <c r="Q31" i="30"/>
  <c r="P31" i="30"/>
  <c r="O31" i="30"/>
  <c r="K31" i="30" s="1"/>
  <c r="AU30" i="30"/>
  <c r="AT30" i="30"/>
  <c r="AS30" i="30"/>
  <c r="AR30" i="30"/>
  <c r="P30" i="30"/>
  <c r="T30" i="30" s="1"/>
  <c r="O30" i="30"/>
  <c r="N30" i="30"/>
  <c r="M30" i="30"/>
  <c r="P29" i="30"/>
  <c r="AU28" i="30"/>
  <c r="P28" i="30"/>
  <c r="AU26" i="30"/>
  <c r="AT26" i="30"/>
  <c r="P26" i="30"/>
  <c r="O26" i="30"/>
  <c r="P22" i="30"/>
  <c r="AT20" i="30"/>
  <c r="O20" i="30"/>
  <c r="K18" i="30" s="1"/>
  <c r="AT19" i="30"/>
  <c r="O19" i="30"/>
  <c r="AW18" i="30"/>
  <c r="AY18" i="30" s="1"/>
  <c r="AV18" i="30"/>
  <c r="AU13" i="30" s="1"/>
  <c r="AU18" i="30"/>
  <c r="AU22" i="30" s="1"/>
  <c r="AT18" i="30"/>
  <c r="AP18" i="30"/>
  <c r="T18" i="30"/>
  <c r="R18" i="30"/>
  <c r="Q18" i="30"/>
  <c r="P18" i="30"/>
  <c r="O18" i="30"/>
  <c r="AU17" i="30"/>
  <c r="AT17" i="30"/>
  <c r="AS17" i="30"/>
  <c r="AT22" i="30" s="1"/>
  <c r="AR17" i="30"/>
  <c r="P17" i="30"/>
  <c r="O17" i="30"/>
  <c r="N17" i="30"/>
  <c r="O22" i="30" s="1"/>
  <c r="M17" i="30"/>
  <c r="O13" i="30" s="1"/>
  <c r="AU16" i="30"/>
  <c r="AP17" i="30" s="1"/>
  <c r="P16" i="30"/>
  <c r="K17" i="30" s="1"/>
  <c r="AU15" i="30"/>
  <c r="AY17" i="30" s="1"/>
  <c r="P15" i="30"/>
  <c r="P13" i="30" s="1"/>
  <c r="O35" i="29"/>
  <c r="AT33" i="29"/>
  <c r="O33" i="29"/>
  <c r="K31" i="29" s="1"/>
  <c r="O32" i="29"/>
  <c r="AW31" i="29"/>
  <c r="AV31" i="29"/>
  <c r="AU26" i="29" s="1"/>
  <c r="AU31" i="29"/>
  <c r="AU35" i="29" s="1"/>
  <c r="AT31" i="29"/>
  <c r="R31" i="29"/>
  <c r="T31" i="29" s="1"/>
  <c r="Q31" i="29"/>
  <c r="P35" i="29" s="1"/>
  <c r="P31" i="29"/>
  <c r="O31" i="29"/>
  <c r="AU30" i="29"/>
  <c r="AT30" i="29"/>
  <c r="AS30" i="29"/>
  <c r="AT35" i="29" s="1"/>
  <c r="AR30" i="29"/>
  <c r="P30" i="29"/>
  <c r="T30" i="29" s="1"/>
  <c r="O30" i="29"/>
  <c r="O26" i="29" s="1"/>
  <c r="N30" i="29"/>
  <c r="M30" i="29"/>
  <c r="P29" i="29"/>
  <c r="K30" i="29" s="1"/>
  <c r="AU28" i="29"/>
  <c r="P28" i="29"/>
  <c r="AU22" i="29"/>
  <c r="AT20" i="29"/>
  <c r="O20" i="29"/>
  <c r="AT19" i="29"/>
  <c r="AY18" i="29" s="1"/>
  <c r="O19" i="29"/>
  <c r="T18" i="29" s="1"/>
  <c r="AW18" i="29"/>
  <c r="AV18" i="29"/>
  <c r="AU18" i="29"/>
  <c r="AT18" i="29"/>
  <c r="AP18" i="29" s="1"/>
  <c r="R18" i="29"/>
  <c r="Q18" i="29"/>
  <c r="P13" i="29" s="1"/>
  <c r="P18" i="29"/>
  <c r="P22" i="29" s="1"/>
  <c r="O18" i="29"/>
  <c r="K18" i="29"/>
  <c r="AU17" i="29"/>
  <c r="AT17" i="29"/>
  <c r="AS17" i="29"/>
  <c r="AT22" i="29" s="1"/>
  <c r="AR17" i="29"/>
  <c r="AP17" i="29" s="1"/>
  <c r="P17" i="29"/>
  <c r="O17" i="29"/>
  <c r="O13" i="29" s="1"/>
  <c r="N17" i="29"/>
  <c r="O22" i="29" s="1"/>
  <c r="M17" i="29"/>
  <c r="K17" i="29"/>
  <c r="AU16" i="29"/>
  <c r="P16" i="29"/>
  <c r="AU15" i="29"/>
  <c r="AY17" i="29" s="1"/>
  <c r="P15" i="29"/>
  <c r="T17" i="29" s="1"/>
  <c r="AU13" i="29"/>
  <c r="P35" i="28"/>
  <c r="AT33" i="28"/>
  <c r="O33" i="28"/>
  <c r="O32" i="28"/>
  <c r="AR32" i="28" s="1"/>
  <c r="AT32" i="28" s="1"/>
  <c r="AY31" i="28" s="1"/>
  <c r="AW31" i="28"/>
  <c r="AV31" i="28"/>
  <c r="AU26" i="28" s="1"/>
  <c r="AU31" i="28"/>
  <c r="AU35" i="28" s="1"/>
  <c r="AT31" i="28"/>
  <c r="R31" i="28"/>
  <c r="Q31" i="28"/>
  <c r="P31" i="28"/>
  <c r="O31" i="28"/>
  <c r="AU30" i="28"/>
  <c r="AT30" i="28"/>
  <c r="AS30" i="28"/>
  <c r="AT26" i="28" s="1"/>
  <c r="AR30" i="28"/>
  <c r="P30" i="28"/>
  <c r="O30" i="28"/>
  <c r="N30" i="28"/>
  <c r="O35" i="28" s="1"/>
  <c r="M30" i="28"/>
  <c r="O26" i="28" s="1"/>
  <c r="P29" i="28"/>
  <c r="K30" i="28" s="1"/>
  <c r="AU28" i="28"/>
  <c r="P28" i="28"/>
  <c r="P26" i="28"/>
  <c r="AT20" i="28"/>
  <c r="O20" i="28"/>
  <c r="AT19" i="28"/>
  <c r="AY18" i="28" s="1"/>
  <c r="O19" i="28"/>
  <c r="T18" i="28" s="1"/>
  <c r="AW18" i="28"/>
  <c r="AV18" i="28"/>
  <c r="AU13" i="28" s="1"/>
  <c r="AU18" i="28"/>
  <c r="AU22" i="28" s="1"/>
  <c r="AT18" i="28"/>
  <c r="R18" i="28"/>
  <c r="P22" i="28" s="1"/>
  <c r="Q18" i="28"/>
  <c r="P18" i="28"/>
  <c r="O18" i="28"/>
  <c r="P13" i="28" s="1"/>
  <c r="K18" i="28"/>
  <c r="AU17" i="28"/>
  <c r="AT17" i="28"/>
  <c r="AT13" i="28" s="1"/>
  <c r="AS17" i="28"/>
  <c r="AT22" i="28" s="1"/>
  <c r="AR17" i="28"/>
  <c r="P17" i="28"/>
  <c r="O22" i="28" s="1"/>
  <c r="O17" i="28"/>
  <c r="N17" i="28"/>
  <c r="M17" i="28"/>
  <c r="K17" i="28"/>
  <c r="AU16" i="28"/>
  <c r="AP17" i="28" s="1"/>
  <c r="P16" i="28"/>
  <c r="T17" i="28" s="1"/>
  <c r="AU15" i="28"/>
  <c r="AY17" i="28" s="1"/>
  <c r="P15" i="28"/>
  <c r="O13" i="28"/>
  <c r="O35" i="27"/>
  <c r="AT33" i="27"/>
  <c r="O33" i="27"/>
  <c r="O32" i="27"/>
  <c r="AR32" i="27" s="1"/>
  <c r="AT32" i="27" s="1"/>
  <c r="AY31" i="27" s="1"/>
  <c r="AW31" i="27"/>
  <c r="AV31" i="27"/>
  <c r="AU31" i="27"/>
  <c r="AU35" i="27" s="1"/>
  <c r="AT31" i="27"/>
  <c r="R31" i="27"/>
  <c r="Q31" i="27"/>
  <c r="P31" i="27"/>
  <c r="P35" i="27" s="1"/>
  <c r="O31" i="27"/>
  <c r="AU30" i="27"/>
  <c r="AT30" i="27"/>
  <c r="AS30" i="27"/>
  <c r="AT35" i="27" s="1"/>
  <c r="AR30" i="27"/>
  <c r="P30" i="27"/>
  <c r="O30" i="27"/>
  <c r="N30" i="27"/>
  <c r="M30" i="27"/>
  <c r="P29" i="27"/>
  <c r="AW29" i="27" s="1"/>
  <c r="AU29" i="27" s="1"/>
  <c r="AU28" i="27"/>
  <c r="P28" i="27"/>
  <c r="AU26" i="27"/>
  <c r="AT22" i="27"/>
  <c r="P22" i="27"/>
  <c r="AT20" i="27"/>
  <c r="O20" i="27"/>
  <c r="AT19" i="27"/>
  <c r="O19" i="27"/>
  <c r="K18" i="27" s="1"/>
  <c r="AW18" i="27"/>
  <c r="AV18" i="27"/>
  <c r="AU13" i="27" s="1"/>
  <c r="AU18" i="27"/>
  <c r="AU22" i="27" s="1"/>
  <c r="AT18" i="27"/>
  <c r="AP18" i="27"/>
  <c r="T18" i="27"/>
  <c r="R18" i="27"/>
  <c r="Q18" i="27"/>
  <c r="P18" i="27"/>
  <c r="O18" i="27"/>
  <c r="AU17" i="27"/>
  <c r="AT17" i="27"/>
  <c r="AY18" i="27" s="1"/>
  <c r="AS17" i="27"/>
  <c r="AR17" i="27"/>
  <c r="AP17" i="27"/>
  <c r="T17" i="27"/>
  <c r="P17" i="27"/>
  <c r="O17" i="27"/>
  <c r="N17" i="27"/>
  <c r="O22" i="27" s="1"/>
  <c r="M17" i="27"/>
  <c r="O13" i="27" s="1"/>
  <c r="K17" i="27"/>
  <c r="AU16" i="27"/>
  <c r="P16" i="27"/>
  <c r="AU15" i="27"/>
  <c r="AY17" i="27" s="1"/>
  <c r="P15" i="27"/>
  <c r="AT13" i="27"/>
  <c r="P13" i="27"/>
  <c r="O35" i="26"/>
  <c r="AT33" i="26"/>
  <c r="O33" i="26"/>
  <c r="O32" i="26"/>
  <c r="AR32" i="26" s="1"/>
  <c r="AT32" i="26" s="1"/>
  <c r="AP31" i="26" s="1"/>
  <c r="AW31" i="26"/>
  <c r="AV31" i="26"/>
  <c r="AU35" i="26" s="1"/>
  <c r="AU31" i="26"/>
  <c r="AT31" i="26"/>
  <c r="R31" i="26"/>
  <c r="P35" i="26" s="1"/>
  <c r="Q31" i="26"/>
  <c r="P31" i="26"/>
  <c r="O31" i="26"/>
  <c r="AU30" i="26"/>
  <c r="AT35" i="26" s="1"/>
  <c r="AT30" i="26"/>
  <c r="AT26" i="26" s="1"/>
  <c r="AS30" i="26"/>
  <c r="AR30" i="26"/>
  <c r="P30" i="26"/>
  <c r="T30" i="26" s="1"/>
  <c r="O30" i="26"/>
  <c r="N30" i="26"/>
  <c r="M30" i="26"/>
  <c r="P29" i="26"/>
  <c r="K30" i="26" s="1"/>
  <c r="AU28" i="26"/>
  <c r="P28" i="26"/>
  <c r="P26" i="26"/>
  <c r="O26" i="26"/>
  <c r="AT20" i="26"/>
  <c r="O20" i="26"/>
  <c r="AT19" i="26"/>
  <c r="AP18" i="26" s="1"/>
  <c r="O19" i="26"/>
  <c r="T18" i="26" s="1"/>
  <c r="AW18" i="26"/>
  <c r="AV18" i="26"/>
  <c r="AU13" i="26" s="1"/>
  <c r="AU18" i="26"/>
  <c r="AU22" i="26" s="1"/>
  <c r="AT18" i="26"/>
  <c r="R18" i="26"/>
  <c r="Q18" i="26"/>
  <c r="P13" i="26" s="1"/>
  <c r="P18" i="26"/>
  <c r="P22" i="26" s="1"/>
  <c r="O18" i="26"/>
  <c r="K18" i="26" s="1"/>
  <c r="AU17" i="26"/>
  <c r="AT17" i="26"/>
  <c r="AS17" i="26"/>
  <c r="AT22" i="26" s="1"/>
  <c r="AR17" i="26"/>
  <c r="P17" i="26"/>
  <c r="O17" i="26"/>
  <c r="N17" i="26"/>
  <c r="O22" i="26" s="1"/>
  <c r="M17" i="26"/>
  <c r="O13" i="26" s="1"/>
  <c r="AU16" i="26"/>
  <c r="AP17" i="26" s="1"/>
  <c r="P16" i="26"/>
  <c r="K17" i="26" s="1"/>
  <c r="AU15" i="26"/>
  <c r="AY17" i="26" s="1"/>
  <c r="P15" i="26"/>
  <c r="T17" i="26" s="1"/>
  <c r="AT33" i="25"/>
  <c r="AT35" i="25" s="1"/>
  <c r="O33" i="25"/>
  <c r="AT32" i="25"/>
  <c r="AP31" i="25" s="1"/>
  <c r="O32" i="25"/>
  <c r="T31" i="25" s="1"/>
  <c r="AW31" i="25"/>
  <c r="AY31" i="25" s="1"/>
  <c r="AV31" i="25"/>
  <c r="AU35" i="25" s="1"/>
  <c r="AU31" i="25"/>
  <c r="AT31" i="25"/>
  <c r="R31" i="25"/>
  <c r="Q31" i="25"/>
  <c r="P26" i="25" s="1"/>
  <c r="P31" i="25"/>
  <c r="P35" i="25" s="1"/>
  <c r="O31" i="25"/>
  <c r="K31" i="25"/>
  <c r="AU30" i="25"/>
  <c r="AT30" i="25"/>
  <c r="AT26" i="25" s="1"/>
  <c r="AS30" i="25"/>
  <c r="AR30" i="25"/>
  <c r="P30" i="25"/>
  <c r="O30" i="25"/>
  <c r="N30" i="25"/>
  <c r="O35" i="25" s="1"/>
  <c r="M30" i="25"/>
  <c r="O26" i="25" s="1"/>
  <c r="P29" i="25"/>
  <c r="T30" i="25" s="1"/>
  <c r="AU28" i="25"/>
  <c r="P28" i="25"/>
  <c r="AU22" i="25"/>
  <c r="AT20" i="25"/>
  <c r="AT22" i="25" s="1"/>
  <c r="O20" i="25"/>
  <c r="AT19" i="25"/>
  <c r="AY18" i="25" s="1"/>
  <c r="O19" i="25"/>
  <c r="AW18" i="25"/>
  <c r="AV18" i="25"/>
  <c r="AU18" i="25"/>
  <c r="AT18" i="25"/>
  <c r="R18" i="25"/>
  <c r="T18" i="25" s="1"/>
  <c r="Q18" i="25"/>
  <c r="P13" i="25" s="1"/>
  <c r="P18" i="25"/>
  <c r="P22" i="25" s="1"/>
  <c r="O18" i="25"/>
  <c r="K18" i="25" s="1"/>
  <c r="AU17" i="25"/>
  <c r="AT17" i="25"/>
  <c r="AS17" i="25"/>
  <c r="AR17" i="25"/>
  <c r="AP17" i="25"/>
  <c r="P17" i="25"/>
  <c r="T17" i="25" s="1"/>
  <c r="O17" i="25"/>
  <c r="N17" i="25"/>
  <c r="O22" i="25" s="1"/>
  <c r="M17" i="25"/>
  <c r="AU16" i="25"/>
  <c r="P16" i="25"/>
  <c r="K17" i="25" s="1"/>
  <c r="AU15" i="25"/>
  <c r="AY17" i="25" s="1"/>
  <c r="P15" i="25"/>
  <c r="AU13" i="25"/>
  <c r="AT13" i="25"/>
  <c r="G4" i="43" l="1"/>
  <c r="G4" i="13"/>
  <c r="G4" i="41"/>
  <c r="T30" i="32"/>
  <c r="P35" i="31"/>
  <c r="K30" i="30"/>
  <c r="P35" i="30"/>
  <c r="AV29" i="30"/>
  <c r="AU29" i="30" s="1"/>
  <c r="AS32" i="29"/>
  <c r="AT32" i="29" s="1"/>
  <c r="AY31" i="29" s="1"/>
  <c r="AV29" i="29"/>
  <c r="AU29" i="29" s="1"/>
  <c r="AY30" i="29"/>
  <c r="AP30" i="29"/>
  <c r="AY31" i="30"/>
  <c r="AP31" i="30"/>
  <c r="AP31" i="32"/>
  <c r="AP31" i="29"/>
  <c r="AY31" i="31"/>
  <c r="AP31" i="31"/>
  <c r="AY30" i="30"/>
  <c r="AP30" i="30"/>
  <c r="AY30" i="31"/>
  <c r="AY30" i="32"/>
  <c r="K30" i="27"/>
  <c r="K31" i="27"/>
  <c r="T30" i="28"/>
  <c r="AW29" i="28"/>
  <c r="AU29" i="28" s="1"/>
  <c r="AY30" i="28" s="1"/>
  <c r="K31" i="28"/>
  <c r="T31" i="28"/>
  <c r="T30" i="27"/>
  <c r="T31" i="27"/>
  <c r="AW29" i="26"/>
  <c r="AU29" i="26" s="1"/>
  <c r="AP30" i="26" s="1"/>
  <c r="K31" i="26"/>
  <c r="AY30" i="27"/>
  <c r="AP30" i="27"/>
  <c r="AY30" i="25"/>
  <c r="AY31" i="26"/>
  <c r="AP31" i="28"/>
  <c r="AP31" i="27"/>
  <c r="AY30" i="34"/>
  <c r="AY30" i="33"/>
  <c r="AY31" i="33"/>
  <c r="AP31" i="33"/>
  <c r="AY31" i="34"/>
  <c r="O13" i="33"/>
  <c r="P22" i="33"/>
  <c r="P13" i="33"/>
  <c r="P22" i="34"/>
  <c r="P26" i="34"/>
  <c r="K31" i="34"/>
  <c r="O26" i="34"/>
  <c r="O26" i="33"/>
  <c r="O35" i="34"/>
  <c r="T31" i="33"/>
  <c r="K30" i="33"/>
  <c r="AY18" i="34"/>
  <c r="AU26" i="34"/>
  <c r="K17" i="33"/>
  <c r="AT13" i="34"/>
  <c r="K30" i="34"/>
  <c r="AY17" i="33"/>
  <c r="T31" i="34"/>
  <c r="AU22" i="33"/>
  <c r="T31" i="31"/>
  <c r="AT35" i="31"/>
  <c r="AT26" i="31"/>
  <c r="K18" i="31"/>
  <c r="T18" i="32"/>
  <c r="AT13" i="32"/>
  <c r="AP17" i="32"/>
  <c r="AP18" i="32"/>
  <c r="T30" i="31"/>
  <c r="AT13" i="31"/>
  <c r="AP17" i="31"/>
  <c r="AT26" i="32"/>
  <c r="AP30" i="32"/>
  <c r="T31" i="30"/>
  <c r="T17" i="30"/>
  <c r="AT13" i="30"/>
  <c r="AT13" i="29"/>
  <c r="P26" i="29"/>
  <c r="AT26" i="29"/>
  <c r="O26" i="27"/>
  <c r="P26" i="27"/>
  <c r="AT26" i="27"/>
  <c r="AP18" i="28"/>
  <c r="AP30" i="28"/>
  <c r="AT35" i="28"/>
  <c r="T31" i="26"/>
  <c r="AY18" i="26"/>
  <c r="AU26" i="26"/>
  <c r="AT13" i="26"/>
  <c r="O13" i="25"/>
  <c r="K30" i="25"/>
  <c r="AP18" i="25"/>
  <c r="AU26" i="25"/>
  <c r="AT33" i="24"/>
  <c r="AT32" i="24"/>
  <c r="AW31" i="24"/>
  <c r="AY31" i="24" s="1"/>
  <c r="AV31" i="24"/>
  <c r="AU26" i="24" s="1"/>
  <c r="AU31" i="24"/>
  <c r="AU35" i="24" s="1"/>
  <c r="AT31" i="24"/>
  <c r="P35" i="24"/>
  <c r="P26" i="24"/>
  <c r="K31" i="24"/>
  <c r="AU30" i="24"/>
  <c r="AT30" i="24"/>
  <c r="AS30" i="24"/>
  <c r="AT35" i="24" s="1"/>
  <c r="AR30" i="24"/>
  <c r="AT26" i="24" s="1"/>
  <c r="O35" i="24"/>
  <c r="AU29" i="24"/>
  <c r="AP30" i="24" s="1"/>
  <c r="AU28" i="24"/>
  <c r="AY30" i="24" s="1"/>
  <c r="T30" i="24"/>
  <c r="O22" i="24"/>
  <c r="AT20" i="24"/>
  <c r="AT22" i="24" s="1"/>
  <c r="O20" i="24"/>
  <c r="AT19" i="24"/>
  <c r="AY18" i="24" s="1"/>
  <c r="O19" i="24"/>
  <c r="T18" i="24" s="1"/>
  <c r="AW18" i="24"/>
  <c r="AV18" i="24"/>
  <c r="AU22" i="24" s="1"/>
  <c r="AU18" i="24"/>
  <c r="AT18" i="24"/>
  <c r="R18" i="24"/>
  <c r="Q18" i="24"/>
  <c r="P13" i="24" s="1"/>
  <c r="P18" i="24"/>
  <c r="P22" i="24" s="1"/>
  <c r="O18" i="24"/>
  <c r="AU17" i="24"/>
  <c r="AT17" i="24"/>
  <c r="AS17" i="24"/>
  <c r="AR17" i="24"/>
  <c r="AP17" i="24"/>
  <c r="P17" i="24"/>
  <c r="T17" i="24" s="1"/>
  <c r="O17" i="24"/>
  <c r="N17" i="24"/>
  <c r="M17" i="24"/>
  <c r="O13" i="24" s="1"/>
  <c r="K17" i="24"/>
  <c r="AU16" i="24"/>
  <c r="P16" i="24"/>
  <c r="AU15" i="24"/>
  <c r="AY17" i="24" s="1"/>
  <c r="P15" i="24"/>
  <c r="AU13" i="24"/>
  <c r="AT13" i="24"/>
  <c r="AT35" i="23"/>
  <c r="P35" i="23"/>
  <c r="AT33" i="23"/>
  <c r="K31" i="23"/>
  <c r="AT32" i="23"/>
  <c r="AP31" i="23" s="1"/>
  <c r="AY31" i="23"/>
  <c r="AW31" i="23"/>
  <c r="AV31" i="23"/>
  <c r="AU26" i="23" s="1"/>
  <c r="AU31" i="23"/>
  <c r="AU35" i="23" s="1"/>
  <c r="AT31" i="23"/>
  <c r="AU30" i="23"/>
  <c r="AT30" i="23"/>
  <c r="AS30" i="23"/>
  <c r="AR30" i="23"/>
  <c r="T30" i="23"/>
  <c r="T31" i="23"/>
  <c r="O35" i="23"/>
  <c r="AU29" i="23"/>
  <c r="AY30" i="23" s="1"/>
  <c r="AU28" i="23"/>
  <c r="AT26" i="23"/>
  <c r="P26" i="23"/>
  <c r="AT20" i="23"/>
  <c r="AP18" i="23" s="1"/>
  <c r="O20" i="23"/>
  <c r="AT19" i="23"/>
  <c r="AY18" i="23" s="1"/>
  <c r="O19" i="23"/>
  <c r="T18" i="23" s="1"/>
  <c r="AW18" i="23"/>
  <c r="AV18" i="23"/>
  <c r="AU13" i="23" s="1"/>
  <c r="AU18" i="23"/>
  <c r="AU22" i="23" s="1"/>
  <c r="AT18" i="23"/>
  <c r="R18" i="23"/>
  <c r="Q18" i="23"/>
  <c r="P13" i="23" s="1"/>
  <c r="P18" i="23"/>
  <c r="P22" i="23" s="1"/>
  <c r="O18" i="23"/>
  <c r="K18" i="23" s="1"/>
  <c r="AU17" i="23"/>
  <c r="AT17" i="23"/>
  <c r="AT13" i="23" s="1"/>
  <c r="AS17" i="23"/>
  <c r="AR17" i="23"/>
  <c r="AP17" i="23"/>
  <c r="P17" i="23"/>
  <c r="O17" i="23"/>
  <c r="N17" i="23"/>
  <c r="M17" i="23"/>
  <c r="O13" i="23" s="1"/>
  <c r="AU16" i="23"/>
  <c r="P16" i="23"/>
  <c r="K17" i="23" s="1"/>
  <c r="AU15" i="23"/>
  <c r="AY17" i="23" s="1"/>
  <c r="P15" i="23"/>
  <c r="T17" i="23" s="1"/>
  <c r="AT33" i="16"/>
  <c r="AW31" i="16"/>
  <c r="AV31" i="16"/>
  <c r="AU31" i="16"/>
  <c r="AT31" i="16"/>
  <c r="AU30" i="16"/>
  <c r="AT30" i="16"/>
  <c r="AS30" i="16"/>
  <c r="AR30" i="16"/>
  <c r="AU28" i="16"/>
  <c r="AW29" i="15"/>
  <c r="AR32" i="15"/>
  <c r="H4" i="43" l="1"/>
  <c r="H4" i="13"/>
  <c r="AY30" i="26"/>
  <c r="AP30" i="23"/>
  <c r="AP31" i="24"/>
  <c r="O22" i="23"/>
  <c r="K30" i="23"/>
  <c r="O26" i="24"/>
  <c r="T31" i="24"/>
  <c r="K30" i="24"/>
  <c r="K18" i="24"/>
  <c r="AP18" i="24"/>
  <c r="AT22" i="23"/>
  <c r="O26" i="23"/>
  <c r="H4" i="41" l="1"/>
  <c r="N13" i="10"/>
  <c r="L13" i="10"/>
  <c r="K13" i="10"/>
  <c r="I13" i="10"/>
  <c r="H13" i="10"/>
  <c r="G13" i="10"/>
  <c r="F13" i="10"/>
  <c r="E13" i="10"/>
  <c r="D13" i="10"/>
  <c r="C13" i="10"/>
  <c r="M7" i="9" l="1"/>
  <c r="D7" i="9"/>
  <c r="N4" i="9"/>
  <c r="M4" i="9"/>
  <c r="K4" i="9"/>
  <c r="J4" i="9"/>
  <c r="F4" i="9"/>
  <c r="C4" i="9"/>
  <c r="G13" i="9"/>
  <c r="O33" i="16"/>
  <c r="K7" i="10" s="1"/>
  <c r="O32" i="16"/>
  <c r="AU35" i="16"/>
  <c r="R31" i="16"/>
  <c r="E7" i="10" s="1"/>
  <c r="Q31" i="16"/>
  <c r="D7" i="10" s="1"/>
  <c r="P31" i="16"/>
  <c r="O31" i="16"/>
  <c r="I7" i="10" s="1"/>
  <c r="AT35" i="16"/>
  <c r="P30" i="16"/>
  <c r="O30" i="16"/>
  <c r="F7" i="10" s="1"/>
  <c r="N30" i="16"/>
  <c r="G7" i="10" s="1"/>
  <c r="M30" i="16"/>
  <c r="H7" i="10" s="1"/>
  <c r="P29" i="16"/>
  <c r="M7" i="10" s="1"/>
  <c r="P28" i="16"/>
  <c r="N7" i="10" s="1"/>
  <c r="AU26" i="16"/>
  <c r="AT26" i="16"/>
  <c r="P26" i="16"/>
  <c r="AT20" i="16"/>
  <c r="K10" i="10" s="1"/>
  <c r="O20" i="16"/>
  <c r="K4" i="10" s="1"/>
  <c r="AT19" i="16"/>
  <c r="J10" i="10" s="1"/>
  <c r="O19" i="16"/>
  <c r="J4" i="10" s="1"/>
  <c r="AW18" i="16"/>
  <c r="E10" i="10" s="1"/>
  <c r="AV18" i="16"/>
  <c r="D10" i="10" s="1"/>
  <c r="AU18" i="16"/>
  <c r="AT18" i="16"/>
  <c r="I10" i="10" s="1"/>
  <c r="R18" i="16"/>
  <c r="Q18" i="16"/>
  <c r="P18" i="16"/>
  <c r="O18" i="16"/>
  <c r="I4" i="10" s="1"/>
  <c r="AU17" i="16"/>
  <c r="L10" i="10" s="1"/>
  <c r="AT17" i="16"/>
  <c r="F10" i="10" s="1"/>
  <c r="AS17" i="16"/>
  <c r="G10" i="10" s="1"/>
  <c r="AR17" i="16"/>
  <c r="H10" i="10" s="1"/>
  <c r="P17" i="16"/>
  <c r="L4" i="10" s="1"/>
  <c r="O17" i="16"/>
  <c r="F4" i="10" s="1"/>
  <c r="N17" i="16"/>
  <c r="M17" i="16"/>
  <c r="H4" i="10" s="1"/>
  <c r="AU16" i="16"/>
  <c r="P16" i="16"/>
  <c r="AU15" i="16"/>
  <c r="N10" i="10" s="1"/>
  <c r="P15" i="16"/>
  <c r="AU35" i="17"/>
  <c r="AT35" i="17"/>
  <c r="K31" i="17"/>
  <c r="AY31" i="17"/>
  <c r="T31" i="17"/>
  <c r="AP31" i="17"/>
  <c r="P26" i="17"/>
  <c r="P35" i="17"/>
  <c r="AP30" i="17"/>
  <c r="O35" i="17"/>
  <c r="O26" i="17"/>
  <c r="AY30" i="17"/>
  <c r="K30" i="17"/>
  <c r="T30" i="17"/>
  <c r="AU26" i="17"/>
  <c r="AT26" i="17"/>
  <c r="T18" i="17"/>
  <c r="AU22" i="17"/>
  <c r="AP18" i="17"/>
  <c r="K18" i="17"/>
  <c r="AT22" i="17"/>
  <c r="AP17" i="17"/>
  <c r="O22" i="17"/>
  <c r="AY17" i="17"/>
  <c r="T17" i="17"/>
  <c r="AU13" i="17"/>
  <c r="AT13" i="17"/>
  <c r="AT33" i="19"/>
  <c r="O33" i="19"/>
  <c r="AT32" i="19"/>
  <c r="O32" i="19"/>
  <c r="AW31" i="19"/>
  <c r="AV31" i="19"/>
  <c r="AU26" i="19" s="1"/>
  <c r="AU31" i="19"/>
  <c r="AT31" i="19"/>
  <c r="R31" i="19"/>
  <c r="Q31" i="19"/>
  <c r="P31" i="19"/>
  <c r="O31" i="19"/>
  <c r="AU30" i="19"/>
  <c r="AT30" i="19"/>
  <c r="AS30" i="19"/>
  <c r="AR30" i="19"/>
  <c r="AP30" i="19"/>
  <c r="P30" i="19"/>
  <c r="O30" i="19"/>
  <c r="N30" i="19"/>
  <c r="M30" i="19"/>
  <c r="AU29" i="19"/>
  <c r="P29" i="19"/>
  <c r="AU28" i="19"/>
  <c r="P28" i="19"/>
  <c r="P26" i="19"/>
  <c r="AT20" i="19"/>
  <c r="AT19" i="19"/>
  <c r="AW18" i="19"/>
  <c r="AY18" i="19" s="1"/>
  <c r="AV18" i="19"/>
  <c r="AU13" i="19" s="1"/>
  <c r="AU18" i="19"/>
  <c r="AT18" i="19"/>
  <c r="AU17" i="19"/>
  <c r="AT17" i="19"/>
  <c r="AS17" i="19"/>
  <c r="AR17" i="19"/>
  <c r="AT13" i="19" s="1"/>
  <c r="AU16" i="19"/>
  <c r="AU15" i="19"/>
  <c r="J7" i="44"/>
  <c r="H7" i="44"/>
  <c r="F5" i="44"/>
  <c r="G5" i="44"/>
  <c r="C6" i="44"/>
  <c r="L4" i="44"/>
  <c r="AT35" i="21"/>
  <c r="AU35" i="21"/>
  <c r="AY18" i="21"/>
  <c r="O13" i="21"/>
  <c r="AY17" i="21"/>
  <c r="AU13" i="21"/>
  <c r="AT13" i="21"/>
  <c r="AT33" i="15"/>
  <c r="O33" i="15"/>
  <c r="K7" i="9" s="1"/>
  <c r="AT32" i="15"/>
  <c r="J13" i="9" s="1"/>
  <c r="O32" i="15"/>
  <c r="J7" i="9" s="1"/>
  <c r="AW31" i="15"/>
  <c r="E13" i="9" s="1"/>
  <c r="AV31" i="15"/>
  <c r="D13" i="9" s="1"/>
  <c r="AU31" i="15"/>
  <c r="C13" i="9" s="1"/>
  <c r="AT31" i="15"/>
  <c r="R31" i="15"/>
  <c r="E7" i="9" s="1"/>
  <c r="Q31" i="15"/>
  <c r="P31" i="15"/>
  <c r="C7" i="9" s="1"/>
  <c r="O31" i="15"/>
  <c r="I7" i="9" s="1"/>
  <c r="AU30" i="15"/>
  <c r="L13" i="9" s="1"/>
  <c r="AT30" i="15"/>
  <c r="F13" i="9" s="1"/>
  <c r="AS30" i="15"/>
  <c r="AR30" i="15"/>
  <c r="H13" i="9" s="1"/>
  <c r="P30" i="15"/>
  <c r="L7" i="9" s="1"/>
  <c r="O30" i="15"/>
  <c r="F7" i="9" s="1"/>
  <c r="N30" i="15"/>
  <c r="G7" i="9" s="1"/>
  <c r="M30" i="15"/>
  <c r="H7" i="9" s="1"/>
  <c r="AU29" i="15"/>
  <c r="M13" i="9" s="1"/>
  <c r="P29" i="15"/>
  <c r="AU28" i="15"/>
  <c r="N13" i="9" s="1"/>
  <c r="P28" i="15"/>
  <c r="N7" i="9" s="1"/>
  <c r="AT20" i="15"/>
  <c r="K10" i="9" s="1"/>
  <c r="O20" i="15"/>
  <c r="AT19" i="15"/>
  <c r="J10" i="9" s="1"/>
  <c r="O19" i="15"/>
  <c r="AW18" i="15"/>
  <c r="AV18" i="15"/>
  <c r="AU18" i="15"/>
  <c r="AT18" i="15"/>
  <c r="I10" i="9" s="1"/>
  <c r="R18" i="15"/>
  <c r="E4" i="9" s="1"/>
  <c r="Q18" i="15"/>
  <c r="D4" i="9" s="1"/>
  <c r="P18" i="15"/>
  <c r="O18" i="15"/>
  <c r="I4" i="9" s="1"/>
  <c r="AU17" i="15"/>
  <c r="L10" i="9" s="1"/>
  <c r="AT17" i="15"/>
  <c r="F10" i="9" s="1"/>
  <c r="AS17" i="15"/>
  <c r="G10" i="9" s="1"/>
  <c r="AR17" i="15"/>
  <c r="H10" i="9" s="1"/>
  <c r="P17" i="15"/>
  <c r="L4" i="9" s="1"/>
  <c r="O17" i="15"/>
  <c r="N17" i="15"/>
  <c r="G4" i="9" s="1"/>
  <c r="M17" i="15"/>
  <c r="H4" i="9" s="1"/>
  <c r="AU16" i="15"/>
  <c r="P16" i="15"/>
  <c r="AU15" i="15"/>
  <c r="N10" i="9" s="1"/>
  <c r="P15" i="15"/>
  <c r="AU35" i="1"/>
  <c r="AT33" i="1"/>
  <c r="AT32" i="1"/>
  <c r="AY31" i="1" s="1"/>
  <c r="AW31" i="1"/>
  <c r="AV31" i="1"/>
  <c r="AU31" i="1"/>
  <c r="AT31" i="1"/>
  <c r="AU26" i="1" s="1"/>
  <c r="AU30" i="1"/>
  <c r="AY30" i="1" s="1"/>
  <c r="AT30" i="1"/>
  <c r="AS30" i="1"/>
  <c r="AT35" i="1" s="1"/>
  <c r="AR30" i="1"/>
  <c r="AT26" i="1" s="1"/>
  <c r="AP30" i="1"/>
  <c r="AU29" i="1"/>
  <c r="AU28" i="1"/>
  <c r="AT20" i="1"/>
  <c r="AT19" i="1"/>
  <c r="AY18" i="1"/>
  <c r="AW18" i="1"/>
  <c r="AV18" i="1"/>
  <c r="AU13" i="1" s="1"/>
  <c r="AU18" i="1"/>
  <c r="AU22" i="1" s="1"/>
  <c r="AT18" i="1"/>
  <c r="AP18" i="1" s="1"/>
  <c r="AU17" i="1"/>
  <c r="AY17" i="1" s="1"/>
  <c r="AT17" i="1"/>
  <c r="AS17" i="1"/>
  <c r="AT22" i="1" s="1"/>
  <c r="AR17" i="1"/>
  <c r="AU16" i="1"/>
  <c r="AP17" i="1" s="1"/>
  <c r="AU15" i="1"/>
  <c r="AT13" i="1"/>
  <c r="P22" i="1"/>
  <c r="O20" i="1"/>
  <c r="O19" i="1"/>
  <c r="R18" i="1"/>
  <c r="Q18" i="1"/>
  <c r="P18" i="1"/>
  <c r="O18" i="1"/>
  <c r="P13" i="1" s="1"/>
  <c r="K18" i="1"/>
  <c r="P17" i="1"/>
  <c r="T17" i="1" s="1"/>
  <c r="O17" i="1"/>
  <c r="O13" i="1" s="1"/>
  <c r="N17" i="1"/>
  <c r="O22" i="1" s="1"/>
  <c r="M17" i="1"/>
  <c r="P16" i="1"/>
  <c r="K17" i="1" s="1"/>
  <c r="P15" i="1"/>
  <c r="P28" i="1"/>
  <c r="P26" i="1" s="1"/>
  <c r="C6" i="43" l="1"/>
  <c r="AU18" i="37"/>
  <c r="AU18" i="21"/>
  <c r="J7" i="43"/>
  <c r="AT32" i="37"/>
  <c r="AT32" i="21"/>
  <c r="F5" i="43"/>
  <c r="O30" i="37"/>
  <c r="T31" i="37" s="1"/>
  <c r="O30" i="21"/>
  <c r="G5" i="43"/>
  <c r="N30" i="37"/>
  <c r="N30" i="21"/>
  <c r="H7" i="43"/>
  <c r="AR30" i="37"/>
  <c r="AR30" i="21"/>
  <c r="P29" i="37"/>
  <c r="P29" i="21"/>
  <c r="AU28" i="37"/>
  <c r="AU28" i="21"/>
  <c r="Q31" i="37"/>
  <c r="P35" i="37" s="1"/>
  <c r="Q31" i="21"/>
  <c r="AT20" i="37"/>
  <c r="AT20" i="21"/>
  <c r="O31" i="37"/>
  <c r="O31" i="21"/>
  <c r="N4" i="44"/>
  <c r="M5" i="44"/>
  <c r="M5" i="14"/>
  <c r="N7" i="44"/>
  <c r="D5" i="44"/>
  <c r="K6" i="44"/>
  <c r="E4" i="44"/>
  <c r="I5" i="44"/>
  <c r="F4" i="44"/>
  <c r="F4" i="14"/>
  <c r="AP31" i="19"/>
  <c r="M5" i="43"/>
  <c r="N7" i="43"/>
  <c r="D5" i="43"/>
  <c r="K6" i="43"/>
  <c r="I5" i="43"/>
  <c r="P13" i="15"/>
  <c r="O35" i="19"/>
  <c r="AT26" i="19"/>
  <c r="AT22" i="19"/>
  <c r="BA24" i="19" s="1"/>
  <c r="AU35" i="19"/>
  <c r="AT35" i="19"/>
  <c r="AY17" i="19"/>
  <c r="P35" i="19"/>
  <c r="AU22" i="19"/>
  <c r="AY30" i="19"/>
  <c r="T30" i="19"/>
  <c r="T31" i="19"/>
  <c r="T17" i="19"/>
  <c r="O22" i="19"/>
  <c r="AU22" i="16"/>
  <c r="C10" i="10"/>
  <c r="AT13" i="16"/>
  <c r="AY17" i="16"/>
  <c r="M10" i="10"/>
  <c r="AT22" i="16"/>
  <c r="AY18" i="16"/>
  <c r="AU13" i="16"/>
  <c r="AP18" i="16"/>
  <c r="T17" i="16"/>
  <c r="N4" i="10"/>
  <c r="P22" i="16"/>
  <c r="C4" i="10"/>
  <c r="T18" i="16"/>
  <c r="E4" i="10"/>
  <c r="O26" i="16"/>
  <c r="P35" i="16"/>
  <c r="C7" i="10"/>
  <c r="AW29" i="16"/>
  <c r="AU29" i="16" s="1"/>
  <c r="L7" i="10"/>
  <c r="T30" i="16"/>
  <c r="O35" i="16"/>
  <c r="T31" i="16"/>
  <c r="AR32" i="16"/>
  <c r="AT32" i="16" s="1"/>
  <c r="J7" i="10"/>
  <c r="K31" i="16"/>
  <c r="AP31" i="15"/>
  <c r="K13" i="9"/>
  <c r="AT26" i="15"/>
  <c r="AY30" i="15"/>
  <c r="AU35" i="15"/>
  <c r="AU26" i="15"/>
  <c r="AP17" i="15"/>
  <c r="C10" i="9"/>
  <c r="AP18" i="15"/>
  <c r="K17" i="16"/>
  <c r="M4" i="10"/>
  <c r="K18" i="16"/>
  <c r="O22" i="16"/>
  <c r="G4" i="10"/>
  <c r="P13" i="16"/>
  <c r="D4" i="10"/>
  <c r="T31" i="15"/>
  <c r="AP30" i="15"/>
  <c r="AT35" i="15"/>
  <c r="I13" i="9"/>
  <c r="AY31" i="15"/>
  <c r="AY17" i="15"/>
  <c r="M10" i="9"/>
  <c r="AY18" i="15"/>
  <c r="AT13" i="15"/>
  <c r="AT22" i="15"/>
  <c r="AU22" i="15"/>
  <c r="E10" i="9"/>
  <c r="D10" i="9"/>
  <c r="AU13" i="15"/>
  <c r="O35" i="15"/>
  <c r="T30" i="15"/>
  <c r="K31" i="15"/>
  <c r="K30" i="15"/>
  <c r="O26" i="15"/>
  <c r="P35" i="15"/>
  <c r="T17" i="15"/>
  <c r="O22" i="15"/>
  <c r="K18" i="15"/>
  <c r="T18" i="15"/>
  <c r="P22" i="15"/>
  <c r="P26" i="15"/>
  <c r="AY31" i="19"/>
  <c r="AY18" i="17"/>
  <c r="AY31" i="16"/>
  <c r="K17" i="15"/>
  <c r="O13" i="19"/>
  <c r="K17" i="17"/>
  <c r="K30" i="19"/>
  <c r="K31" i="19"/>
  <c r="O13" i="16"/>
  <c r="K30" i="16"/>
  <c r="AP17" i="19"/>
  <c r="AP18" i="19"/>
  <c r="AP17" i="16"/>
  <c r="O26" i="19"/>
  <c r="O13" i="17"/>
  <c r="O13" i="15"/>
  <c r="AP31" i="1"/>
  <c r="T18" i="1"/>
  <c r="H17" i="8"/>
  <c r="P17" i="8" s="1"/>
  <c r="AP31" i="37" l="1"/>
  <c r="AY31" i="37"/>
  <c r="O26" i="37"/>
  <c r="O35" i="37"/>
  <c r="AU22" i="37"/>
  <c r="AP17" i="37"/>
  <c r="T30" i="37"/>
  <c r="K30" i="37"/>
  <c r="AT26" i="37"/>
  <c r="AP30" i="37"/>
  <c r="AU26" i="37"/>
  <c r="AY30" i="37"/>
  <c r="P26" i="37"/>
  <c r="K31" i="37"/>
  <c r="AP18" i="37"/>
  <c r="AT22" i="37"/>
  <c r="N4" i="14"/>
  <c r="N4" i="42"/>
  <c r="M5" i="42"/>
  <c r="K6" i="14"/>
  <c r="D5" i="42"/>
  <c r="D5" i="14"/>
  <c r="F4" i="42"/>
  <c r="I5" i="14"/>
  <c r="I5" i="42"/>
  <c r="N7" i="42"/>
  <c r="N7" i="14"/>
  <c r="E4" i="42"/>
  <c r="K6" i="42"/>
  <c r="M5" i="13"/>
  <c r="K30" i="21"/>
  <c r="BB24" i="19"/>
  <c r="M5" i="41"/>
  <c r="D5" i="41"/>
  <c r="D5" i="13"/>
  <c r="P35" i="21"/>
  <c r="N7" i="41"/>
  <c r="N7" i="13"/>
  <c r="AY30" i="21"/>
  <c r="AU26" i="21"/>
  <c r="I5" i="13"/>
  <c r="K31" i="21"/>
  <c r="P26" i="21"/>
  <c r="I5" i="41"/>
  <c r="K6" i="41"/>
  <c r="K6" i="13"/>
  <c r="AT22" i="21"/>
  <c r="AP18" i="21"/>
  <c r="O26" i="21"/>
  <c r="D4" i="11"/>
  <c r="P22" i="17"/>
  <c r="P13" i="17"/>
  <c r="D4" i="39"/>
  <c r="L5" i="13"/>
  <c r="T30" i="21"/>
  <c r="L5" i="14"/>
  <c r="L5" i="41"/>
  <c r="L5" i="42"/>
  <c r="G5" i="14"/>
  <c r="G5" i="41"/>
  <c r="G5" i="42"/>
  <c r="G5" i="13"/>
  <c r="O35" i="21"/>
  <c r="F5" i="42"/>
  <c r="J7" i="13"/>
  <c r="AY31" i="21"/>
  <c r="L4" i="14"/>
  <c r="J7" i="41"/>
  <c r="J7" i="42"/>
  <c r="AP31" i="21"/>
  <c r="L4" i="41"/>
  <c r="F5" i="14"/>
  <c r="F5" i="13"/>
  <c r="T31" i="21"/>
  <c r="L4" i="42"/>
  <c r="J7" i="14"/>
  <c r="L4" i="13"/>
  <c r="T17" i="21"/>
  <c r="O22" i="21"/>
  <c r="F5" i="41"/>
  <c r="C6" i="41"/>
  <c r="C6" i="42"/>
  <c r="C6" i="13"/>
  <c r="AP17" i="21"/>
  <c r="AU22" i="21"/>
  <c r="C6" i="14"/>
  <c r="H7" i="13"/>
  <c r="AP30" i="21"/>
  <c r="AT26" i="21"/>
  <c r="H7" i="14"/>
  <c r="H7" i="42"/>
  <c r="H7" i="41"/>
  <c r="M13" i="10"/>
  <c r="AP30" i="16"/>
  <c r="AY30" i="16"/>
  <c r="J13" i="10"/>
  <c r="AP31" i="16"/>
  <c r="J17" i="8"/>
  <c r="H18" i="8"/>
  <c r="J9" i="8"/>
  <c r="H9" i="8"/>
  <c r="H10" i="8" l="1"/>
  <c r="P9" i="8"/>
  <c r="H11" i="8"/>
  <c r="H12" i="8" s="1"/>
  <c r="H19" i="8"/>
  <c r="H20" i="8" s="1"/>
  <c r="K9" i="8"/>
  <c r="L9" i="8" s="1"/>
  <c r="K17" i="8"/>
  <c r="L10" i="8" l="1"/>
  <c r="L11" i="8" s="1"/>
  <c r="L12" i="8" s="1"/>
  <c r="O9" i="8"/>
  <c r="K10" i="8"/>
  <c r="N9" i="8"/>
  <c r="K18" i="8"/>
  <c r="K19" i="8" s="1"/>
  <c r="N17" i="8"/>
  <c r="K11" i="8"/>
  <c r="K12" i="8" s="1"/>
  <c r="L17" i="8"/>
  <c r="K20" i="8" l="1"/>
  <c r="L18" i="8"/>
  <c r="L19" i="8" s="1"/>
  <c r="L20" i="8" s="1"/>
  <c r="O17" i="8"/>
  <c r="P35" i="1" l="1"/>
  <c r="O33" i="1"/>
  <c r="O32" i="1"/>
  <c r="R31" i="1"/>
  <c r="Q31" i="1"/>
  <c r="P31" i="1"/>
  <c r="O31" i="1"/>
  <c r="K31" i="1"/>
  <c r="P30" i="1"/>
  <c r="T30" i="1" s="1"/>
  <c r="O30" i="1"/>
  <c r="T31" i="1" s="1"/>
  <c r="N30" i="1"/>
  <c r="O35" i="1" s="1"/>
  <c r="M30" i="1"/>
  <c r="P29" i="1"/>
  <c r="K30" i="1" s="1"/>
  <c r="O26" i="1" l="1"/>
  <c r="E4" i="14" l="1"/>
  <c r="T18" i="22"/>
  <c r="P13" i="22"/>
  <c r="D4" i="14"/>
  <c r="I4" i="14"/>
  <c r="K18" i="22"/>
  <c r="C4" i="14"/>
  <c r="K17" i="22"/>
  <c r="P22" i="22"/>
  <c r="C4" i="43"/>
  <c r="K17" i="19"/>
  <c r="P18" i="37"/>
  <c r="P18" i="21"/>
  <c r="C4" i="13" s="1"/>
  <c r="C4" i="41" l="1"/>
  <c r="K17" i="37"/>
  <c r="K17" i="21"/>
  <c r="E4" i="43"/>
  <c r="P22" i="19"/>
  <c r="D4" i="43"/>
  <c r="Q18" i="21"/>
  <c r="Q18" i="37"/>
  <c r="K18" i="19"/>
  <c r="R18" i="37"/>
  <c r="E4" i="41" s="1"/>
  <c r="R18" i="21"/>
  <c r="E4" i="13" s="1"/>
  <c r="T18" i="19"/>
  <c r="P22" i="21" l="1"/>
  <c r="P22" i="37"/>
  <c r="P13" i="19"/>
  <c r="O18" i="21"/>
  <c r="D4" i="13"/>
  <c r="T18" i="21"/>
  <c r="T18" i="37"/>
  <c r="D4" i="41"/>
  <c r="O18" i="37"/>
  <c r="I4" i="43"/>
  <c r="K18" i="21" l="1"/>
  <c r="P13" i="21"/>
  <c r="I4" i="13"/>
  <c r="I4" i="41"/>
  <c r="K18" i="37"/>
  <c r="P13" i="37"/>
</calcChain>
</file>

<file path=xl/sharedStrings.xml><?xml version="1.0" encoding="utf-8"?>
<sst xmlns="http://schemas.openxmlformats.org/spreadsheetml/2006/main" count="572" uniqueCount="66">
  <si>
    <t>Trip Generation</t>
  </si>
  <si>
    <t>AM Peak Hour:</t>
  </si>
  <si>
    <t>Equivalent rate:</t>
  </si>
  <si>
    <t>Description</t>
  </si>
  <si>
    <t>ITE Code</t>
  </si>
  <si>
    <t>Size</t>
  </si>
  <si>
    <t>Units</t>
  </si>
  <si>
    <t>Rate/Eq/Ln</t>
  </si>
  <si>
    <t>Val1</t>
  </si>
  <si>
    <t>Val2</t>
  </si>
  <si>
    <t>Trips</t>
  </si>
  <si>
    <t>In%</t>
  </si>
  <si>
    <t>Out%</t>
  </si>
  <si>
    <t>Trips In</t>
  </si>
  <si>
    <t>Trips Out</t>
  </si>
  <si>
    <t>In</t>
  </si>
  <si>
    <t>Out</t>
  </si>
  <si>
    <t>Total</t>
  </si>
  <si>
    <t>dwelling</t>
  </si>
  <si>
    <t>Rate</t>
  </si>
  <si>
    <t>Subtotal:</t>
  </si>
  <si>
    <t>Internal Capture:</t>
  </si>
  <si>
    <t>Total:</t>
  </si>
  <si>
    <t>PM Peak Hour</t>
  </si>
  <si>
    <t>Development</t>
  </si>
  <si>
    <t>Project Number: XX-XXX</t>
  </si>
  <si>
    <t>[Lanes]</t>
  </si>
  <si>
    <t>Lane Group Data</t>
  </si>
  <si>
    <t>RECORDNAME</t>
  </si>
  <si>
    <t>INTID</t>
  </si>
  <si>
    <t>NBL</t>
  </si>
  <si>
    <t>NBT</t>
  </si>
  <si>
    <t>NBR</t>
  </si>
  <si>
    <t>SBL</t>
  </si>
  <si>
    <t>SBT</t>
  </si>
  <si>
    <t>SBR</t>
  </si>
  <si>
    <t>EBL</t>
  </si>
  <si>
    <t>EBT</t>
  </si>
  <si>
    <t>EBR</t>
  </si>
  <si>
    <t>WBL</t>
  </si>
  <si>
    <t>WBT</t>
  </si>
  <si>
    <t>WBR</t>
  </si>
  <si>
    <t>Volume</t>
  </si>
  <si>
    <t>HeavyVehicles</t>
  </si>
  <si>
    <t>PHF</t>
  </si>
  <si>
    <t>#</t>
  </si>
  <si>
    <t>Newmarket, ON</t>
  </si>
  <si>
    <t>Longford Drive</t>
  </si>
  <si>
    <t>Penn Avenue</t>
  </si>
  <si>
    <t>Lindsay Avenue</t>
  </si>
  <si>
    <t>Davis Drive</t>
  </si>
  <si>
    <t>Parkside Drive</t>
  </si>
  <si>
    <t>8:00 to 9:00AM</t>
  </si>
  <si>
    <t>Backgroound Traffic Growth</t>
  </si>
  <si>
    <t>Current</t>
  </si>
  <si>
    <t>Horizon</t>
  </si>
  <si>
    <t>Growth Rate</t>
  </si>
  <si>
    <t>Growth Factor</t>
  </si>
  <si>
    <t>multi-family midrise</t>
  </si>
  <si>
    <t>Trip Distribution</t>
  </si>
  <si>
    <t>IN</t>
  </si>
  <si>
    <t>OUT</t>
  </si>
  <si>
    <t>West via Davis</t>
  </si>
  <si>
    <t>East via Davis</t>
  </si>
  <si>
    <t>North via Longford</t>
  </si>
  <si>
    <t>South via Parkside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</si>
</sst>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-0;\-;@"/>
  </numFmts>
  <fonts count="1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9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/>
      <bottom style="dashed">
        <color indexed="64"/>
      </bottom>
      <diagonal/>
    </border>
  </borders>
  <cellStyleXfs count="3">
    <xf numFmtId="0" fontId="0" fillId="0" borderId="0"/>
    <xf numFmtId="0" fontId="3" fillId="0" borderId="0"/>
    <xf numFmtId="9" fontId="12" fillId="0" borderId="0" applyFont="0" applyFill="0" applyBorder="0" applyAlignment="0" applyProtection="0"/>
  </cellStyleXfs>
  <cellXfs count="88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Fill="1" applyBorder="1"/>
    <xf numFmtId="0" fontId="1" fillId="0" borderId="3" xfId="0" applyFont="1" applyBorder="1"/>
    <xf numFmtId="0" fontId="1" fillId="0" borderId="0" xfId="0" applyFont="1"/>
    <xf numFmtId="164" fontId="1" fillId="0" borderId="0" xfId="0" applyNumberFormat="1" applyFont="1" applyBorder="1" applyAlignment="1">
      <alignment horizontal="center"/>
    </xf>
    <xf numFmtId="164" fontId="1" fillId="4" borderId="0" xfId="0" applyNumberFormat="1" applyFont="1" applyFill="1" applyBorder="1" applyAlignment="1">
      <alignment horizontal="left"/>
    </xf>
    <xf numFmtId="164" fontId="1" fillId="4" borderId="0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4" borderId="3" xfId="0" applyNumberFormat="1" applyFont="1" applyFill="1" applyBorder="1" applyAlignment="1">
      <alignment horizontal="left"/>
    </xf>
    <xf numFmtId="1" fontId="1" fillId="0" borderId="3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right"/>
    </xf>
    <xf numFmtId="164" fontId="1" fillId="0" borderId="2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left"/>
    </xf>
    <xf numFmtId="164" fontId="1" fillId="3" borderId="3" xfId="0" applyNumberFormat="1" applyFont="1" applyFill="1" applyBorder="1" applyAlignment="1">
      <alignment horizontal="left"/>
    </xf>
    <xf numFmtId="164" fontId="1" fillId="3" borderId="0" xfId="0" applyNumberFormat="1" applyFont="1" applyFill="1" applyBorder="1" applyAlignment="1">
      <alignment horizontal="right"/>
    </xf>
    <xf numFmtId="0" fontId="0" fillId="0" borderId="0" xfId="0" applyBorder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7" xfId="0" applyFont="1" applyBorder="1"/>
    <xf numFmtId="0" fontId="2" fillId="2" borderId="8" xfId="0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0" fontId="1" fillId="0" borderId="7" xfId="0" applyFont="1" applyBorder="1" applyAlignment="1"/>
    <xf numFmtId="0" fontId="1" fillId="0" borderId="9" xfId="0" applyFont="1" applyBorder="1" applyAlignment="1"/>
    <xf numFmtId="0" fontId="1" fillId="0" borderId="10" xfId="0" applyFont="1" applyFill="1" applyBorder="1"/>
    <xf numFmtId="0" fontId="1" fillId="0" borderId="11" xfId="0" applyFont="1" applyBorder="1"/>
    <xf numFmtId="0" fontId="2" fillId="0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5" xfId="0" applyFont="1" applyBorder="1"/>
    <xf numFmtId="0" fontId="2" fillId="2" borderId="15" xfId="0" applyFont="1" applyFill="1" applyBorder="1" applyAlignment="1">
      <alignment horizontal="center"/>
    </xf>
    <xf numFmtId="1" fontId="2" fillId="2" borderId="15" xfId="0" applyNumberFormat="1" applyFont="1" applyFill="1" applyBorder="1" applyAlignment="1">
      <alignment horizontal="center"/>
    </xf>
    <xf numFmtId="0" fontId="1" fillId="0" borderId="16" xfId="0" applyFont="1" applyBorder="1"/>
    <xf numFmtId="0" fontId="4" fillId="0" borderId="0" xfId="1" applyFont="1"/>
    <xf numFmtId="0" fontId="3" fillId="0" borderId="0" xfId="1"/>
    <xf numFmtId="0" fontId="5" fillId="0" borderId="0" xfId="1" applyFont="1"/>
    <xf numFmtId="0" fontId="6" fillId="0" borderId="0" xfId="1" applyFont="1"/>
    <xf numFmtId="0" fontId="7" fillId="0" borderId="0" xfId="1" applyFont="1"/>
    <xf numFmtId="0" fontId="9" fillId="0" borderId="0" xfId="1" applyFont="1"/>
    <xf numFmtId="0" fontId="9" fillId="0" borderId="0" xfId="1" applyFont="1" applyAlignment="1">
      <alignment horizontal="center"/>
    </xf>
    <xf numFmtId="0" fontId="9" fillId="0" borderId="0" xfId="1" applyFont="1" applyFill="1" applyAlignment="1">
      <alignment horizontal="center"/>
    </xf>
    <xf numFmtId="0" fontId="3" fillId="0" borderId="0" xfId="1" applyFont="1"/>
    <xf numFmtId="0" fontId="10" fillId="0" borderId="0" xfId="1" applyFont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1" applyFont="1"/>
    <xf numFmtId="0" fontId="11" fillId="0" borderId="0" xfId="1" applyFont="1" applyAlignment="1">
      <alignment horizontal="center"/>
    </xf>
    <xf numFmtId="9" fontId="3" fillId="0" borderId="0" xfId="1" applyNumberFormat="1" applyAlignment="1">
      <alignment horizontal="center"/>
    </xf>
    <xf numFmtId="0" fontId="3" fillId="0" borderId="0" xfId="1" applyAlignment="1">
      <alignment horizontal="center"/>
    </xf>
    <xf numFmtId="1" fontId="0" fillId="0" borderId="0" xfId="0" applyNumberFormat="1"/>
    <xf numFmtId="9" fontId="0" fillId="0" borderId="0" xfId="2" applyFont="1"/>
    <xf numFmtId="2" fontId="0" fillId="0" borderId="0" xfId="0" applyNumberFormat="1"/>
    <xf numFmtId="164" fontId="1" fillId="0" borderId="18" xfId="0" applyNumberFormat="1" applyFont="1" applyBorder="1" applyAlignment="1">
      <alignment horizontal="center"/>
    </xf>
    <xf numFmtId="0" fontId="1" fillId="0" borderId="17" xfId="0" applyFont="1" applyBorder="1"/>
    <xf numFmtId="164" fontId="1" fillId="3" borderId="17" xfId="0" applyNumberFormat="1" applyFont="1" applyFill="1" applyBorder="1" applyAlignment="1">
      <alignment horizontal="center"/>
    </xf>
    <xf numFmtId="164" fontId="1" fillId="4" borderId="17" xfId="0" applyNumberFormat="1" applyFont="1" applyFill="1" applyBorder="1" applyAlignment="1">
      <alignment horizontal="center"/>
    </xf>
    <xf numFmtId="164" fontId="1" fillId="0" borderId="19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0" fillId="0" borderId="3" xfId="0" applyBorder="1"/>
    <xf numFmtId="0" fontId="13" fillId="0" borderId="0" xfId="0" applyFont="1"/>
    <xf numFmtId="0" fontId="14" fillId="0" borderId="0" xfId="0" applyFont="1"/>
    <xf numFmtId="0" fontId="0" fillId="0" borderId="0" xfId="0" applyAlignment="1">
      <alignment horizontal="right"/>
    </xf>
    <xf numFmtId="0" fontId="0" fillId="3" borderId="0" xfId="0" applyFill="1"/>
    <xf numFmtId="9" fontId="0" fillId="3" borderId="0" xfId="2" applyFont="1" applyFill="1"/>
    <xf numFmtId="0" fontId="0" fillId="4" borderId="0" xfId="0" applyFill="1"/>
    <xf numFmtId="9" fontId="0" fillId="4" borderId="0" xfId="2" applyFont="1" applyFill="1"/>
    <xf numFmtId="0" fontId="14" fillId="3" borderId="0" xfId="0" applyFont="1" applyFill="1"/>
    <xf numFmtId="0" fontId="14" fillId="4" borderId="0" xfId="0" applyFont="1" applyFill="1"/>
    <xf numFmtId="0" fontId="3" fillId="0" borderId="0" xfId="1" applyFont="1" applyFill="1"/>
    <xf numFmtId="0" fontId="3" fillId="0" borderId="0" xfId="1" applyFont="1" applyFill="1" applyAlignment="1">
      <alignment horizontal="center"/>
    </xf>
    <xf numFmtId="0" fontId="10" fillId="0" borderId="0" xfId="1" applyFont="1" applyFill="1" applyAlignment="1">
      <alignment horizontal="center"/>
    </xf>
    <xf numFmtId="9" fontId="3" fillId="0" borderId="0" xfId="1" applyNumberFormat="1" applyFont="1" applyFill="1" applyAlignment="1">
      <alignment horizontal="center"/>
    </xf>
    <xf numFmtId="9" fontId="10" fillId="0" borderId="0" xfId="1" applyNumberFormat="1" applyFont="1" applyFill="1" applyAlignment="1">
      <alignment horizontal="center"/>
    </xf>
    <xf numFmtId="2" fontId="0" fillId="0" borderId="0" xfId="2" applyNumberFormat="1" applyFont="1"/>
    <xf numFmtId="2" fontId="0" fillId="0" borderId="0" xfId="2" applyNumberFormat="1" applyFont="1" applyProtection="1"/>
    <xf numFmtId="0" fontId="8" fillId="0" borderId="0" xfId="0" applyFont="1" applyAlignment="1">
      <alignment horizontal="center"/>
    </xf>
  </cellXfs>
  <cellStyles count="3">
    <cellStyle name="Normal" xfId="0" builtinId="0"/>
    <cellStyle name="Normal 2" xfId="1"/>
    <cellStyle name="Percent" xfId="2" builtinId="5"/>
  </cellStyles>
  <dxfs count="156"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  <dxf>
      <numFmt numFmtId="164" formatCode="0;\-0;\-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BF39"/>
  <sheetViews>
    <sheetView topLeftCell="D1" zoomScale="70" zoomScaleNormal="70" workbookViewId="0">
      <selection activeCell="AD30" sqref="AD30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0</v>
      </c>
      <c r="P13" s="27">
        <f>SUM(Q18,O18,P15)</f>
        <v>0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0</v>
      </c>
      <c r="AU13" s="27">
        <f>SUM(AV18,AT18,AU15)</f>
        <v>0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Q15+R15</f>
        <v>0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Q16+R16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AV16+AW16</f>
        <v>0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M15+M16</f>
        <v>0</v>
      </c>
      <c r="N17" s="6">
        <f t="shared" ref="N17:O17" si="0">N15+N16</f>
        <v>0</v>
      </c>
      <c r="O17" s="15">
        <f t="shared" si="0"/>
        <v>0</v>
      </c>
      <c r="P17" s="6">
        <f>Q17+R17</f>
        <v>0</v>
      </c>
      <c r="Q17" s="12"/>
      <c r="R17" s="20"/>
      <c r="S17" s="4"/>
      <c r="T17" s="34">
        <f>SUM(P15:P17)</f>
        <v>0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0</v>
      </c>
      <c r="AQ17" s="4"/>
      <c r="AR17" s="10">
        <f>AR15+AR16</f>
        <v>0</v>
      </c>
      <c r="AS17" s="10">
        <f t="shared" ref="AS17:AT17" si="1">AS15+AS16</f>
        <v>0</v>
      </c>
      <c r="AT17" s="11">
        <f t="shared" si="1"/>
        <v>0</v>
      </c>
      <c r="AU17" s="6">
        <f>AV17+AW17</f>
        <v>0</v>
      </c>
      <c r="AV17" s="12"/>
      <c r="AW17" s="20"/>
      <c r="AX17" s="4"/>
      <c r="AY17" s="34">
        <f>SUM(AU15:AU17)</f>
        <v>0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+M18+N18</f>
        <v>0</v>
      </c>
      <c r="P18" s="16">
        <f t="shared" ref="P18:R18" si="2">P19+P20</f>
        <v>0</v>
      </c>
      <c r="Q18" s="6">
        <f t="shared" si="2"/>
        <v>0</v>
      </c>
      <c r="R18" s="6">
        <f t="shared" si="2"/>
        <v>0</v>
      </c>
      <c r="S18" s="1"/>
      <c r="T18" s="36">
        <f>SUM(O19,R18,O17)</f>
        <v>0</v>
      </c>
      <c r="AM18" s="5"/>
      <c r="AN18" s="5"/>
      <c r="AO18" s="1"/>
      <c r="AP18" s="35">
        <f>SUM(AT18:AT20)</f>
        <v>0</v>
      </c>
      <c r="AQ18" s="1"/>
      <c r="AR18" s="21"/>
      <c r="AS18" s="14"/>
      <c r="AT18" s="67">
        <f>+AR18+AS18</f>
        <v>0</v>
      </c>
      <c r="AU18" s="61">
        <f t="shared" ref="AU18:AW18" si="3">AU19+AU20</f>
        <v>0</v>
      </c>
      <c r="AV18" s="6">
        <f t="shared" si="3"/>
        <v>0</v>
      </c>
      <c r="AW18" s="6">
        <f t="shared" si="3"/>
        <v>0</v>
      </c>
      <c r="AX18" s="1"/>
      <c r="AY18" s="36">
        <f>SUM(AT19,AW18,AT17)</f>
        <v>0</v>
      </c>
    </row>
    <row r="19" spans="8:55" x14ac:dyDescent="0.3">
      <c r="J19" s="22"/>
      <c r="K19" s="30"/>
      <c r="L19" s="3"/>
      <c r="M19" s="21"/>
      <c r="N19" s="14"/>
      <c r="O19" s="15">
        <f>+M19+N19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+AR19+AS19</f>
        <v>0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+M20+N20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+AR20+AS20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0</v>
      </c>
      <c r="P22" s="41">
        <f>SUM(P18:R18)</f>
        <v>0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0</v>
      </c>
      <c r="P26" s="27">
        <f>SUM(Q31,O31,P28)</f>
        <v>0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Q28+R28</f>
        <v>0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Q29+R29</f>
        <v>0</v>
      </c>
      <c r="Q29" s="7"/>
      <c r="R29" s="19"/>
      <c r="S29" s="1"/>
      <c r="T29" s="31"/>
      <c r="AO29" s="22"/>
      <c r="AP29" s="32"/>
      <c r="AQ29" s="3"/>
      <c r="AR29" s="8"/>
      <c r="AS29" s="8"/>
      <c r="AT29" s="64"/>
      <c r="AU29" s="6">
        <f>AV29+AW29</f>
        <v>0</v>
      </c>
      <c r="AV29" s="7"/>
      <c r="AW29" s="19"/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0</v>
      </c>
      <c r="L30" s="4"/>
      <c r="M30" s="10">
        <f>M28+M29</f>
        <v>0</v>
      </c>
      <c r="N30" s="10">
        <f t="shared" ref="N30:O30" si="4">N28+N29</f>
        <v>0</v>
      </c>
      <c r="O30" s="11">
        <f t="shared" si="4"/>
        <v>0</v>
      </c>
      <c r="P30" s="6">
        <f>Q30+R30</f>
        <v>0</v>
      </c>
      <c r="Q30" s="12"/>
      <c r="R30" s="20"/>
      <c r="S30" s="4"/>
      <c r="T30" s="34">
        <f>SUM(P28:P30)</f>
        <v>0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0</v>
      </c>
      <c r="AQ30" s="4"/>
      <c r="AR30" s="10">
        <f>AR28+AR29</f>
        <v>0</v>
      </c>
      <c r="AS30" s="10">
        <f t="shared" ref="AS30:AT30" si="5">AS28+AS29</f>
        <v>0</v>
      </c>
      <c r="AT30" s="65">
        <f t="shared" si="5"/>
        <v>0</v>
      </c>
      <c r="AU30" s="6">
        <f>AV30+AW30</f>
        <v>0</v>
      </c>
      <c r="AV30" s="12"/>
      <c r="AW30" s="20"/>
      <c r="AX30" s="4"/>
      <c r="AY30" s="34">
        <f>SUM(AU28:AU30)</f>
        <v>0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0</v>
      </c>
      <c r="L31" s="1"/>
      <c r="M31" s="21"/>
      <c r="N31" s="14"/>
      <c r="O31" s="15">
        <f>+M31+N31</f>
        <v>0</v>
      </c>
      <c r="P31" s="16">
        <f t="shared" ref="P31:R31" si="6">P32+P33</f>
        <v>0</v>
      </c>
      <c r="Q31" s="6">
        <f t="shared" si="6"/>
        <v>0</v>
      </c>
      <c r="R31" s="6">
        <f t="shared" si="6"/>
        <v>0</v>
      </c>
      <c r="S31" s="1"/>
      <c r="T31" s="36">
        <f>SUM(O32,R31,O30)</f>
        <v>0</v>
      </c>
      <c r="AM31" s="5"/>
      <c r="AN31" s="5"/>
      <c r="AO31" s="1"/>
      <c r="AP31" s="35">
        <f>SUM(AT31:AT33)</f>
        <v>0</v>
      </c>
      <c r="AQ31" s="1"/>
      <c r="AR31" s="21"/>
      <c r="AS31" s="14"/>
      <c r="AT31" s="61">
        <f>+AR31+AS31</f>
        <v>0</v>
      </c>
      <c r="AU31" s="61">
        <f t="shared" ref="AU31:AW31" si="7">AU32+AU33</f>
        <v>0</v>
      </c>
      <c r="AV31" s="6">
        <f t="shared" si="7"/>
        <v>0</v>
      </c>
      <c r="AW31" s="6">
        <f t="shared" si="7"/>
        <v>0</v>
      </c>
      <c r="AX31" s="1"/>
      <c r="AY31" s="36">
        <f>SUM(AT32,AW31,AT30)</f>
        <v>0</v>
      </c>
    </row>
    <row r="32" spans="8:55" x14ac:dyDescent="0.3">
      <c r="J32" s="22"/>
      <c r="K32" s="30"/>
      <c r="L32" s="3"/>
      <c r="M32" s="21"/>
      <c r="N32" s="14"/>
      <c r="O32" s="15">
        <f>+M32+N32</f>
        <v>0</v>
      </c>
      <c r="P32" s="8"/>
      <c r="Q32" s="8"/>
      <c r="R32" s="8"/>
      <c r="S32" s="1"/>
      <c r="T32" s="31"/>
      <c r="AO32" s="22"/>
      <c r="AP32" s="30"/>
      <c r="AQ32" s="3"/>
      <c r="AR32" s="21"/>
      <c r="AS32" s="14"/>
      <c r="AT32" s="6">
        <f>+AR32+AS32</f>
        <v>0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+M33+N33</f>
        <v>0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0</v>
      </c>
      <c r="P35" s="41">
        <f>SUM(P31:R31)</f>
        <v>0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155" priority="4" operator="equal">
      <formula>0</formula>
    </cfRule>
  </conditionalFormatting>
  <conditionalFormatting sqref="K13:T14 K21:T22 K15:L20 S15:T20">
    <cfRule type="cellIs" dxfId="154" priority="3" operator="equal">
      <formula>0</formula>
    </cfRule>
  </conditionalFormatting>
  <conditionalFormatting sqref="AP26:AY27 AP34:AY35 AP28:AQ33 AX28:AY33">
    <cfRule type="cellIs" dxfId="153" priority="1" operator="equal">
      <formula>0</formula>
    </cfRule>
  </conditionalFormatting>
  <conditionalFormatting sqref="AP13:AY14 AP21:AY22 AP15:AQ20 AX15:AY20">
    <cfRule type="cellIs" dxfId="152" priority="2" operator="equal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BF39"/>
  <sheetViews>
    <sheetView topLeftCell="A4" zoomScale="70" zoomScaleNormal="70" workbookViewId="0">
      <selection activeCell="P29" sqref="P29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t="s">
        <v>52</v>
      </c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t="s">
        <v>52</v>
      </c>
    </row>
    <row r="13" spans="10:51" x14ac:dyDescent="0.3">
      <c r="J13" s="22"/>
      <c r="K13" s="23"/>
      <c r="L13" s="24"/>
      <c r="M13" s="24"/>
      <c r="N13" s="25"/>
      <c r="O13" s="26">
        <f>SUM(M17:O17)</f>
        <v>170</v>
      </c>
      <c r="P13" s="27">
        <f>SUM(Q18,O18,P15)</f>
        <v>100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10</v>
      </c>
      <c r="AU13" s="27">
        <f>SUM(AV18,AT18,AU15)</f>
        <v>3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Q15+R15</f>
        <v>7</v>
      </c>
      <c r="Q15" s="7">
        <v>7</v>
      </c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0</v>
      </c>
      <c r="AV15" s="7">
        <v>0</v>
      </c>
      <c r="AW15" s="19"/>
      <c r="AX15" s="1"/>
      <c r="AY15" s="31"/>
    </row>
    <row r="16" spans="10:51" x14ac:dyDescent="0.3">
      <c r="J16" s="22"/>
      <c r="K16" s="32"/>
      <c r="L16" s="3"/>
      <c r="M16" s="8">
        <v>0</v>
      </c>
      <c r="N16" s="8">
        <v>167</v>
      </c>
      <c r="O16" s="9">
        <v>3</v>
      </c>
      <c r="P16" s="6">
        <f>Q16+R16</f>
        <v>0</v>
      </c>
      <c r="Q16" s="7">
        <v>0</v>
      </c>
      <c r="R16" s="19"/>
      <c r="S16" s="1"/>
      <c r="T16" s="31"/>
      <c r="AO16" s="22"/>
      <c r="AP16" s="32"/>
      <c r="AQ16" s="3"/>
      <c r="AR16" s="8">
        <v>10</v>
      </c>
      <c r="AS16" s="8">
        <v>0</v>
      </c>
      <c r="AT16" s="9">
        <v>0</v>
      </c>
      <c r="AU16" s="6">
        <f>AV16+AW16</f>
        <v>21</v>
      </c>
      <c r="AV16" s="7">
        <v>21</v>
      </c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M15+M16</f>
        <v>0</v>
      </c>
      <c r="N17" s="6">
        <f t="shared" ref="N17:O17" si="0">N15+N16</f>
        <v>167</v>
      </c>
      <c r="O17" s="15">
        <f t="shared" si="0"/>
        <v>3</v>
      </c>
      <c r="P17" s="6">
        <f>Q17+R17</f>
        <v>26</v>
      </c>
      <c r="Q17" s="12">
        <v>26</v>
      </c>
      <c r="R17" s="20"/>
      <c r="S17" s="4"/>
      <c r="T17" s="34">
        <f>SUM(P15:P17)</f>
        <v>33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31</v>
      </c>
      <c r="AQ17" s="4"/>
      <c r="AR17" s="10">
        <f>AR15+AR16</f>
        <v>10</v>
      </c>
      <c r="AS17" s="10">
        <f t="shared" ref="AS17:AT17" si="1">AS15+AS16</f>
        <v>0</v>
      </c>
      <c r="AT17" s="11">
        <f t="shared" si="1"/>
        <v>0</v>
      </c>
      <c r="AU17" s="6">
        <f>AV17+AW17</f>
        <v>0</v>
      </c>
      <c r="AV17" s="12">
        <v>0</v>
      </c>
      <c r="AW17" s="20"/>
      <c r="AX17" s="4"/>
      <c r="AY17" s="34">
        <f>SUM(AU15:AU17)</f>
        <v>21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>
        <v>0</v>
      </c>
      <c r="O18" s="15">
        <f>+M18+N18</f>
        <v>0</v>
      </c>
      <c r="P18" s="16">
        <f t="shared" ref="P18:R18" si="2">P19+P20</f>
        <v>0</v>
      </c>
      <c r="Q18" s="6">
        <f t="shared" si="2"/>
        <v>93</v>
      </c>
      <c r="R18" s="6">
        <f t="shared" si="2"/>
        <v>17</v>
      </c>
      <c r="S18" s="1"/>
      <c r="T18" s="36">
        <f>SUM(O19,R18,O17)</f>
        <v>20</v>
      </c>
      <c r="AM18" s="5"/>
      <c r="AN18" s="5"/>
      <c r="AO18" s="1"/>
      <c r="AP18" s="35">
        <f>SUM(AT18:AT20)</f>
        <v>20</v>
      </c>
      <c r="AQ18" s="1"/>
      <c r="AR18" s="21"/>
      <c r="AS18" s="14">
        <v>3</v>
      </c>
      <c r="AT18" s="67">
        <f>+AR18+AS18</f>
        <v>3</v>
      </c>
      <c r="AU18" s="61">
        <f t="shared" ref="AU18:AW18" si="3">AU19+AU20</f>
        <v>0</v>
      </c>
      <c r="AV18" s="6">
        <f t="shared" si="3"/>
        <v>0</v>
      </c>
      <c r="AW18" s="6">
        <f t="shared" si="3"/>
        <v>0</v>
      </c>
      <c r="AX18" s="1"/>
      <c r="AY18" s="36">
        <f>SUM(AT19,AW18,AT17)</f>
        <v>17</v>
      </c>
    </row>
    <row r="19" spans="8:55" x14ac:dyDescent="0.3">
      <c r="J19" s="22"/>
      <c r="K19" s="30"/>
      <c r="L19" s="3"/>
      <c r="M19" s="21"/>
      <c r="N19" s="14">
        <v>0</v>
      </c>
      <c r="O19" s="15">
        <f>+M19+N19</f>
        <v>0</v>
      </c>
      <c r="P19" s="8">
        <v>0</v>
      </c>
      <c r="Q19" s="8">
        <v>93</v>
      </c>
      <c r="R19" s="8">
        <v>17</v>
      </c>
      <c r="S19" s="1"/>
      <c r="T19" s="31"/>
      <c r="AO19" s="22"/>
      <c r="AP19" s="30"/>
      <c r="AQ19" s="3"/>
      <c r="AR19" s="21"/>
      <c r="AS19" s="14">
        <v>17</v>
      </c>
      <c r="AT19" s="66">
        <f>+AR19+AS19</f>
        <v>17</v>
      </c>
      <c r="AU19" s="8">
        <v>0</v>
      </c>
      <c r="AV19" s="8">
        <v>0</v>
      </c>
      <c r="AW19" s="8">
        <v>0</v>
      </c>
      <c r="AX19" s="1"/>
      <c r="AY19" s="31"/>
    </row>
    <row r="20" spans="8:55" x14ac:dyDescent="0.3">
      <c r="J20" s="22"/>
      <c r="K20" s="30"/>
      <c r="L20" s="3"/>
      <c r="M20" s="21"/>
      <c r="N20" s="14">
        <v>0</v>
      </c>
      <c r="O20" s="15">
        <f>+M20+N20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>
        <v>0</v>
      </c>
      <c r="AT20" s="66">
        <f>+AR20+AS20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193</v>
      </c>
      <c r="P22" s="41">
        <f>SUM(P18:R18)</f>
        <v>110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T25" t="s">
        <v>52</v>
      </c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246</v>
      </c>
      <c r="P26" s="27">
        <f>SUM(Q31,O31,P28)</f>
        <v>114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Q28+R28</f>
        <v>27</v>
      </c>
      <c r="Q28" s="7">
        <v>27</v>
      </c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>
        <v>64</v>
      </c>
      <c r="N29" s="8">
        <v>100</v>
      </c>
      <c r="O29" s="9">
        <v>82</v>
      </c>
      <c r="P29" s="6">
        <f>Q29+R29</f>
        <v>431</v>
      </c>
      <c r="Q29" s="7">
        <v>431</v>
      </c>
      <c r="R29" s="19"/>
      <c r="S29" s="1"/>
      <c r="T29" s="31"/>
      <c r="AO29" s="22"/>
      <c r="AP29" s="32"/>
      <c r="AQ29" s="3"/>
      <c r="AR29" s="8"/>
      <c r="AS29" s="8"/>
      <c r="AT29" s="64"/>
      <c r="AU29" s="6">
        <f>AV29+AW29</f>
        <v>511</v>
      </c>
      <c r="AV29" s="7"/>
      <c r="AW29" s="19">
        <f>P28+P29+P30</f>
        <v>511</v>
      </c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513</v>
      </c>
      <c r="L30" s="4"/>
      <c r="M30" s="10">
        <f>M28+M29</f>
        <v>64</v>
      </c>
      <c r="N30" s="10">
        <f t="shared" ref="N30:O30" si="4">N28+N29</f>
        <v>100</v>
      </c>
      <c r="O30" s="11">
        <f t="shared" si="4"/>
        <v>82</v>
      </c>
      <c r="P30" s="6">
        <f>Q30+R30</f>
        <v>53</v>
      </c>
      <c r="Q30" s="12">
        <v>53</v>
      </c>
      <c r="R30" s="20"/>
      <c r="S30" s="4"/>
      <c r="T30" s="34">
        <f>SUM(P28:P30)</f>
        <v>511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511</v>
      </c>
      <c r="AQ30" s="4"/>
      <c r="AR30" s="10">
        <f>AR28+AR29</f>
        <v>0</v>
      </c>
      <c r="AS30" s="10">
        <f t="shared" ref="AS30:AT30" si="5">AS28+AS29</f>
        <v>0</v>
      </c>
      <c r="AT30" s="65">
        <f t="shared" si="5"/>
        <v>0</v>
      </c>
      <c r="AU30" s="6">
        <f>AV30+AW30</f>
        <v>0</v>
      </c>
      <c r="AV30" s="12"/>
      <c r="AW30" s="20"/>
      <c r="AX30" s="4"/>
      <c r="AY30" s="34">
        <f>SUM(AU28:AU30)</f>
        <v>511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837</v>
      </c>
      <c r="L31" s="1"/>
      <c r="M31" s="21"/>
      <c r="N31" s="14">
        <v>45</v>
      </c>
      <c r="O31" s="15">
        <f>+M31+N31</f>
        <v>45</v>
      </c>
      <c r="P31" s="16">
        <f t="shared" ref="P31:R31" si="6">P32+P33</f>
        <v>18</v>
      </c>
      <c r="Q31" s="6">
        <f t="shared" si="6"/>
        <v>42</v>
      </c>
      <c r="R31" s="6">
        <f t="shared" si="6"/>
        <v>29</v>
      </c>
      <c r="S31" s="1"/>
      <c r="T31" s="36">
        <f>SUM(O32,R31,O30)</f>
        <v>867</v>
      </c>
      <c r="AM31" s="5"/>
      <c r="AN31" s="5"/>
      <c r="AO31" s="1"/>
      <c r="AP31" s="35">
        <f>SUM(AT31:AT33)</f>
        <v>867</v>
      </c>
      <c r="AQ31" s="1"/>
      <c r="AR31" s="21"/>
      <c r="AS31" s="14"/>
      <c r="AT31" s="61">
        <f>+AR31+AS31</f>
        <v>0</v>
      </c>
      <c r="AU31" s="61">
        <f t="shared" ref="AU31:AW31" si="7">AU32+AU33</f>
        <v>0</v>
      </c>
      <c r="AV31" s="6">
        <f t="shared" si="7"/>
        <v>0</v>
      </c>
      <c r="AW31" s="6">
        <f t="shared" si="7"/>
        <v>0</v>
      </c>
      <c r="AX31" s="1"/>
      <c r="AY31" s="36">
        <f>SUM(AT32,AW31,AT30)</f>
        <v>867</v>
      </c>
    </row>
    <row r="32" spans="8:55" x14ac:dyDescent="0.3">
      <c r="J32" s="22"/>
      <c r="K32" s="30"/>
      <c r="L32" s="3"/>
      <c r="M32" s="21"/>
      <c r="N32" s="14">
        <v>756</v>
      </c>
      <c r="O32" s="15">
        <f>+M32+N32</f>
        <v>756</v>
      </c>
      <c r="P32" s="8">
        <v>18</v>
      </c>
      <c r="Q32" s="8">
        <v>42</v>
      </c>
      <c r="R32" s="8">
        <v>29</v>
      </c>
      <c r="S32" s="1"/>
      <c r="T32" s="31"/>
      <c r="AO32" s="22"/>
      <c r="AP32" s="30"/>
      <c r="AQ32" s="3"/>
      <c r="AR32" s="21">
        <f>R31+O30+O32</f>
        <v>867</v>
      </c>
      <c r="AS32" s="14"/>
      <c r="AT32" s="6">
        <f>+AR32+AS32</f>
        <v>867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>
        <v>36</v>
      </c>
      <c r="O33" s="15">
        <f>+M33+N33</f>
        <v>36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189</v>
      </c>
      <c r="P35" s="41">
        <f>SUM(P31:R31)</f>
        <v>89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151" priority="4" operator="equal">
      <formula>0</formula>
    </cfRule>
  </conditionalFormatting>
  <conditionalFormatting sqref="K13:T14 K21:T22 K15:L20 S15:T20">
    <cfRule type="cellIs" dxfId="150" priority="3" operator="equal">
      <formula>0</formula>
    </cfRule>
  </conditionalFormatting>
  <conditionalFormatting sqref="AP13:AY14 AP21:AY22 AP15:AQ20 AX15:AY20">
    <cfRule type="cellIs" dxfId="149" priority="2" operator="equal">
      <formula>0</formula>
    </cfRule>
  </conditionalFormatting>
  <conditionalFormatting sqref="AP26:AY27 AP34:AY35 AP28:AQ33 AX28:AY33">
    <cfRule type="cellIs" dxfId="148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BF39"/>
  <sheetViews>
    <sheetView zoomScale="70" zoomScaleNormal="70" workbookViewId="0">
      <selection activeCell="AE23" sqref="AE23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112</v>
      </c>
      <c r="P13" s="27">
        <f>SUM(Q18,O18,P15)</f>
        <v>175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8</v>
      </c>
      <c r="AU13" s="27">
        <f>SUM(AV18,AT18,AU15)</f>
        <v>18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Q15+R15</f>
        <v>6</v>
      </c>
      <c r="Q15" s="7">
        <v>6</v>
      </c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1</v>
      </c>
      <c r="AV15" s="7">
        <v>1</v>
      </c>
      <c r="AW15" s="19"/>
      <c r="AX15" s="1"/>
      <c r="AY15" s="31"/>
    </row>
    <row r="16" spans="10:51" x14ac:dyDescent="0.3">
      <c r="J16" s="22"/>
      <c r="K16" s="32"/>
      <c r="L16" s="3"/>
      <c r="M16" s="8">
        <v>0</v>
      </c>
      <c r="N16" s="8">
        <v>105</v>
      </c>
      <c r="O16" s="9">
        <v>7</v>
      </c>
      <c r="P16" s="6">
        <f>Q16+R16</f>
        <v>0</v>
      </c>
      <c r="Q16" s="7">
        <v>0</v>
      </c>
      <c r="R16" s="19"/>
      <c r="S16" s="1"/>
      <c r="T16" s="31"/>
      <c r="AO16" s="22"/>
      <c r="AP16" s="32"/>
      <c r="AQ16" s="3"/>
      <c r="AR16" s="8">
        <v>7</v>
      </c>
      <c r="AS16" s="8">
        <v>0</v>
      </c>
      <c r="AT16" s="9">
        <v>1</v>
      </c>
      <c r="AU16" s="6">
        <f>AV16+AW16</f>
        <v>12</v>
      </c>
      <c r="AV16" s="7">
        <v>12</v>
      </c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M15+M16</f>
        <v>0</v>
      </c>
      <c r="N17" s="6">
        <f t="shared" ref="N17:O17" si="0">N15+N16</f>
        <v>105</v>
      </c>
      <c r="O17" s="15">
        <f t="shared" si="0"/>
        <v>7</v>
      </c>
      <c r="P17" s="6">
        <f>Q17+R17</f>
        <v>12</v>
      </c>
      <c r="Q17" s="12">
        <v>12</v>
      </c>
      <c r="R17" s="20"/>
      <c r="S17" s="4"/>
      <c r="T17" s="34">
        <f>SUM(P15:P17)</f>
        <v>18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19</v>
      </c>
      <c r="AQ17" s="4"/>
      <c r="AR17" s="10">
        <f>AR15+AR16</f>
        <v>7</v>
      </c>
      <c r="AS17" s="10">
        <f t="shared" ref="AS17:AT17" si="1">AS15+AS16</f>
        <v>0</v>
      </c>
      <c r="AT17" s="11">
        <f t="shared" si="1"/>
        <v>1</v>
      </c>
      <c r="AU17" s="6">
        <f>AV17+AW17</f>
        <v>0</v>
      </c>
      <c r="AV17" s="12">
        <v>0</v>
      </c>
      <c r="AW17" s="20"/>
      <c r="AX17" s="4"/>
      <c r="AY17" s="34">
        <f>SUM(AU15:AU17)</f>
        <v>13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>
        <v>0</v>
      </c>
      <c r="O18" s="15">
        <f>+M18+N18</f>
        <v>0</v>
      </c>
      <c r="P18" s="16">
        <f t="shared" ref="P18:R18" si="2">P19+P20</f>
        <v>0</v>
      </c>
      <c r="Q18" s="6">
        <f t="shared" si="2"/>
        <v>169</v>
      </c>
      <c r="R18" s="6">
        <f t="shared" si="2"/>
        <v>53</v>
      </c>
      <c r="S18" s="1"/>
      <c r="T18" s="36">
        <f>SUM(O19,R18,O17)</f>
        <v>60</v>
      </c>
      <c r="AM18" s="5"/>
      <c r="AN18" s="5"/>
      <c r="AO18" s="1"/>
      <c r="AP18" s="35">
        <f>SUM(AT18:AT20)</f>
        <v>46</v>
      </c>
      <c r="AQ18" s="1"/>
      <c r="AR18" s="21"/>
      <c r="AS18" s="14">
        <v>17</v>
      </c>
      <c r="AT18" s="67">
        <f>+AR18+AS18</f>
        <v>17</v>
      </c>
      <c r="AU18" s="61">
        <f t="shared" ref="AU18:AW18" si="3">AU19+AU20</f>
        <v>0</v>
      </c>
      <c r="AV18" s="6">
        <f t="shared" si="3"/>
        <v>0</v>
      </c>
      <c r="AW18" s="6">
        <f t="shared" si="3"/>
        <v>0</v>
      </c>
      <c r="AX18" s="1"/>
      <c r="AY18" s="36">
        <f>SUM(AT19,AW18,AT17)</f>
        <v>30</v>
      </c>
    </row>
    <row r="19" spans="8:55" x14ac:dyDescent="0.3">
      <c r="J19" s="22"/>
      <c r="K19" s="30"/>
      <c r="L19" s="3"/>
      <c r="M19" s="21"/>
      <c r="N19" s="14">
        <v>0</v>
      </c>
      <c r="O19" s="15">
        <f>+M19+N19</f>
        <v>0</v>
      </c>
      <c r="P19" s="8">
        <v>0</v>
      </c>
      <c r="Q19" s="8">
        <v>169</v>
      </c>
      <c r="R19" s="8">
        <v>53</v>
      </c>
      <c r="S19" s="1"/>
      <c r="T19" s="31"/>
      <c r="AO19" s="22"/>
      <c r="AP19" s="30"/>
      <c r="AQ19" s="3"/>
      <c r="AR19" s="21"/>
      <c r="AS19" s="14">
        <v>29</v>
      </c>
      <c r="AT19" s="66">
        <f>+AR19+AS19</f>
        <v>29</v>
      </c>
      <c r="AU19" s="8">
        <v>0</v>
      </c>
      <c r="AV19" s="8">
        <v>0</v>
      </c>
      <c r="AW19" s="8">
        <v>0</v>
      </c>
      <c r="AX19" s="1"/>
      <c r="AY19" s="31"/>
    </row>
    <row r="20" spans="8:55" x14ac:dyDescent="0.3">
      <c r="J20" s="22"/>
      <c r="K20" s="30"/>
      <c r="L20" s="3"/>
      <c r="M20" s="21"/>
      <c r="N20" s="14">
        <v>0</v>
      </c>
      <c r="O20" s="15">
        <f>+M20+N20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>
        <v>0</v>
      </c>
      <c r="AT20" s="66">
        <f>+AR20+AS20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117</v>
      </c>
      <c r="P22" s="41">
        <f>SUM(P18:R18)</f>
        <v>222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164</v>
      </c>
      <c r="P26" s="27">
        <f>SUM(Q31,O31,P28)</f>
        <v>209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Q28+R28</f>
        <v>44</v>
      </c>
      <c r="Q28" s="7">
        <v>44</v>
      </c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>
        <v>56</v>
      </c>
      <c r="N29" s="8">
        <v>53</v>
      </c>
      <c r="O29" s="9">
        <v>55</v>
      </c>
      <c r="P29" s="6">
        <f>Q29+R29</f>
        <v>814</v>
      </c>
      <c r="Q29" s="7">
        <v>814</v>
      </c>
      <c r="R29" s="19"/>
      <c r="S29" s="1"/>
      <c r="T29" s="31"/>
      <c r="AO29" s="22"/>
      <c r="AP29" s="32"/>
      <c r="AQ29" s="3"/>
      <c r="AR29" s="8"/>
      <c r="AS29" s="8"/>
      <c r="AT29" s="64"/>
      <c r="AU29" s="6">
        <f>AV29+AW29</f>
        <v>923</v>
      </c>
      <c r="AV29" s="7"/>
      <c r="AW29" s="19">
        <f>P28+P29+P30</f>
        <v>923</v>
      </c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925</v>
      </c>
      <c r="L30" s="4"/>
      <c r="M30" s="10">
        <f>M28+M29</f>
        <v>56</v>
      </c>
      <c r="N30" s="10">
        <f t="shared" ref="N30:O30" si="4">N28+N29</f>
        <v>53</v>
      </c>
      <c r="O30" s="11">
        <f t="shared" si="4"/>
        <v>55</v>
      </c>
      <c r="P30" s="6">
        <f>Q30+R30</f>
        <v>65</v>
      </c>
      <c r="Q30" s="12">
        <v>65</v>
      </c>
      <c r="R30" s="20"/>
      <c r="S30" s="4"/>
      <c r="T30" s="34">
        <f>SUM(P28:P30)</f>
        <v>923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923</v>
      </c>
      <c r="AQ30" s="4"/>
      <c r="AR30" s="10">
        <f>AR28+AR29</f>
        <v>0</v>
      </c>
      <c r="AS30" s="10">
        <f t="shared" ref="AS30:AT30" si="5">AS28+AS29</f>
        <v>0</v>
      </c>
      <c r="AT30" s="65">
        <f t="shared" si="5"/>
        <v>0</v>
      </c>
      <c r="AU30" s="6">
        <f>AV30+AW30</f>
        <v>0</v>
      </c>
      <c r="AV30" s="12"/>
      <c r="AW30" s="20"/>
      <c r="AX30" s="4"/>
      <c r="AY30" s="34">
        <f>SUM(AU28:AU30)</f>
        <v>923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792</v>
      </c>
      <c r="L31" s="1"/>
      <c r="M31" s="21"/>
      <c r="N31" s="14">
        <v>54</v>
      </c>
      <c r="O31" s="15">
        <f>+M31+N31</f>
        <v>54</v>
      </c>
      <c r="P31" s="16">
        <f t="shared" ref="P31:R31" si="6">P32+P33</f>
        <v>55</v>
      </c>
      <c r="Q31" s="6">
        <f t="shared" si="6"/>
        <v>111</v>
      </c>
      <c r="R31" s="6">
        <f t="shared" si="6"/>
        <v>59</v>
      </c>
      <c r="S31" s="1"/>
      <c r="T31" s="36">
        <f>SUM(O32,R31,O30)</f>
        <v>834</v>
      </c>
      <c r="AM31" s="5"/>
      <c r="AN31" s="5"/>
      <c r="AO31" s="1"/>
      <c r="AP31" s="35">
        <f>SUM(AT31:AT33)</f>
        <v>834</v>
      </c>
      <c r="AQ31" s="1"/>
      <c r="AR31" s="21"/>
      <c r="AS31" s="14"/>
      <c r="AT31" s="61">
        <f>+AR31+AS31</f>
        <v>0</v>
      </c>
      <c r="AU31" s="61">
        <f t="shared" ref="AU31:AW31" si="7">AU32+AU33</f>
        <v>0</v>
      </c>
      <c r="AV31" s="6">
        <f t="shared" si="7"/>
        <v>0</v>
      </c>
      <c r="AW31" s="6">
        <f t="shared" si="7"/>
        <v>0</v>
      </c>
      <c r="AX31" s="1"/>
      <c r="AY31" s="36">
        <f>SUM(AT32,AW31,AT30)</f>
        <v>834</v>
      </c>
    </row>
    <row r="32" spans="8:55" x14ac:dyDescent="0.3">
      <c r="J32" s="22"/>
      <c r="K32" s="30"/>
      <c r="L32" s="3"/>
      <c r="M32" s="21"/>
      <c r="N32" s="14">
        <v>720</v>
      </c>
      <c r="O32" s="15">
        <f>+M32+N32</f>
        <v>720</v>
      </c>
      <c r="P32" s="8">
        <v>55</v>
      </c>
      <c r="Q32" s="8">
        <v>111</v>
      </c>
      <c r="R32" s="8">
        <v>59</v>
      </c>
      <c r="S32" s="1"/>
      <c r="T32" s="31"/>
      <c r="AO32" s="22"/>
      <c r="AP32" s="30"/>
      <c r="AQ32" s="3"/>
      <c r="AR32" s="21">
        <f>R31+O30+O32</f>
        <v>834</v>
      </c>
      <c r="AS32" s="14"/>
      <c r="AT32" s="6">
        <f>+AR32+AS32</f>
        <v>834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>
        <v>18</v>
      </c>
      <c r="O33" s="15">
        <f>+M33+N33</f>
        <v>18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136</v>
      </c>
      <c r="P35" s="41">
        <f>SUM(P31:R31)</f>
        <v>225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147" priority="4" operator="equal">
      <formula>0</formula>
    </cfRule>
  </conditionalFormatting>
  <conditionalFormatting sqref="K13:T14 K21:T22 K15:L20 S15:T20">
    <cfRule type="cellIs" dxfId="146" priority="3" operator="equal">
      <formula>0</formula>
    </cfRule>
  </conditionalFormatting>
  <conditionalFormatting sqref="AP13:AY14 AP21:AY22 AP15:AQ20 AX15:AY20">
    <cfRule type="cellIs" dxfId="145" priority="2" operator="equal">
      <formula>0</formula>
    </cfRule>
  </conditionalFormatting>
  <conditionalFormatting sqref="AP26:AY27 AP34:AY35 AP28:AQ33 AX28:AY33">
    <cfRule type="cellIs" dxfId="144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J32" sqref="J32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BF39"/>
  <sheetViews>
    <sheetView zoomScale="70" zoomScaleNormal="70" workbookViewId="0">
      <selection activeCell="N17" sqref="N17"/>
    </sheetView>
  </sheetViews>
  <sheetFormatPr defaultColWidth="4.33203125" defaultRowHeight="14.4" x14ac:dyDescent="0.3"/>
  <cols>
    <col min="34" max="34" width="5" bestFit="1" customWidth="1"/>
  </cols>
  <sheetData>
    <row r="3" spans="10:51" x14ac:dyDescent="0.3">
      <c r="AG3" s="73" t="s">
        <v>53</v>
      </c>
    </row>
    <row r="4" spans="10:51" x14ac:dyDescent="0.3">
      <c r="AG4" s="73" t="s">
        <v>54</v>
      </c>
      <c r="AH4">
        <v>2020</v>
      </c>
    </row>
    <row r="5" spans="10:51" x14ac:dyDescent="0.3">
      <c r="AG5" s="73" t="s">
        <v>55</v>
      </c>
      <c r="AH5">
        <v>2024</v>
      </c>
    </row>
    <row r="6" spans="10:51" x14ac:dyDescent="0.3">
      <c r="AG6" s="73" t="s">
        <v>56</v>
      </c>
      <c r="AH6" s="59">
        <v>0.01</v>
      </c>
    </row>
    <row r="7" spans="10:51" x14ac:dyDescent="0.3">
      <c r="AG7" s="73" t="s">
        <v>57</v>
      </c>
      <c r="AH7">
        <f>$AH$6*($AH$5-$AH$4)</f>
        <v>0.04</v>
      </c>
    </row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9.84</v>
      </c>
      <c r="P13" s="27">
        <f>SUM(Q18,O18,P15)</f>
        <v>4.5599999999999996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0</v>
      </c>
      <c r="AU13" s="27">
        <f>SUM(AV18,AT18,AU15)</f>
        <v>0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>
        <f>M30+N30+O30</f>
        <v>9.84</v>
      </c>
      <c r="O15" s="18"/>
      <c r="P15" s="6">
        <f>Q15+R15</f>
        <v>0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Q16+R16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AV16+AW16</f>
        <v>0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M15+M16</f>
        <v>0</v>
      </c>
      <c r="N17" s="6">
        <f t="shared" ref="N17:O17" si="0">N15+N16</f>
        <v>9.84</v>
      </c>
      <c r="O17" s="15">
        <f t="shared" si="0"/>
        <v>0</v>
      </c>
      <c r="P17" s="6">
        <f>Q17+R17</f>
        <v>0</v>
      </c>
      <c r="Q17" s="12"/>
      <c r="R17" s="20"/>
      <c r="S17" s="4"/>
      <c r="T17" s="34">
        <f>SUM(P15:P17)</f>
        <v>0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0</v>
      </c>
      <c r="AQ17" s="4"/>
      <c r="AR17" s="10">
        <f>AR15+AR16</f>
        <v>0</v>
      </c>
      <c r="AS17" s="10">
        <f t="shared" ref="AS17:AT17" si="1">AS15+AS16</f>
        <v>0</v>
      </c>
      <c r="AT17" s="11">
        <f t="shared" si="1"/>
        <v>0</v>
      </c>
      <c r="AU17" s="6">
        <f>AV17+AW17</f>
        <v>0</v>
      </c>
      <c r="AV17" s="12"/>
      <c r="AW17" s="20"/>
      <c r="AX17" s="4"/>
      <c r="AY17" s="34">
        <f>SUM(AU15:AU17)</f>
        <v>0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+M18+N18</f>
        <v>0</v>
      </c>
      <c r="P18" s="16">
        <f t="shared" ref="P18:R18" si="2">P19+P20</f>
        <v>0</v>
      </c>
      <c r="Q18" s="6">
        <f t="shared" si="2"/>
        <v>4.5599999999999996</v>
      </c>
      <c r="R18" s="6">
        <f t="shared" si="2"/>
        <v>0</v>
      </c>
      <c r="S18" s="1"/>
      <c r="T18" s="36">
        <f>SUM(O19,R18,O17)</f>
        <v>0</v>
      </c>
      <c r="AM18" s="5"/>
      <c r="AN18" s="5"/>
      <c r="AO18" s="1"/>
      <c r="AP18" s="35">
        <f>SUM(AT18:AT20)</f>
        <v>0</v>
      </c>
      <c r="AQ18" s="1"/>
      <c r="AR18" s="21"/>
      <c r="AS18" s="14"/>
      <c r="AT18" s="67">
        <f>+AR18+AS18</f>
        <v>0</v>
      </c>
      <c r="AU18" s="61">
        <f t="shared" ref="AU18:AW18" si="3">AU19+AU20</f>
        <v>0</v>
      </c>
      <c r="AV18" s="6">
        <f t="shared" si="3"/>
        <v>0</v>
      </c>
      <c r="AW18" s="6">
        <f t="shared" si="3"/>
        <v>0</v>
      </c>
      <c r="AX18" s="1"/>
      <c r="AY18" s="36">
        <f>SUM(AT19,AW18,AT17)</f>
        <v>0</v>
      </c>
    </row>
    <row r="19" spans="8:55" x14ac:dyDescent="0.3">
      <c r="J19" s="22"/>
      <c r="K19" s="30"/>
      <c r="L19" s="3"/>
      <c r="M19" s="21"/>
      <c r="N19" s="14"/>
      <c r="O19" s="15">
        <f>+M19+N19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+AR19+AS19</f>
        <v>0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+M20+N20</f>
        <v>0</v>
      </c>
      <c r="P20" s="17"/>
      <c r="Q20" s="17">
        <f>P28+Q31+O31</f>
        <v>4.5599999999999996</v>
      </c>
      <c r="R20" s="17"/>
      <c r="S20" s="1"/>
      <c r="T20" s="31"/>
      <c r="AO20" s="22"/>
      <c r="AP20" s="30"/>
      <c r="AQ20" s="3"/>
      <c r="AR20" s="21"/>
      <c r="AS20" s="14"/>
      <c r="AT20" s="66">
        <f>+AR20+AS20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9.84</v>
      </c>
      <c r="P22" s="41">
        <f>SUM(P18:R18)</f>
        <v>4.5599999999999996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9.84</v>
      </c>
      <c r="P26" s="27">
        <f>SUM(Q31,O31,P28)</f>
        <v>4.5600000000000005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$AH$7*'AM Exist'!P28</f>
        <v>1.08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$AH$7*'AM Exist'!P29</f>
        <v>17.240000000000002</v>
      </c>
      <c r="Q29" s="7"/>
      <c r="R29" s="19"/>
      <c r="S29" s="1"/>
      <c r="T29" s="31"/>
      <c r="AO29" s="22"/>
      <c r="AP29" s="32"/>
      <c r="AQ29" s="3"/>
      <c r="AR29" s="8"/>
      <c r="AS29" s="8"/>
      <c r="AT29" s="64"/>
      <c r="AU29" s="6">
        <f>AV29+AW29</f>
        <v>20.440000000000001</v>
      </c>
      <c r="AV29" s="7"/>
      <c r="AW29" s="19">
        <f>P28+P29+P30</f>
        <v>20.440000000000001</v>
      </c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20.52</v>
      </c>
      <c r="L30" s="4"/>
      <c r="M30" s="10">
        <f>$AH$7*'AM Exist'!M30</f>
        <v>2.56</v>
      </c>
      <c r="N30" s="10">
        <f>$AH$7*'AM Exist'!N30</f>
        <v>4</v>
      </c>
      <c r="O30" s="11">
        <f>$AH$7*'AM Exist'!O30</f>
        <v>3.2800000000000002</v>
      </c>
      <c r="P30" s="6">
        <f>$AH$7*'AM Exist'!P30</f>
        <v>2.12</v>
      </c>
      <c r="Q30" s="12"/>
      <c r="R30" s="20"/>
      <c r="S30" s="4"/>
      <c r="T30" s="34">
        <f>SUM(P28:P30)</f>
        <v>20.440000000000001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20.440000000000001</v>
      </c>
      <c r="AQ30" s="4"/>
      <c r="AR30" s="10">
        <f>AR28+AR29</f>
        <v>0</v>
      </c>
      <c r="AS30" s="10">
        <f t="shared" ref="AS30:AT30" si="4">AS28+AS29</f>
        <v>0</v>
      </c>
      <c r="AT30" s="65">
        <f t="shared" si="4"/>
        <v>0</v>
      </c>
      <c r="AU30" s="6">
        <f>AV30+AW30</f>
        <v>0</v>
      </c>
      <c r="AV30" s="12"/>
      <c r="AW30" s="20"/>
      <c r="AX30" s="4"/>
      <c r="AY30" s="34">
        <f>SUM(AU28:AU30)</f>
        <v>20.440000000000001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33.479999999999997</v>
      </c>
      <c r="L31" s="1"/>
      <c r="M31" s="21"/>
      <c r="N31" s="14"/>
      <c r="O31" s="15">
        <f>$AH$7*'AM Exist'!O31</f>
        <v>1.8</v>
      </c>
      <c r="P31" s="16">
        <f>$AH$7*'AM Exist'!P31</f>
        <v>0.72</v>
      </c>
      <c r="Q31" s="6">
        <f>$AH$7*'AM Exist'!Q31</f>
        <v>1.68</v>
      </c>
      <c r="R31" s="6">
        <f>$AH$7*'AM Exist'!R31</f>
        <v>1.1599999999999999</v>
      </c>
      <c r="S31" s="1"/>
      <c r="T31" s="36">
        <f>SUM(O32,R31,O30)</f>
        <v>34.68</v>
      </c>
      <c r="AM31" s="5"/>
      <c r="AN31" s="5"/>
      <c r="AO31" s="1"/>
      <c r="AP31" s="35">
        <f>SUM(AT31:AT33)</f>
        <v>34.68</v>
      </c>
      <c r="AQ31" s="1"/>
      <c r="AR31" s="21"/>
      <c r="AS31" s="14"/>
      <c r="AT31" s="61">
        <f>+AR31+AS31</f>
        <v>0</v>
      </c>
      <c r="AU31" s="61">
        <f t="shared" ref="AU31:AW31" si="5">AU32+AU33</f>
        <v>0</v>
      </c>
      <c r="AV31" s="6">
        <f t="shared" si="5"/>
        <v>0</v>
      </c>
      <c r="AW31" s="6">
        <f t="shared" si="5"/>
        <v>0</v>
      </c>
      <c r="AX31" s="1"/>
      <c r="AY31" s="36">
        <f>SUM(AT32,AW31,AT30)</f>
        <v>34.68</v>
      </c>
    </row>
    <row r="32" spans="8:55" x14ac:dyDescent="0.3">
      <c r="J32" s="22"/>
      <c r="K32" s="30"/>
      <c r="L32" s="3"/>
      <c r="M32" s="21"/>
      <c r="N32" s="14"/>
      <c r="O32" s="15">
        <f>$AH$7*'AM Exist'!O32</f>
        <v>30.240000000000002</v>
      </c>
      <c r="P32" s="8"/>
      <c r="Q32" s="8"/>
      <c r="R32" s="8"/>
      <c r="S32" s="1"/>
      <c r="T32" s="31"/>
      <c r="AO32" s="22"/>
      <c r="AP32" s="30"/>
      <c r="AQ32" s="3"/>
      <c r="AR32" s="21">
        <f>R31+O32+O30</f>
        <v>34.68</v>
      </c>
      <c r="AS32" s="14"/>
      <c r="AT32" s="6">
        <f>+AR32+AS32</f>
        <v>34.68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$AH$7*'AM Exist'!O33</f>
        <v>1.44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7.56</v>
      </c>
      <c r="P35" s="41">
        <f>SUM(P31:R31)</f>
        <v>3.5599999999999996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143" priority="4" operator="equal">
      <formula>0</formula>
    </cfRule>
  </conditionalFormatting>
  <conditionalFormatting sqref="K13:T14 K21:T22 K15:L20 S15:T20">
    <cfRule type="cellIs" dxfId="142" priority="3" operator="equal">
      <formula>0</formula>
    </cfRule>
  </conditionalFormatting>
  <conditionalFormatting sqref="AP26:AY27 AP34:AY35 AP28:AQ33 AX28:AY33">
    <cfRule type="cellIs" dxfId="141" priority="1" operator="equal">
      <formula>0</formula>
    </cfRule>
  </conditionalFormatting>
  <conditionalFormatting sqref="AP13:AY14 AP21:AY22 AP15:AQ20 AX15:AY20">
    <cfRule type="cellIs" dxfId="140" priority="2" operator="equal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BF39"/>
  <sheetViews>
    <sheetView topLeftCell="D1" zoomScale="70" zoomScaleNormal="70" workbookViewId="0">
      <selection activeCell="BH26" sqref="BH26"/>
    </sheetView>
  </sheetViews>
  <sheetFormatPr defaultColWidth="4.33203125" defaultRowHeight="14.4" x14ac:dyDescent="0.3"/>
  <cols>
    <col min="34" max="34" width="5" bestFit="1" customWidth="1"/>
  </cols>
  <sheetData>
    <row r="3" spans="10:51" x14ac:dyDescent="0.3">
      <c r="AG3" s="73" t="s">
        <v>53</v>
      </c>
    </row>
    <row r="4" spans="10:51" x14ac:dyDescent="0.3">
      <c r="AG4" s="73" t="s">
        <v>54</v>
      </c>
      <c r="AH4">
        <v>2020</v>
      </c>
    </row>
    <row r="5" spans="10:51" x14ac:dyDescent="0.3">
      <c r="AG5" s="73" t="s">
        <v>55</v>
      </c>
      <c r="AH5">
        <v>2024</v>
      </c>
    </row>
    <row r="6" spans="10:51" x14ac:dyDescent="0.3">
      <c r="AG6" s="73" t="s">
        <v>56</v>
      </c>
      <c r="AH6" s="59">
        <v>0.01</v>
      </c>
    </row>
    <row r="7" spans="10:51" x14ac:dyDescent="0.3">
      <c r="AG7" s="73" t="s">
        <v>57</v>
      </c>
      <c r="AH7">
        <f>$AH$6*($AH$5-$AH$4)</f>
        <v>0.04</v>
      </c>
    </row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6.5600000000000005</v>
      </c>
      <c r="P13" s="27">
        <f>SUM(Q18,O18,P15)</f>
        <v>8.36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0</v>
      </c>
      <c r="AU13" s="27">
        <f>SUM(AV18,AT18,AU15)</f>
        <v>0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>
        <f>M30+N30+O30</f>
        <v>6.5600000000000005</v>
      </c>
      <c r="O15" s="18"/>
      <c r="P15" s="6">
        <f>Q15+R15</f>
        <v>0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Q16+R16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AV16+AW16</f>
        <v>0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M15+M16</f>
        <v>0</v>
      </c>
      <c r="N17" s="6">
        <f t="shared" ref="N17:O17" si="0">N15+N16</f>
        <v>6.5600000000000005</v>
      </c>
      <c r="O17" s="15">
        <f t="shared" si="0"/>
        <v>0</v>
      </c>
      <c r="P17" s="6">
        <f>Q17+R17</f>
        <v>0</v>
      </c>
      <c r="Q17" s="12"/>
      <c r="R17" s="20"/>
      <c r="S17" s="4"/>
      <c r="T17" s="34">
        <f>SUM(P15:P17)</f>
        <v>0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0</v>
      </c>
      <c r="AQ17" s="4"/>
      <c r="AR17" s="10">
        <f>AR15+AR16</f>
        <v>0</v>
      </c>
      <c r="AS17" s="10">
        <f t="shared" ref="AS17:AT17" si="1">AS15+AS16</f>
        <v>0</v>
      </c>
      <c r="AT17" s="11">
        <f t="shared" si="1"/>
        <v>0</v>
      </c>
      <c r="AU17" s="6">
        <f>AV17+AW17</f>
        <v>0</v>
      </c>
      <c r="AV17" s="12"/>
      <c r="AW17" s="20"/>
      <c r="AX17" s="4"/>
      <c r="AY17" s="34">
        <f>SUM(AU15:AU17)</f>
        <v>0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+M18+N18</f>
        <v>0</v>
      </c>
      <c r="P18" s="16">
        <f t="shared" ref="P18:R18" si="2">P19+P20</f>
        <v>0</v>
      </c>
      <c r="Q18" s="6">
        <f t="shared" si="2"/>
        <v>8.36</v>
      </c>
      <c r="R18" s="6">
        <f t="shared" si="2"/>
        <v>0</v>
      </c>
      <c r="S18" s="1"/>
      <c r="T18" s="36">
        <f>SUM(O19,R18,O17)</f>
        <v>0</v>
      </c>
      <c r="AM18" s="5"/>
      <c r="AN18" s="5"/>
      <c r="AO18" s="1"/>
      <c r="AP18" s="35">
        <f>SUM(AT18:AT20)</f>
        <v>0</v>
      </c>
      <c r="AQ18" s="1"/>
      <c r="AR18" s="21"/>
      <c r="AS18" s="14"/>
      <c r="AT18" s="67">
        <f>+AR18+AS18</f>
        <v>0</v>
      </c>
      <c r="AU18" s="61">
        <f t="shared" ref="AU18:AW18" si="3">AU19+AU20</f>
        <v>0</v>
      </c>
      <c r="AV18" s="6">
        <f t="shared" si="3"/>
        <v>0</v>
      </c>
      <c r="AW18" s="6">
        <f t="shared" si="3"/>
        <v>0</v>
      </c>
      <c r="AX18" s="1"/>
      <c r="AY18" s="36">
        <f>SUM(AT19,AW18,AT17)</f>
        <v>0</v>
      </c>
    </row>
    <row r="19" spans="8:55" x14ac:dyDescent="0.3">
      <c r="J19" s="22"/>
      <c r="K19" s="30"/>
      <c r="L19" s="3"/>
      <c r="M19" s="21"/>
      <c r="N19" s="14"/>
      <c r="O19" s="15">
        <f>+M19+N19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+AR19+AS19</f>
        <v>0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+M20+N20</f>
        <v>0</v>
      </c>
      <c r="P20" s="17"/>
      <c r="Q20" s="17">
        <f>P28+Q31+O31</f>
        <v>8.36</v>
      </c>
      <c r="R20" s="17"/>
      <c r="S20" s="1"/>
      <c r="T20" s="31"/>
      <c r="AO20" s="22"/>
      <c r="AP20" s="30"/>
      <c r="AQ20" s="3"/>
      <c r="AR20" s="21"/>
      <c r="AS20" s="14"/>
      <c r="AT20" s="66">
        <f>+AR20+AS20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6.5600000000000005</v>
      </c>
      <c r="P22" s="41">
        <f>SUM(P18:R18)</f>
        <v>8.36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6.5600000000000005</v>
      </c>
      <c r="P26" s="27">
        <f>SUM(Q31,O31,P28)</f>
        <v>8.3600000000000012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$AH$7*'PM Exist'!P28</f>
        <v>1.76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$AH$7*'PM Exist'!P29</f>
        <v>32.56</v>
      </c>
      <c r="Q29" s="7"/>
      <c r="R29" s="19"/>
      <c r="S29" s="1"/>
      <c r="T29" s="31"/>
      <c r="AO29" s="22"/>
      <c r="AP29" s="32"/>
      <c r="AQ29" s="3"/>
      <c r="AR29" s="8"/>
      <c r="AS29" s="8"/>
      <c r="AT29" s="64"/>
      <c r="AU29" s="6">
        <f>AV29+AW29</f>
        <v>36.92</v>
      </c>
      <c r="AV29" s="7"/>
      <c r="AW29" s="19">
        <f>P28+P29+P30</f>
        <v>36.92</v>
      </c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37.000000000000007</v>
      </c>
      <c r="L30" s="4"/>
      <c r="M30" s="10">
        <f>$AH$7*'PM Exist'!M30</f>
        <v>2.2400000000000002</v>
      </c>
      <c r="N30" s="10">
        <f>$AH$7*'PM Exist'!N30</f>
        <v>2.12</v>
      </c>
      <c r="O30" s="11">
        <f>$AH$7*'PM Exist'!O30</f>
        <v>2.2000000000000002</v>
      </c>
      <c r="P30" s="6">
        <f>$AH$7*'PM Exist'!P30</f>
        <v>2.6</v>
      </c>
      <c r="Q30" s="12"/>
      <c r="R30" s="20"/>
      <c r="S30" s="4"/>
      <c r="T30" s="34">
        <f>SUM(P28:P30)</f>
        <v>36.92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36.92</v>
      </c>
      <c r="AQ30" s="4"/>
      <c r="AR30" s="10">
        <f>AR28+AR29</f>
        <v>0</v>
      </c>
      <c r="AS30" s="10">
        <f t="shared" ref="AS30:AT30" si="4">AS28+AS29</f>
        <v>0</v>
      </c>
      <c r="AT30" s="65">
        <f t="shared" si="4"/>
        <v>0</v>
      </c>
      <c r="AU30" s="6">
        <f>AV30+AW30</f>
        <v>0</v>
      </c>
      <c r="AV30" s="12"/>
      <c r="AW30" s="20"/>
      <c r="AX30" s="4"/>
      <c r="AY30" s="34">
        <f>SUM(AU28:AU30)</f>
        <v>36.92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31.68</v>
      </c>
      <c r="L31" s="1"/>
      <c r="M31" s="21"/>
      <c r="N31" s="14"/>
      <c r="O31" s="15">
        <f>$AH$7*'PM Exist'!O31</f>
        <v>2.16</v>
      </c>
      <c r="P31" s="16">
        <f>$AH$7*'PM Exist'!P31</f>
        <v>2.2000000000000002</v>
      </c>
      <c r="Q31" s="6">
        <f>$AH$7*'PM Exist'!Q31</f>
        <v>4.4400000000000004</v>
      </c>
      <c r="R31" s="6">
        <f>$AH$7*'PM Exist'!R31</f>
        <v>2.36</v>
      </c>
      <c r="S31" s="1"/>
      <c r="T31" s="36">
        <f>SUM(O32,R31,O30)</f>
        <v>33.36</v>
      </c>
      <c r="AM31" s="5"/>
      <c r="AN31" s="5"/>
      <c r="AO31" s="1"/>
      <c r="AP31" s="35">
        <f>SUM(AT31:AT33)</f>
        <v>33.36</v>
      </c>
      <c r="AQ31" s="1"/>
      <c r="AR31" s="21"/>
      <c r="AS31" s="14"/>
      <c r="AT31" s="61">
        <f>+AR31+AS31</f>
        <v>0</v>
      </c>
      <c r="AU31" s="61">
        <f t="shared" ref="AU31:AW31" si="5">AU32+AU33</f>
        <v>0</v>
      </c>
      <c r="AV31" s="6">
        <f t="shared" si="5"/>
        <v>0</v>
      </c>
      <c r="AW31" s="6">
        <f t="shared" si="5"/>
        <v>0</v>
      </c>
      <c r="AX31" s="1"/>
      <c r="AY31" s="36">
        <f>SUM(AT32,AW31,AT30)</f>
        <v>33.36</v>
      </c>
    </row>
    <row r="32" spans="8:55" x14ac:dyDescent="0.3">
      <c r="J32" s="22"/>
      <c r="K32" s="30"/>
      <c r="L32" s="3"/>
      <c r="M32" s="21"/>
      <c r="N32" s="14"/>
      <c r="O32" s="15">
        <f>$AH$7*'PM Exist'!O32</f>
        <v>28.8</v>
      </c>
      <c r="P32" s="8"/>
      <c r="Q32" s="8"/>
      <c r="R32" s="8"/>
      <c r="S32" s="1"/>
      <c r="T32" s="31"/>
      <c r="AO32" s="22"/>
      <c r="AP32" s="30"/>
      <c r="AQ32" s="3"/>
      <c r="AR32" s="21">
        <f>R31+O32+O30</f>
        <v>33.36</v>
      </c>
      <c r="AS32" s="14"/>
      <c r="AT32" s="6">
        <f>+AR32+AS32</f>
        <v>33.36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$AH$7*'PM Exist'!O33</f>
        <v>0.72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5.4399999999999995</v>
      </c>
      <c r="P35" s="41">
        <f>SUM(P31:R31)</f>
        <v>9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139" priority="4" operator="equal">
      <formula>0</formula>
    </cfRule>
  </conditionalFormatting>
  <conditionalFormatting sqref="K13:T14 K21:T22 K15:L20 S15:T20">
    <cfRule type="cellIs" dxfId="138" priority="3" operator="equal">
      <formula>0</formula>
    </cfRule>
  </conditionalFormatting>
  <conditionalFormatting sqref="AP26:AY27 AP34:AY35 AP28:AQ33 AX28:AY33">
    <cfRule type="cellIs" dxfId="137" priority="1" operator="equal">
      <formula>0</formula>
    </cfRule>
  </conditionalFormatting>
  <conditionalFormatting sqref="AP13:AY14 AP21:AY22 AP15:AQ20 AX15:AY20">
    <cfRule type="cellIs" dxfId="136" priority="2" operator="equal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BF39"/>
  <sheetViews>
    <sheetView topLeftCell="D1" zoomScale="70" zoomScaleNormal="70" workbookViewId="0">
      <selection activeCell="BH26" sqref="BH26"/>
    </sheetView>
  </sheetViews>
  <sheetFormatPr defaultColWidth="4.33203125" defaultRowHeight="14.4" x14ac:dyDescent="0.3"/>
  <cols>
    <col min="34" max="34" width="5" bestFit="1" customWidth="1"/>
  </cols>
  <sheetData>
    <row r="3" spans="10:51" x14ac:dyDescent="0.3">
      <c r="AG3" s="73" t="s">
        <v>53</v>
      </c>
    </row>
    <row r="4" spans="10:51" x14ac:dyDescent="0.3">
      <c r="AG4" s="73" t="s">
        <v>54</v>
      </c>
      <c r="AH4">
        <v>2020</v>
      </c>
    </row>
    <row r="5" spans="10:51" x14ac:dyDescent="0.3">
      <c r="AG5" s="73" t="s">
        <v>55</v>
      </c>
      <c r="AH5">
        <v>2029</v>
      </c>
    </row>
    <row r="6" spans="10:51" x14ac:dyDescent="0.3">
      <c r="AG6" s="73" t="s">
        <v>56</v>
      </c>
      <c r="AH6" s="59">
        <v>0.01</v>
      </c>
    </row>
    <row r="7" spans="10:51" x14ac:dyDescent="0.3">
      <c r="AG7" s="73" t="s">
        <v>57</v>
      </c>
      <c r="AH7">
        <f>$AH$6*($AH$5-$AH$4)</f>
        <v>0.09</v>
      </c>
    </row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22.14</v>
      </c>
      <c r="P13" s="27">
        <f>SUM(Q18,O18,P15)</f>
        <v>10.259999999999998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0</v>
      </c>
      <c r="AU13" s="27">
        <f>SUM(AV18,AT18,AU15)</f>
        <v>0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>
        <f>M30+N30+O30</f>
        <v>22.14</v>
      </c>
      <c r="O15" s="18"/>
      <c r="P15" s="6">
        <f>Q15+R15</f>
        <v>0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Q16+R16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AV16+AW16</f>
        <v>0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M15+M16</f>
        <v>0</v>
      </c>
      <c r="N17" s="6">
        <f t="shared" ref="N17:O17" si="0">N15+N16</f>
        <v>22.14</v>
      </c>
      <c r="O17" s="15">
        <f t="shared" si="0"/>
        <v>0</v>
      </c>
      <c r="P17" s="6">
        <f>Q17+R17</f>
        <v>0</v>
      </c>
      <c r="Q17" s="12"/>
      <c r="R17" s="20"/>
      <c r="S17" s="4"/>
      <c r="T17" s="34">
        <f>SUM(P15:P17)</f>
        <v>0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0</v>
      </c>
      <c r="AQ17" s="4"/>
      <c r="AR17" s="10">
        <f>AR15+AR16</f>
        <v>0</v>
      </c>
      <c r="AS17" s="10">
        <f t="shared" ref="AS17:AT17" si="1">AS15+AS16</f>
        <v>0</v>
      </c>
      <c r="AT17" s="11">
        <f t="shared" si="1"/>
        <v>0</v>
      </c>
      <c r="AU17" s="6">
        <f>AV17+AW17</f>
        <v>0</v>
      </c>
      <c r="AV17" s="12"/>
      <c r="AW17" s="20"/>
      <c r="AX17" s="4"/>
      <c r="AY17" s="34">
        <f>SUM(AU15:AU17)</f>
        <v>0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+M18+N18</f>
        <v>0</v>
      </c>
      <c r="P18" s="16">
        <f t="shared" ref="P18:R18" si="2">P19+P20</f>
        <v>0</v>
      </c>
      <c r="Q18" s="6">
        <f t="shared" si="2"/>
        <v>10.259999999999998</v>
      </c>
      <c r="R18" s="6">
        <f t="shared" si="2"/>
        <v>0</v>
      </c>
      <c r="S18" s="1"/>
      <c r="T18" s="36">
        <f>SUM(O19,R18,O17)</f>
        <v>0</v>
      </c>
      <c r="AM18" s="5"/>
      <c r="AN18" s="5"/>
      <c r="AO18" s="1"/>
      <c r="AP18" s="35">
        <f>SUM(AT18:AT20)</f>
        <v>0</v>
      </c>
      <c r="AQ18" s="1"/>
      <c r="AR18" s="21"/>
      <c r="AS18" s="14"/>
      <c r="AT18" s="67">
        <f>+AR18+AS18</f>
        <v>0</v>
      </c>
      <c r="AU18" s="61">
        <f t="shared" ref="AU18:AW18" si="3">AU19+AU20</f>
        <v>0</v>
      </c>
      <c r="AV18" s="6">
        <f t="shared" si="3"/>
        <v>0</v>
      </c>
      <c r="AW18" s="6">
        <f t="shared" si="3"/>
        <v>0</v>
      </c>
      <c r="AX18" s="1"/>
      <c r="AY18" s="36">
        <f>SUM(AT19,AW18,AT17)</f>
        <v>0</v>
      </c>
    </row>
    <row r="19" spans="8:55" x14ac:dyDescent="0.3">
      <c r="J19" s="22"/>
      <c r="K19" s="30"/>
      <c r="L19" s="3"/>
      <c r="M19" s="21"/>
      <c r="N19" s="14"/>
      <c r="O19" s="15">
        <f>+M19+N19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+AR19+AS19</f>
        <v>0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+M20+N20</f>
        <v>0</v>
      </c>
      <c r="P20" s="17"/>
      <c r="Q20" s="17">
        <f>P28+Q31+O31</f>
        <v>10.259999999999998</v>
      </c>
      <c r="R20" s="17"/>
      <c r="S20" s="1"/>
      <c r="T20" s="31"/>
      <c r="AO20" s="22"/>
      <c r="AP20" s="30"/>
      <c r="AQ20" s="3"/>
      <c r="AR20" s="21"/>
      <c r="AS20" s="14"/>
      <c r="AT20" s="66">
        <f>+AR20+AS20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22.14</v>
      </c>
      <c r="P22" s="41">
        <f>SUM(P18:R18)</f>
        <v>10.259999999999998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22.14</v>
      </c>
      <c r="P26" s="27">
        <f>SUM(Q31,O31,P28)</f>
        <v>10.26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$AH$7*'AM Exist'!P28</f>
        <v>2.4299999999999997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$AH$7*'AM Exist'!P29</f>
        <v>38.79</v>
      </c>
      <c r="Q29" s="7"/>
      <c r="R29" s="19"/>
      <c r="S29" s="1"/>
      <c r="T29" s="31"/>
      <c r="AO29" s="22"/>
      <c r="AP29" s="32"/>
      <c r="AQ29" s="3"/>
      <c r="AR29" s="8"/>
      <c r="AS29" s="8"/>
      <c r="AT29" s="64"/>
      <c r="AU29" s="6">
        <f>AV29+AW29</f>
        <v>45.989999999999995</v>
      </c>
      <c r="AV29" s="7"/>
      <c r="AW29" s="19">
        <f>P28+P29+P30</f>
        <v>45.989999999999995</v>
      </c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46.169999999999995</v>
      </c>
      <c r="L30" s="4"/>
      <c r="M30" s="10">
        <f>$AH$7*'AM Exist'!M30</f>
        <v>5.76</v>
      </c>
      <c r="N30" s="10">
        <f>$AH$7*'AM Exist'!N30</f>
        <v>9</v>
      </c>
      <c r="O30" s="11">
        <f>$AH$7*'AM Exist'!O30</f>
        <v>7.38</v>
      </c>
      <c r="P30" s="6">
        <f>$AH$7*'AM Exist'!P30</f>
        <v>4.7699999999999996</v>
      </c>
      <c r="Q30" s="12"/>
      <c r="R30" s="20"/>
      <c r="S30" s="4"/>
      <c r="T30" s="34">
        <f>SUM(P28:P30)</f>
        <v>45.989999999999995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45.989999999999995</v>
      </c>
      <c r="AQ30" s="4"/>
      <c r="AR30" s="10">
        <f>AR28+AR29</f>
        <v>0</v>
      </c>
      <c r="AS30" s="10">
        <f t="shared" ref="AS30:AT30" si="4">AS28+AS29</f>
        <v>0</v>
      </c>
      <c r="AT30" s="65">
        <f t="shared" si="4"/>
        <v>0</v>
      </c>
      <c r="AU30" s="6">
        <f>AV30+AW30</f>
        <v>0</v>
      </c>
      <c r="AV30" s="12"/>
      <c r="AW30" s="20"/>
      <c r="AX30" s="4"/>
      <c r="AY30" s="34">
        <f>SUM(AU28:AU30)</f>
        <v>45.989999999999995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75.329999999999984</v>
      </c>
      <c r="L31" s="1"/>
      <c r="M31" s="21"/>
      <c r="N31" s="14"/>
      <c r="O31" s="15">
        <f>$AH$7*'AM Exist'!O31</f>
        <v>4.05</v>
      </c>
      <c r="P31" s="16">
        <f>$AH$7*'AM Exist'!P31</f>
        <v>1.6199999999999999</v>
      </c>
      <c r="Q31" s="6">
        <f>$AH$7*'AM Exist'!Q31</f>
        <v>3.78</v>
      </c>
      <c r="R31" s="6">
        <f>$AH$7*'AM Exist'!R31</f>
        <v>2.61</v>
      </c>
      <c r="S31" s="1"/>
      <c r="T31" s="36">
        <f>SUM(O32,R31,O30)</f>
        <v>78.029999999999987</v>
      </c>
      <c r="AM31" s="5"/>
      <c r="AN31" s="5"/>
      <c r="AO31" s="1"/>
      <c r="AP31" s="35">
        <f>SUM(AT31:AT33)</f>
        <v>78.029999999999987</v>
      </c>
      <c r="AQ31" s="1"/>
      <c r="AR31" s="21"/>
      <c r="AS31" s="14"/>
      <c r="AT31" s="61">
        <f>+AR31+AS31</f>
        <v>0</v>
      </c>
      <c r="AU31" s="61">
        <f t="shared" ref="AU31:AW31" si="5">AU32+AU33</f>
        <v>0</v>
      </c>
      <c r="AV31" s="6">
        <f t="shared" si="5"/>
        <v>0</v>
      </c>
      <c r="AW31" s="6">
        <f t="shared" si="5"/>
        <v>0</v>
      </c>
      <c r="AX31" s="1"/>
      <c r="AY31" s="36">
        <f>SUM(AT32,AW31,AT30)</f>
        <v>78.029999999999987</v>
      </c>
    </row>
    <row r="32" spans="8:55" x14ac:dyDescent="0.3">
      <c r="J32" s="22"/>
      <c r="K32" s="30"/>
      <c r="L32" s="3"/>
      <c r="M32" s="21"/>
      <c r="N32" s="14"/>
      <c r="O32" s="15">
        <f>$AH$7*'AM Exist'!O32</f>
        <v>68.039999999999992</v>
      </c>
      <c r="P32" s="8"/>
      <c r="Q32" s="8"/>
      <c r="R32" s="8"/>
      <c r="S32" s="1"/>
      <c r="T32" s="31"/>
      <c r="AO32" s="22"/>
      <c r="AP32" s="30"/>
      <c r="AQ32" s="3"/>
      <c r="AR32" s="21">
        <f>R31+O32+O30</f>
        <v>78.029999999999987</v>
      </c>
      <c r="AS32" s="14"/>
      <c r="AT32" s="6">
        <f>+AR32+AS32</f>
        <v>78.029999999999987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$AH$7*'AM Exist'!O33</f>
        <v>3.2399999999999998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17.009999999999998</v>
      </c>
      <c r="P35" s="41">
        <f>SUM(P31:R31)</f>
        <v>8.01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135" priority="4" operator="equal">
      <formula>0</formula>
    </cfRule>
  </conditionalFormatting>
  <conditionalFormatting sqref="K13:T14 K21:T22 K15:L20 S15:T20">
    <cfRule type="cellIs" dxfId="134" priority="3" operator="equal">
      <formula>0</formula>
    </cfRule>
  </conditionalFormatting>
  <conditionalFormatting sqref="AP26:AY27 AP34:AY35 AP28:AQ33 AX28:AY33">
    <cfRule type="cellIs" dxfId="133" priority="1" operator="equal">
      <formula>0</formula>
    </cfRule>
  </conditionalFormatting>
  <conditionalFormatting sqref="AP13:AY14 AP21:AY22 AP15:AQ20 AX15:AY20">
    <cfRule type="cellIs" dxfId="132" priority="2" operator="equal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BF39"/>
  <sheetViews>
    <sheetView topLeftCell="D1" zoomScale="70" zoomScaleNormal="70" workbookViewId="0">
      <selection activeCell="BH26" sqref="BH26"/>
    </sheetView>
  </sheetViews>
  <sheetFormatPr defaultColWidth="4.33203125" defaultRowHeight="14.4" x14ac:dyDescent="0.3"/>
  <cols>
    <col min="34" max="34" width="5" bestFit="1" customWidth="1"/>
  </cols>
  <sheetData>
    <row r="3" spans="10:51" x14ac:dyDescent="0.3">
      <c r="AG3" s="73" t="s">
        <v>53</v>
      </c>
    </row>
    <row r="4" spans="10:51" x14ac:dyDescent="0.3">
      <c r="AG4" s="73" t="s">
        <v>54</v>
      </c>
      <c r="AH4">
        <v>2020</v>
      </c>
    </row>
    <row r="5" spans="10:51" x14ac:dyDescent="0.3">
      <c r="AG5" s="73" t="s">
        <v>55</v>
      </c>
      <c r="AH5">
        <v>2029</v>
      </c>
    </row>
    <row r="6" spans="10:51" x14ac:dyDescent="0.3">
      <c r="AG6" s="73" t="s">
        <v>56</v>
      </c>
      <c r="AH6" s="59">
        <v>0.01</v>
      </c>
    </row>
    <row r="7" spans="10:51" x14ac:dyDescent="0.3">
      <c r="AG7" s="73" t="s">
        <v>57</v>
      </c>
      <c r="AH7">
        <f>$AH$6*($AH$5-$AH$4)</f>
        <v>0.09</v>
      </c>
    </row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14.759999999999998</v>
      </c>
      <c r="P13" s="27">
        <f>SUM(Q18,O18,P15)</f>
        <v>18.809999999999999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0</v>
      </c>
      <c r="AU13" s="27">
        <f>SUM(AV18,AT18,AU15)</f>
        <v>0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>
        <f>M30+N30+O30</f>
        <v>14.759999999999998</v>
      </c>
      <c r="O15" s="18"/>
      <c r="P15" s="6">
        <f>Q15+R15</f>
        <v>0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Q16+R16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AV16+AW16</f>
        <v>0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M15+M16</f>
        <v>0</v>
      </c>
      <c r="N17" s="6">
        <f t="shared" ref="N17:O17" si="0">N15+N16</f>
        <v>14.759999999999998</v>
      </c>
      <c r="O17" s="15">
        <f t="shared" si="0"/>
        <v>0</v>
      </c>
      <c r="P17" s="6">
        <f>Q17+R17</f>
        <v>0</v>
      </c>
      <c r="Q17" s="12"/>
      <c r="R17" s="20"/>
      <c r="S17" s="4"/>
      <c r="T17" s="34">
        <f>SUM(P15:P17)</f>
        <v>0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0</v>
      </c>
      <c r="AQ17" s="4"/>
      <c r="AR17" s="10">
        <f>AR15+AR16</f>
        <v>0</v>
      </c>
      <c r="AS17" s="10">
        <f t="shared" ref="AS17:AT17" si="1">AS15+AS16</f>
        <v>0</v>
      </c>
      <c r="AT17" s="11">
        <f t="shared" si="1"/>
        <v>0</v>
      </c>
      <c r="AU17" s="6">
        <f>AV17+AW17</f>
        <v>0</v>
      </c>
      <c r="AV17" s="12"/>
      <c r="AW17" s="20"/>
      <c r="AX17" s="4"/>
      <c r="AY17" s="34">
        <f>SUM(AU15:AU17)</f>
        <v>0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+M18+N18</f>
        <v>0</v>
      </c>
      <c r="P18" s="16">
        <f t="shared" ref="P18:R18" si="2">P19+P20</f>
        <v>0</v>
      </c>
      <c r="Q18" s="6">
        <f t="shared" si="2"/>
        <v>18.809999999999999</v>
      </c>
      <c r="R18" s="6">
        <f t="shared" si="2"/>
        <v>0</v>
      </c>
      <c r="S18" s="1"/>
      <c r="T18" s="36">
        <f>SUM(O19,R18,O17)</f>
        <v>0</v>
      </c>
      <c r="AM18" s="5"/>
      <c r="AN18" s="5"/>
      <c r="AO18" s="1"/>
      <c r="AP18" s="35">
        <f>SUM(AT18:AT20)</f>
        <v>0</v>
      </c>
      <c r="AQ18" s="1"/>
      <c r="AR18" s="21"/>
      <c r="AS18" s="14"/>
      <c r="AT18" s="67">
        <f>+AR18+AS18</f>
        <v>0</v>
      </c>
      <c r="AU18" s="61">
        <f t="shared" ref="AU18:AW18" si="3">AU19+AU20</f>
        <v>0</v>
      </c>
      <c r="AV18" s="6">
        <f t="shared" si="3"/>
        <v>0</v>
      </c>
      <c r="AW18" s="6">
        <f t="shared" si="3"/>
        <v>0</v>
      </c>
      <c r="AX18" s="1"/>
      <c r="AY18" s="36">
        <f>SUM(AT19,AW18,AT17)</f>
        <v>0</v>
      </c>
    </row>
    <row r="19" spans="8:55" x14ac:dyDescent="0.3">
      <c r="J19" s="22"/>
      <c r="K19" s="30"/>
      <c r="L19" s="3"/>
      <c r="M19" s="21"/>
      <c r="N19" s="14"/>
      <c r="O19" s="15">
        <f>+M19+N19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+AR19+AS19</f>
        <v>0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+M20+N20</f>
        <v>0</v>
      </c>
      <c r="P20" s="17"/>
      <c r="Q20" s="17">
        <f>P28+Q31+O31</f>
        <v>18.809999999999999</v>
      </c>
      <c r="R20" s="17"/>
      <c r="S20" s="1"/>
      <c r="T20" s="31"/>
      <c r="AO20" s="22"/>
      <c r="AP20" s="30"/>
      <c r="AQ20" s="3"/>
      <c r="AR20" s="21"/>
      <c r="AS20" s="14"/>
      <c r="AT20" s="66">
        <f>+AR20+AS20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14.759999999999998</v>
      </c>
      <c r="P22" s="41">
        <f>SUM(P18:R18)</f>
        <v>18.809999999999999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14.759999999999998</v>
      </c>
      <c r="P26" s="27">
        <f>SUM(Q31,O31,P28)</f>
        <v>18.809999999999999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$AH$7*'PM Exist'!P28</f>
        <v>3.96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$AH$7*'PM Exist'!P29</f>
        <v>73.259999999999991</v>
      </c>
      <c r="Q29" s="7"/>
      <c r="R29" s="19"/>
      <c r="S29" s="1"/>
      <c r="T29" s="31"/>
      <c r="AO29" s="22"/>
      <c r="AP29" s="32"/>
      <c r="AQ29" s="3"/>
      <c r="AR29" s="8"/>
      <c r="AS29" s="8"/>
      <c r="AT29" s="64"/>
      <c r="AU29" s="6">
        <f>AV29+AW29</f>
        <v>83.069999999999979</v>
      </c>
      <c r="AV29" s="7"/>
      <c r="AW29" s="19">
        <f>P28+P29+P30</f>
        <v>83.069999999999979</v>
      </c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83.25</v>
      </c>
      <c r="L30" s="4"/>
      <c r="M30" s="10">
        <f>$AH$7*'PM Exist'!M30</f>
        <v>5.04</v>
      </c>
      <c r="N30" s="10">
        <f>$AH$7*'PM Exist'!N30</f>
        <v>4.7699999999999996</v>
      </c>
      <c r="O30" s="11">
        <f>$AH$7*'PM Exist'!O30</f>
        <v>4.95</v>
      </c>
      <c r="P30" s="6">
        <f>$AH$7*'PM Exist'!P30</f>
        <v>5.85</v>
      </c>
      <c r="Q30" s="12"/>
      <c r="R30" s="20"/>
      <c r="S30" s="4"/>
      <c r="T30" s="34">
        <f>SUM(P28:P30)</f>
        <v>83.069999999999979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83.069999999999979</v>
      </c>
      <c r="AQ30" s="4"/>
      <c r="AR30" s="10">
        <f>AR28+AR29</f>
        <v>0</v>
      </c>
      <c r="AS30" s="10">
        <f t="shared" ref="AS30:AT30" si="4">AS28+AS29</f>
        <v>0</v>
      </c>
      <c r="AT30" s="65">
        <f t="shared" si="4"/>
        <v>0</v>
      </c>
      <c r="AU30" s="6">
        <f>AV30+AW30</f>
        <v>0</v>
      </c>
      <c r="AV30" s="12"/>
      <c r="AW30" s="20"/>
      <c r="AX30" s="4"/>
      <c r="AY30" s="34">
        <f>SUM(AU28:AU30)</f>
        <v>83.069999999999979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71.28</v>
      </c>
      <c r="L31" s="1"/>
      <c r="M31" s="21"/>
      <c r="N31" s="14"/>
      <c r="O31" s="15">
        <f>$AH$7*'PM Exist'!O31</f>
        <v>4.8599999999999994</v>
      </c>
      <c r="P31" s="16">
        <f>$AH$7*'PM Exist'!P31</f>
        <v>4.95</v>
      </c>
      <c r="Q31" s="6">
        <f>$AH$7*'PM Exist'!Q31</f>
        <v>9.99</v>
      </c>
      <c r="R31" s="6">
        <f>$AH$7*'PM Exist'!R31</f>
        <v>5.31</v>
      </c>
      <c r="S31" s="1"/>
      <c r="T31" s="36">
        <f>SUM(O32,R31,O30)</f>
        <v>75.06</v>
      </c>
      <c r="AM31" s="5"/>
      <c r="AN31" s="5"/>
      <c r="AO31" s="1"/>
      <c r="AP31" s="35">
        <f>SUM(AT31:AT33)</f>
        <v>75.06</v>
      </c>
      <c r="AQ31" s="1"/>
      <c r="AR31" s="21"/>
      <c r="AS31" s="14"/>
      <c r="AT31" s="61">
        <f>+AR31+AS31</f>
        <v>0</v>
      </c>
      <c r="AU31" s="61">
        <f t="shared" ref="AU31:AW31" si="5">AU32+AU33</f>
        <v>0</v>
      </c>
      <c r="AV31" s="6">
        <f t="shared" si="5"/>
        <v>0</v>
      </c>
      <c r="AW31" s="6">
        <f t="shared" si="5"/>
        <v>0</v>
      </c>
      <c r="AX31" s="1"/>
      <c r="AY31" s="36">
        <f>SUM(AT32,AW31,AT30)</f>
        <v>75.06</v>
      </c>
    </row>
    <row r="32" spans="8:55" x14ac:dyDescent="0.3">
      <c r="J32" s="22"/>
      <c r="K32" s="30"/>
      <c r="L32" s="3"/>
      <c r="M32" s="21"/>
      <c r="N32" s="14"/>
      <c r="O32" s="15">
        <f>$AH$7*'PM Exist'!O32</f>
        <v>64.8</v>
      </c>
      <c r="P32" s="8"/>
      <c r="Q32" s="8"/>
      <c r="R32" s="8"/>
      <c r="S32" s="1"/>
      <c r="T32" s="31"/>
      <c r="AO32" s="22"/>
      <c r="AP32" s="30"/>
      <c r="AQ32" s="3"/>
      <c r="AR32" s="21">
        <f>R31+O32+O30</f>
        <v>75.06</v>
      </c>
      <c r="AS32" s="14"/>
      <c r="AT32" s="6">
        <f>+AR32+AS32</f>
        <v>75.06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$AH$7*'PM Exist'!O33</f>
        <v>1.6199999999999999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12.239999999999998</v>
      </c>
      <c r="P35" s="41">
        <f>SUM(P31:R31)</f>
        <v>20.25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131" priority="4" operator="equal">
      <formula>0</formula>
    </cfRule>
  </conditionalFormatting>
  <conditionalFormatting sqref="K13:T14 K21:T22 K15:L20 S15:T20">
    <cfRule type="cellIs" dxfId="130" priority="3" operator="equal">
      <formula>0</formula>
    </cfRule>
  </conditionalFormatting>
  <conditionalFormatting sqref="AP26:AY27 AP34:AY35 AP28:AQ33 AX28:AY33">
    <cfRule type="cellIs" dxfId="129" priority="1" operator="equal">
      <formula>0</formula>
    </cfRule>
  </conditionalFormatting>
  <conditionalFormatting sqref="AP13:AY14 AP21:AY22 AP15:AQ20 AX15:AY20">
    <cfRule type="cellIs" dxfId="128" priority="2" operator="equal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H9:BF39"/>
  <sheetViews>
    <sheetView topLeftCell="D1" zoomScale="70" zoomScaleNormal="70" workbookViewId="0">
      <selection activeCell="W36" sqref="W36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0</v>
      </c>
      <c r="P13" s="27">
        <f>SUM(Q18,O18,P15)</f>
        <v>0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0</v>
      </c>
      <c r="AU13" s="27">
        <f>SUM(AV18,AT18,AU15)</f>
        <v>0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Q15+R15</f>
        <v>0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Q16+R16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AV16+AW16</f>
        <v>0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M15+M16</f>
        <v>0</v>
      </c>
      <c r="N17" s="6">
        <f t="shared" ref="N17:O17" si="0">N15+N16</f>
        <v>0</v>
      </c>
      <c r="O17" s="15">
        <f t="shared" si="0"/>
        <v>0</v>
      </c>
      <c r="P17" s="6">
        <f>Q17+R17</f>
        <v>0</v>
      </c>
      <c r="Q17" s="12"/>
      <c r="R17" s="20"/>
      <c r="S17" s="4"/>
      <c r="T17" s="34">
        <f>SUM(P15:P17)</f>
        <v>0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0</v>
      </c>
      <c r="AQ17" s="4"/>
      <c r="AR17" s="10">
        <f>AR15+AR16</f>
        <v>0</v>
      </c>
      <c r="AS17" s="10">
        <f t="shared" ref="AS17:AT17" si="1">AS15+AS16</f>
        <v>0</v>
      </c>
      <c r="AT17" s="11">
        <f t="shared" si="1"/>
        <v>0</v>
      </c>
      <c r="AU17" s="6">
        <f>AV17+AW17</f>
        <v>0</v>
      </c>
      <c r="AV17" s="12"/>
      <c r="AW17" s="20"/>
      <c r="AX17" s="4"/>
      <c r="AY17" s="34">
        <f>SUM(AU15:AU17)</f>
        <v>0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+M18+N18</f>
        <v>0</v>
      </c>
      <c r="P18" s="16">
        <f t="shared" ref="P18:R18" si="2">P19+P20</f>
        <v>0</v>
      </c>
      <c r="Q18" s="6">
        <f t="shared" si="2"/>
        <v>0</v>
      </c>
      <c r="R18" s="6">
        <f t="shared" si="2"/>
        <v>0</v>
      </c>
      <c r="S18" s="1"/>
      <c r="T18" s="36">
        <f>SUM(O19,R18,O17)</f>
        <v>0</v>
      </c>
      <c r="AM18" s="5"/>
      <c r="AN18" s="5"/>
      <c r="AO18" s="1"/>
      <c r="AP18" s="35">
        <f>SUM(AT18:AT20)</f>
        <v>0</v>
      </c>
      <c r="AQ18" s="1"/>
      <c r="AR18" s="21"/>
      <c r="AS18" s="14"/>
      <c r="AT18" s="67">
        <f>+AR18+AS18</f>
        <v>0</v>
      </c>
      <c r="AU18" s="61">
        <f t="shared" ref="AU18:AW18" si="3">AU19+AU20</f>
        <v>0</v>
      </c>
      <c r="AV18" s="6">
        <f t="shared" si="3"/>
        <v>0</v>
      </c>
      <c r="AW18" s="6">
        <f t="shared" si="3"/>
        <v>0</v>
      </c>
      <c r="AX18" s="1"/>
      <c r="AY18" s="36">
        <f>SUM(AT19,AW18,AT17)</f>
        <v>0</v>
      </c>
    </row>
    <row r="19" spans="8:55" x14ac:dyDescent="0.3">
      <c r="J19" s="22"/>
      <c r="K19" s="30"/>
      <c r="L19" s="3"/>
      <c r="M19" s="21"/>
      <c r="N19" s="14"/>
      <c r="O19" s="15">
        <f>+M19+N19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+AR19+AS19</f>
        <v>0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+M20+N20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+AR20+AS20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0</v>
      </c>
      <c r="P22" s="41">
        <f>SUM(P18:R18)</f>
        <v>0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0</v>
      </c>
      <c r="P26" s="27">
        <f>SUM(Q31,O31,P28)</f>
        <v>0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Q28+R28</f>
        <v>0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Q29+R29</f>
        <v>135</v>
      </c>
      <c r="Q29" s="7"/>
      <c r="R29" s="19">
        <v>135</v>
      </c>
      <c r="S29" s="1"/>
      <c r="T29" s="31"/>
      <c r="AO29" s="22"/>
      <c r="AP29" s="32"/>
      <c r="AQ29" s="3"/>
      <c r="AR29" s="8"/>
      <c r="AS29" s="8"/>
      <c r="AT29" s="64"/>
      <c r="AU29" s="6">
        <f>AV29+AW29</f>
        <v>135</v>
      </c>
      <c r="AV29" s="7"/>
      <c r="AW29" s="19">
        <f>P28+P29+P30</f>
        <v>135</v>
      </c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135</v>
      </c>
      <c r="L30" s="4"/>
      <c r="M30" s="10">
        <f>M28+M29</f>
        <v>0</v>
      </c>
      <c r="N30" s="10">
        <f t="shared" ref="N30:O30" si="4">N28+N29</f>
        <v>0</v>
      </c>
      <c r="O30" s="11">
        <f t="shared" si="4"/>
        <v>0</v>
      </c>
      <c r="P30" s="6">
        <f>Q30+R30</f>
        <v>0</v>
      </c>
      <c r="Q30" s="12"/>
      <c r="R30" s="20"/>
      <c r="S30" s="4"/>
      <c r="T30" s="34">
        <f>SUM(P28:P30)</f>
        <v>135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135</v>
      </c>
      <c r="AQ30" s="4"/>
      <c r="AR30" s="10">
        <f>AR28+AR29</f>
        <v>0</v>
      </c>
      <c r="AS30" s="10">
        <f t="shared" ref="AS30:AT30" si="5">AS28+AS29</f>
        <v>0</v>
      </c>
      <c r="AT30" s="65">
        <f t="shared" si="5"/>
        <v>0</v>
      </c>
      <c r="AU30" s="6">
        <f>AV30+AW30</f>
        <v>0</v>
      </c>
      <c r="AV30" s="12"/>
      <c r="AW30" s="20"/>
      <c r="AX30" s="4"/>
      <c r="AY30" s="34">
        <f>SUM(AU28:AU30)</f>
        <v>135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165</v>
      </c>
      <c r="L31" s="1"/>
      <c r="M31" s="21"/>
      <c r="N31" s="14"/>
      <c r="O31" s="15">
        <f>+M31+N31</f>
        <v>0</v>
      </c>
      <c r="P31" s="16">
        <f t="shared" ref="P31:R31" si="6">P32+P33</f>
        <v>0</v>
      </c>
      <c r="Q31" s="6">
        <f t="shared" si="6"/>
        <v>0</v>
      </c>
      <c r="R31" s="6">
        <f t="shared" si="6"/>
        <v>0</v>
      </c>
      <c r="S31" s="1"/>
      <c r="T31" s="36">
        <f>SUM(O32,R31,O30)</f>
        <v>165</v>
      </c>
      <c r="AM31" s="5"/>
      <c r="AN31" s="5"/>
      <c r="AO31" s="1"/>
      <c r="AP31" s="35">
        <f>SUM(AT31:AT33)</f>
        <v>165</v>
      </c>
      <c r="AQ31" s="1"/>
      <c r="AR31" s="21"/>
      <c r="AS31" s="14"/>
      <c r="AT31" s="61">
        <f>+AR31+AS31</f>
        <v>0</v>
      </c>
      <c r="AU31" s="61">
        <f t="shared" ref="AU31:AW31" si="7">AU32+AU33</f>
        <v>0</v>
      </c>
      <c r="AV31" s="6">
        <f t="shared" si="7"/>
        <v>0</v>
      </c>
      <c r="AW31" s="6">
        <f t="shared" si="7"/>
        <v>0</v>
      </c>
      <c r="AX31" s="1"/>
      <c r="AY31" s="36">
        <f>SUM(AT32,AW31,AT30)</f>
        <v>165</v>
      </c>
    </row>
    <row r="32" spans="8:55" x14ac:dyDescent="0.3">
      <c r="J32" s="22"/>
      <c r="K32" s="30"/>
      <c r="L32" s="3"/>
      <c r="M32" s="21">
        <v>165</v>
      </c>
      <c r="N32" s="14"/>
      <c r="O32" s="15">
        <f>+M32+N32</f>
        <v>165</v>
      </c>
      <c r="P32" s="8"/>
      <c r="Q32" s="8"/>
      <c r="R32" s="8"/>
      <c r="S32" s="1"/>
      <c r="T32" s="31"/>
      <c r="AO32" s="22"/>
      <c r="AP32" s="30"/>
      <c r="AQ32" s="3"/>
      <c r="AR32" s="21">
        <f>O32+O30+R31</f>
        <v>165</v>
      </c>
      <c r="AS32" s="14"/>
      <c r="AT32" s="6">
        <f>+AR32+AS32</f>
        <v>165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+M33+N33</f>
        <v>0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0</v>
      </c>
      <c r="P35" s="41">
        <f>SUM(P31:R31)</f>
        <v>0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127" priority="4" operator="equal">
      <formula>0</formula>
    </cfRule>
  </conditionalFormatting>
  <conditionalFormatting sqref="K13:T14 K21:T22 K15:L20 S15:T20">
    <cfRule type="cellIs" dxfId="126" priority="3" operator="equal">
      <formula>0</formula>
    </cfRule>
  </conditionalFormatting>
  <conditionalFormatting sqref="AP26:AY27 AP34:AY35 AP28:AQ33 AX28:AY33">
    <cfRule type="cellIs" dxfId="125" priority="1" operator="equal">
      <formula>0</formula>
    </cfRule>
  </conditionalFormatting>
  <conditionalFormatting sqref="AP13:AY14 AP21:AY22 AP15:AQ20 AX15:AY20">
    <cfRule type="cellIs" dxfId="124" priority="2" operator="equal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H9:BF39"/>
  <sheetViews>
    <sheetView topLeftCell="D1" zoomScale="70" zoomScaleNormal="70" workbookViewId="0">
      <selection activeCell="R30" sqref="R30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0</v>
      </c>
      <c r="P13" s="27">
        <f>SUM(Q18,O18,P15)</f>
        <v>0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0</v>
      </c>
      <c r="AU13" s="27">
        <f>SUM(AV18,AT18,AU15)</f>
        <v>0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Q15+R15</f>
        <v>0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Q16+R16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AV16+AW16</f>
        <v>0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M15+M16</f>
        <v>0</v>
      </c>
      <c r="N17" s="6">
        <f t="shared" ref="N17:O17" si="0">N15+N16</f>
        <v>0</v>
      </c>
      <c r="O17" s="15">
        <f t="shared" si="0"/>
        <v>0</v>
      </c>
      <c r="P17" s="6">
        <f>Q17+R17</f>
        <v>0</v>
      </c>
      <c r="Q17" s="12"/>
      <c r="R17" s="20"/>
      <c r="S17" s="4"/>
      <c r="T17" s="34">
        <f>SUM(P15:P17)</f>
        <v>0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0</v>
      </c>
      <c r="AQ17" s="4"/>
      <c r="AR17" s="10">
        <f>AR15+AR16</f>
        <v>0</v>
      </c>
      <c r="AS17" s="10">
        <f t="shared" ref="AS17:AT17" si="1">AS15+AS16</f>
        <v>0</v>
      </c>
      <c r="AT17" s="11">
        <f t="shared" si="1"/>
        <v>0</v>
      </c>
      <c r="AU17" s="6">
        <f>AV17+AW17</f>
        <v>0</v>
      </c>
      <c r="AV17" s="12"/>
      <c r="AW17" s="20"/>
      <c r="AX17" s="4"/>
      <c r="AY17" s="34">
        <f>SUM(AU15:AU17)</f>
        <v>0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+M18+N18</f>
        <v>0</v>
      </c>
      <c r="P18" s="16">
        <f t="shared" ref="P18:R18" si="2">P19+P20</f>
        <v>0</v>
      </c>
      <c r="Q18" s="6">
        <f t="shared" si="2"/>
        <v>0</v>
      </c>
      <c r="R18" s="6">
        <f t="shared" si="2"/>
        <v>0</v>
      </c>
      <c r="S18" s="1"/>
      <c r="T18" s="36">
        <f>SUM(O19,R18,O17)</f>
        <v>0</v>
      </c>
      <c r="AM18" s="5"/>
      <c r="AN18" s="5"/>
      <c r="AO18" s="1"/>
      <c r="AP18" s="35">
        <f>SUM(AT18:AT20)</f>
        <v>0</v>
      </c>
      <c r="AQ18" s="1"/>
      <c r="AR18" s="21"/>
      <c r="AS18" s="14"/>
      <c r="AT18" s="67">
        <f>+AR18+AS18</f>
        <v>0</v>
      </c>
      <c r="AU18" s="61">
        <f t="shared" ref="AU18:AW18" si="3">AU19+AU20</f>
        <v>0</v>
      </c>
      <c r="AV18" s="6">
        <f t="shared" si="3"/>
        <v>0</v>
      </c>
      <c r="AW18" s="6">
        <f t="shared" si="3"/>
        <v>0</v>
      </c>
      <c r="AX18" s="1"/>
      <c r="AY18" s="36">
        <f>SUM(AT19,AW18,AT17)</f>
        <v>0</v>
      </c>
    </row>
    <row r="19" spans="8:55" x14ac:dyDescent="0.3">
      <c r="J19" s="22"/>
      <c r="K19" s="30"/>
      <c r="L19" s="3"/>
      <c r="M19" s="21"/>
      <c r="N19" s="14"/>
      <c r="O19" s="15">
        <f>+M19+N19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+AR19+AS19</f>
        <v>0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+M20+N20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+AR20+AS20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0</v>
      </c>
      <c r="P22" s="41">
        <f>SUM(P18:R18)</f>
        <v>0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0</v>
      </c>
      <c r="P26" s="27">
        <f>SUM(Q31,O31,P28)</f>
        <v>0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Q28+R28</f>
        <v>0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Q29+R29</f>
        <v>130</v>
      </c>
      <c r="Q29" s="7"/>
      <c r="R29" s="19">
        <v>130</v>
      </c>
      <c r="S29" s="1"/>
      <c r="T29" s="31"/>
      <c r="AO29" s="22"/>
      <c r="AP29" s="32"/>
      <c r="AQ29" s="3"/>
      <c r="AR29" s="8"/>
      <c r="AS29" s="8"/>
      <c r="AT29" s="64"/>
      <c r="AU29" s="6">
        <f>AV29+AW29</f>
        <v>130</v>
      </c>
      <c r="AV29" s="7"/>
      <c r="AW29" s="19">
        <f>P28+P29+P30</f>
        <v>130</v>
      </c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130</v>
      </c>
      <c r="L30" s="4"/>
      <c r="M30" s="10">
        <f>M28+M29</f>
        <v>0</v>
      </c>
      <c r="N30" s="10">
        <f t="shared" ref="N30:O30" si="4">N28+N29</f>
        <v>0</v>
      </c>
      <c r="O30" s="11">
        <f t="shared" si="4"/>
        <v>0</v>
      </c>
      <c r="P30" s="6">
        <f>Q30+R30</f>
        <v>0</v>
      </c>
      <c r="Q30" s="12"/>
      <c r="R30" s="20"/>
      <c r="S30" s="4"/>
      <c r="T30" s="34">
        <f>SUM(P28:P30)</f>
        <v>130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130</v>
      </c>
      <c r="AQ30" s="4"/>
      <c r="AR30" s="10">
        <f>AR28+AR29</f>
        <v>0</v>
      </c>
      <c r="AS30" s="10">
        <f t="shared" ref="AS30:AT30" si="5">AS28+AS29</f>
        <v>0</v>
      </c>
      <c r="AT30" s="65">
        <f t="shared" si="5"/>
        <v>0</v>
      </c>
      <c r="AU30" s="6">
        <f>AV30+AW30</f>
        <v>0</v>
      </c>
      <c r="AV30" s="12"/>
      <c r="AW30" s="20"/>
      <c r="AX30" s="4"/>
      <c r="AY30" s="34">
        <f>SUM(AU28:AU30)</f>
        <v>130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180</v>
      </c>
      <c r="L31" s="1"/>
      <c r="M31" s="21"/>
      <c r="N31" s="14"/>
      <c r="O31" s="15">
        <f>+M31+N31</f>
        <v>0</v>
      </c>
      <c r="P31" s="16">
        <f t="shared" ref="P31:R31" si="6">P32+P33</f>
        <v>0</v>
      </c>
      <c r="Q31" s="6">
        <f t="shared" si="6"/>
        <v>0</v>
      </c>
      <c r="R31" s="6">
        <f t="shared" si="6"/>
        <v>0</v>
      </c>
      <c r="S31" s="1"/>
      <c r="T31" s="36">
        <f>SUM(O32,R31,O30)</f>
        <v>180</v>
      </c>
      <c r="AM31" s="5"/>
      <c r="AN31" s="5"/>
      <c r="AO31" s="1"/>
      <c r="AP31" s="35">
        <f>SUM(AT31:AT33)</f>
        <v>180</v>
      </c>
      <c r="AQ31" s="1"/>
      <c r="AR31" s="21"/>
      <c r="AS31" s="14"/>
      <c r="AT31" s="61">
        <f>+AR31+AS31</f>
        <v>0</v>
      </c>
      <c r="AU31" s="61">
        <f t="shared" ref="AU31:AW31" si="7">AU32+AU33</f>
        <v>0</v>
      </c>
      <c r="AV31" s="6">
        <f t="shared" si="7"/>
        <v>0</v>
      </c>
      <c r="AW31" s="6">
        <f t="shared" si="7"/>
        <v>0</v>
      </c>
      <c r="AX31" s="1"/>
      <c r="AY31" s="36">
        <f>SUM(AT32,AW31,AT30)</f>
        <v>180</v>
      </c>
    </row>
    <row r="32" spans="8:55" x14ac:dyDescent="0.3">
      <c r="J32" s="22"/>
      <c r="K32" s="30"/>
      <c r="L32" s="3"/>
      <c r="M32" s="21">
        <v>180</v>
      </c>
      <c r="N32" s="14"/>
      <c r="O32" s="15">
        <f>+M32+N32</f>
        <v>180</v>
      </c>
      <c r="P32" s="8"/>
      <c r="Q32" s="8"/>
      <c r="R32" s="8"/>
      <c r="S32" s="1"/>
      <c r="T32" s="31"/>
      <c r="AO32" s="22"/>
      <c r="AP32" s="30"/>
      <c r="AQ32" s="3"/>
      <c r="AR32" s="21">
        <f>O32+O30+R31</f>
        <v>180</v>
      </c>
      <c r="AS32" s="14"/>
      <c r="AT32" s="6">
        <f>+AR32+AS32</f>
        <v>180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+M33+N33</f>
        <v>0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0</v>
      </c>
      <c r="P35" s="41">
        <f>SUM(P31:R31)</f>
        <v>0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123" priority="4" operator="equal">
      <formula>0</formula>
    </cfRule>
  </conditionalFormatting>
  <conditionalFormatting sqref="K13:T14 K21:T22 K15:L20 S15:T20">
    <cfRule type="cellIs" dxfId="122" priority="3" operator="equal">
      <formula>0</formula>
    </cfRule>
  </conditionalFormatting>
  <conditionalFormatting sqref="AP26:AY27 AP34:AY35 AP28:AQ33 AX28:AY33">
    <cfRule type="cellIs" dxfId="121" priority="1" operator="equal">
      <formula>0</formula>
    </cfRule>
  </conditionalFormatting>
  <conditionalFormatting sqref="AP13:AY14 AP21:AY22 AP15:AQ20 AX15:AY20">
    <cfRule type="cellIs" dxfId="120" priority="2" operator="equal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H9:BF39"/>
  <sheetViews>
    <sheetView topLeftCell="D1" zoomScale="70" zoomScaleNormal="70" workbookViewId="0">
      <selection activeCell="R30" sqref="R30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0</v>
      </c>
      <c r="P13" s="27">
        <f>SUM(Q18,O18,P15)</f>
        <v>0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0</v>
      </c>
      <c r="AU13" s="27">
        <f>SUM(AV18,AT18,AU15)</f>
        <v>0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Q15+R15</f>
        <v>0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Q16+R16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AV16+AW16</f>
        <v>0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M15+M16</f>
        <v>0</v>
      </c>
      <c r="N17" s="6">
        <f t="shared" ref="N17:O17" si="0">N15+N16</f>
        <v>0</v>
      </c>
      <c r="O17" s="15">
        <f t="shared" si="0"/>
        <v>0</v>
      </c>
      <c r="P17" s="6">
        <f>Q17+R17</f>
        <v>0</v>
      </c>
      <c r="Q17" s="12"/>
      <c r="R17" s="20"/>
      <c r="S17" s="4"/>
      <c r="T17" s="34">
        <f>SUM(P15:P17)</f>
        <v>0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0</v>
      </c>
      <c r="AQ17" s="4"/>
      <c r="AR17" s="10">
        <f>AR15+AR16</f>
        <v>0</v>
      </c>
      <c r="AS17" s="10">
        <f t="shared" ref="AS17:AT17" si="1">AS15+AS16</f>
        <v>0</v>
      </c>
      <c r="AT17" s="11">
        <f t="shared" si="1"/>
        <v>0</v>
      </c>
      <c r="AU17" s="6">
        <f>AV17+AW17</f>
        <v>0</v>
      </c>
      <c r="AV17" s="12"/>
      <c r="AW17" s="20"/>
      <c r="AX17" s="4"/>
      <c r="AY17" s="34">
        <f>SUM(AU15:AU17)</f>
        <v>0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+M18+N18</f>
        <v>0</v>
      </c>
      <c r="P18" s="16">
        <f t="shared" ref="P18:R18" si="2">P19+P20</f>
        <v>0</v>
      </c>
      <c r="Q18" s="6">
        <f t="shared" si="2"/>
        <v>0</v>
      </c>
      <c r="R18" s="6">
        <f t="shared" si="2"/>
        <v>0</v>
      </c>
      <c r="S18" s="1"/>
      <c r="T18" s="36">
        <f>SUM(O19,R18,O17)</f>
        <v>0</v>
      </c>
      <c r="AM18" s="5"/>
      <c r="AN18" s="5"/>
      <c r="AO18" s="1"/>
      <c r="AP18" s="35">
        <f>SUM(AT18:AT20)</f>
        <v>0</v>
      </c>
      <c r="AQ18" s="1"/>
      <c r="AR18" s="21"/>
      <c r="AS18" s="14"/>
      <c r="AT18" s="67">
        <f>+AR18+AS18</f>
        <v>0</v>
      </c>
      <c r="AU18" s="61">
        <f t="shared" ref="AU18:AW18" si="3">AU19+AU20</f>
        <v>0</v>
      </c>
      <c r="AV18" s="6">
        <f t="shared" si="3"/>
        <v>0</v>
      </c>
      <c r="AW18" s="6">
        <f t="shared" si="3"/>
        <v>0</v>
      </c>
      <c r="AX18" s="1"/>
      <c r="AY18" s="36">
        <f>SUM(AT19,AW18,AT17)</f>
        <v>0</v>
      </c>
    </row>
    <row r="19" spans="8:55" x14ac:dyDescent="0.3">
      <c r="J19" s="22"/>
      <c r="K19" s="30"/>
      <c r="L19" s="3"/>
      <c r="M19" s="21"/>
      <c r="N19" s="14"/>
      <c r="O19" s="15">
        <f>+M19+N19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+AR19+AS19</f>
        <v>0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+M20+N20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+AR20+AS20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0</v>
      </c>
      <c r="P22" s="41">
        <f>SUM(P18:R18)</f>
        <v>0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0</v>
      </c>
      <c r="P26" s="27">
        <f>SUM(Q31,O31,P28)</f>
        <v>0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Q28+R28</f>
        <v>0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Q29+R29</f>
        <v>155</v>
      </c>
      <c r="Q29" s="7"/>
      <c r="R29" s="19">
        <v>155</v>
      </c>
      <c r="S29" s="1"/>
      <c r="T29" s="31"/>
      <c r="AO29" s="22"/>
      <c r="AP29" s="32"/>
      <c r="AQ29" s="3"/>
      <c r="AR29" s="8"/>
      <c r="AS29" s="8"/>
      <c r="AT29" s="64"/>
      <c r="AU29" s="6">
        <f>AV29+AW29</f>
        <v>155</v>
      </c>
      <c r="AV29" s="7"/>
      <c r="AW29" s="19">
        <f>P28+P29+P30</f>
        <v>155</v>
      </c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155</v>
      </c>
      <c r="L30" s="4"/>
      <c r="M30" s="10">
        <f>M28+M29</f>
        <v>0</v>
      </c>
      <c r="N30" s="10">
        <f t="shared" ref="N30:O30" si="4">N28+N29</f>
        <v>0</v>
      </c>
      <c r="O30" s="11">
        <f t="shared" si="4"/>
        <v>0</v>
      </c>
      <c r="P30" s="6">
        <f>Q30+R30</f>
        <v>0</v>
      </c>
      <c r="Q30" s="12"/>
      <c r="R30" s="20"/>
      <c r="S30" s="4"/>
      <c r="T30" s="34">
        <f>SUM(P28:P30)</f>
        <v>155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155</v>
      </c>
      <c r="AQ30" s="4"/>
      <c r="AR30" s="10">
        <f>AR28+AR29</f>
        <v>0</v>
      </c>
      <c r="AS30" s="10">
        <f t="shared" ref="AS30:AT30" si="5">AS28+AS29</f>
        <v>0</v>
      </c>
      <c r="AT30" s="65">
        <f t="shared" si="5"/>
        <v>0</v>
      </c>
      <c r="AU30" s="6">
        <f>AV30+AW30</f>
        <v>0</v>
      </c>
      <c r="AV30" s="12"/>
      <c r="AW30" s="20"/>
      <c r="AX30" s="4"/>
      <c r="AY30" s="34">
        <f>SUM(AU28:AU30)</f>
        <v>155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190</v>
      </c>
      <c r="L31" s="1"/>
      <c r="M31" s="21"/>
      <c r="N31" s="14"/>
      <c r="O31" s="15">
        <f>+M31+N31</f>
        <v>0</v>
      </c>
      <c r="P31" s="16">
        <f t="shared" ref="P31:R31" si="6">P32+P33</f>
        <v>0</v>
      </c>
      <c r="Q31" s="6">
        <f t="shared" si="6"/>
        <v>0</v>
      </c>
      <c r="R31" s="6">
        <f t="shared" si="6"/>
        <v>0</v>
      </c>
      <c r="S31" s="1"/>
      <c r="T31" s="36">
        <f>SUM(O32,R31,O30)</f>
        <v>190</v>
      </c>
      <c r="AM31" s="5"/>
      <c r="AN31" s="5"/>
      <c r="AO31" s="1"/>
      <c r="AP31" s="35">
        <f>SUM(AT31:AT33)</f>
        <v>190</v>
      </c>
      <c r="AQ31" s="1"/>
      <c r="AR31" s="21"/>
      <c r="AS31" s="14"/>
      <c r="AT31" s="61">
        <f>+AR31+AS31</f>
        <v>0</v>
      </c>
      <c r="AU31" s="61">
        <f t="shared" ref="AU31:AW31" si="7">AU32+AU33</f>
        <v>0</v>
      </c>
      <c r="AV31" s="6">
        <f t="shared" si="7"/>
        <v>0</v>
      </c>
      <c r="AW31" s="6">
        <f t="shared" si="7"/>
        <v>0</v>
      </c>
      <c r="AX31" s="1"/>
      <c r="AY31" s="36">
        <f>SUM(AT32,AW31,AT30)</f>
        <v>190</v>
      </c>
    </row>
    <row r="32" spans="8:55" x14ac:dyDescent="0.3">
      <c r="J32" s="22"/>
      <c r="K32" s="30"/>
      <c r="L32" s="3"/>
      <c r="M32" s="21">
        <v>190</v>
      </c>
      <c r="N32" s="14"/>
      <c r="O32" s="15">
        <f>+M32+N32</f>
        <v>190</v>
      </c>
      <c r="P32" s="8"/>
      <c r="Q32" s="8"/>
      <c r="R32" s="8"/>
      <c r="S32" s="1"/>
      <c r="T32" s="31"/>
      <c r="AO32" s="22"/>
      <c r="AP32" s="30"/>
      <c r="AQ32" s="3"/>
      <c r="AR32" s="21">
        <f>O32+O30+R31</f>
        <v>190</v>
      </c>
      <c r="AS32" s="14"/>
      <c r="AT32" s="6">
        <f>+AR32+AS32</f>
        <v>190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+M33+N33</f>
        <v>0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0</v>
      </c>
      <c r="P35" s="41">
        <f>SUM(P31:R31)</f>
        <v>0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119" priority="4" operator="equal">
      <formula>0</formula>
    </cfRule>
  </conditionalFormatting>
  <conditionalFormatting sqref="K13:T14 K21:T22 K15:L20 S15:T20">
    <cfRule type="cellIs" dxfId="118" priority="3" operator="equal">
      <formula>0</formula>
    </cfRule>
  </conditionalFormatting>
  <conditionalFormatting sqref="AP26:AY27 AP34:AY35 AP28:AQ33 AX28:AY33">
    <cfRule type="cellIs" dxfId="117" priority="1" operator="equal">
      <formula>0</formula>
    </cfRule>
  </conditionalFormatting>
  <conditionalFormatting sqref="AP13:AY14 AP21:AY22 AP15:AQ20 AX15:AY20">
    <cfRule type="cellIs" dxfId="116" priority="2" operator="equal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H9:BF39"/>
  <sheetViews>
    <sheetView topLeftCell="D1" zoomScale="70" zoomScaleNormal="70" workbookViewId="0">
      <selection activeCell="AT41" sqref="AT41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0</v>
      </c>
      <c r="P13" s="27">
        <f>SUM(Q18,O18,P15)</f>
        <v>0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0</v>
      </c>
      <c r="AU13" s="27">
        <f>SUM(AV18,AT18,AU15)</f>
        <v>0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Q15+R15</f>
        <v>0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Q16+R16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AV16+AW16</f>
        <v>0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M15+M16</f>
        <v>0</v>
      </c>
      <c r="N17" s="6">
        <f t="shared" ref="N17:O17" si="0">N15+N16</f>
        <v>0</v>
      </c>
      <c r="O17" s="15">
        <f t="shared" si="0"/>
        <v>0</v>
      </c>
      <c r="P17" s="6">
        <f>Q17+R17</f>
        <v>0</v>
      </c>
      <c r="Q17" s="12"/>
      <c r="R17" s="20"/>
      <c r="S17" s="4"/>
      <c r="T17" s="34">
        <f>SUM(P15:P17)</f>
        <v>0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0</v>
      </c>
      <c r="AQ17" s="4"/>
      <c r="AR17" s="10">
        <f>AR15+AR16</f>
        <v>0</v>
      </c>
      <c r="AS17" s="10">
        <f t="shared" ref="AS17:AT17" si="1">AS15+AS16</f>
        <v>0</v>
      </c>
      <c r="AT17" s="11">
        <f t="shared" si="1"/>
        <v>0</v>
      </c>
      <c r="AU17" s="6">
        <f>AV17+AW17</f>
        <v>0</v>
      </c>
      <c r="AV17" s="12"/>
      <c r="AW17" s="20"/>
      <c r="AX17" s="4"/>
      <c r="AY17" s="34">
        <f>SUM(AU15:AU17)</f>
        <v>0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+M18+N18</f>
        <v>0</v>
      </c>
      <c r="P18" s="16">
        <f t="shared" ref="P18:R18" si="2">P19+P20</f>
        <v>0</v>
      </c>
      <c r="Q18" s="6">
        <f t="shared" si="2"/>
        <v>0</v>
      </c>
      <c r="R18" s="6">
        <f t="shared" si="2"/>
        <v>0</v>
      </c>
      <c r="S18" s="1"/>
      <c r="T18" s="36">
        <f>SUM(O19,R18,O17)</f>
        <v>0</v>
      </c>
      <c r="AM18" s="5"/>
      <c r="AN18" s="5"/>
      <c r="AO18" s="1"/>
      <c r="AP18" s="35">
        <f>SUM(AT18:AT20)</f>
        <v>0</v>
      </c>
      <c r="AQ18" s="1"/>
      <c r="AR18" s="21"/>
      <c r="AS18" s="14"/>
      <c r="AT18" s="67">
        <f>+AR18+AS18</f>
        <v>0</v>
      </c>
      <c r="AU18" s="61">
        <f t="shared" ref="AU18:AW18" si="3">AU19+AU20</f>
        <v>0</v>
      </c>
      <c r="AV18" s="6">
        <f t="shared" si="3"/>
        <v>0</v>
      </c>
      <c r="AW18" s="6">
        <f t="shared" si="3"/>
        <v>0</v>
      </c>
      <c r="AX18" s="1"/>
      <c r="AY18" s="36">
        <f>SUM(AT19,AW18,AT17)</f>
        <v>0</v>
      </c>
    </row>
    <row r="19" spans="8:55" x14ac:dyDescent="0.3">
      <c r="J19" s="22"/>
      <c r="K19" s="30"/>
      <c r="L19" s="3"/>
      <c r="M19" s="21"/>
      <c r="N19" s="14"/>
      <c r="O19" s="15">
        <f>+M19+N19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+AR19+AS19</f>
        <v>0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+M20+N20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+AR20+AS20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0</v>
      </c>
      <c r="P22" s="41">
        <f>SUM(P18:R18)</f>
        <v>0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0</v>
      </c>
      <c r="P26" s="27">
        <f>SUM(Q31,O31,P28)</f>
        <v>0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Q28+R28</f>
        <v>0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Q29+R29</f>
        <v>155</v>
      </c>
      <c r="Q29" s="7"/>
      <c r="R29" s="19">
        <v>155</v>
      </c>
      <c r="S29" s="1"/>
      <c r="T29" s="31"/>
      <c r="AO29" s="22"/>
      <c r="AP29" s="32"/>
      <c r="AQ29" s="3"/>
      <c r="AR29" s="8"/>
      <c r="AS29" s="8"/>
      <c r="AT29" s="64"/>
      <c r="AU29" s="6">
        <f>AV29+AW29</f>
        <v>155</v>
      </c>
      <c r="AV29" s="7"/>
      <c r="AW29" s="19">
        <f>P28+P29+P30</f>
        <v>155</v>
      </c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155</v>
      </c>
      <c r="L30" s="4"/>
      <c r="M30" s="10">
        <f>M28+M29</f>
        <v>0</v>
      </c>
      <c r="N30" s="10">
        <f t="shared" ref="N30:O30" si="4">N28+N29</f>
        <v>0</v>
      </c>
      <c r="O30" s="11">
        <f t="shared" si="4"/>
        <v>0</v>
      </c>
      <c r="P30" s="6">
        <f>Q30+R30</f>
        <v>0</v>
      </c>
      <c r="Q30" s="12"/>
      <c r="R30" s="20"/>
      <c r="S30" s="4"/>
      <c r="T30" s="34">
        <f>SUM(P28:P30)</f>
        <v>155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155</v>
      </c>
      <c r="AQ30" s="4"/>
      <c r="AR30" s="10">
        <f>AR28+AR29</f>
        <v>0</v>
      </c>
      <c r="AS30" s="10">
        <f t="shared" ref="AS30:AT30" si="5">AS28+AS29</f>
        <v>0</v>
      </c>
      <c r="AT30" s="65">
        <f t="shared" si="5"/>
        <v>0</v>
      </c>
      <c r="AU30" s="6">
        <f>AV30+AW30</f>
        <v>0</v>
      </c>
      <c r="AV30" s="12"/>
      <c r="AW30" s="20"/>
      <c r="AX30" s="4"/>
      <c r="AY30" s="34">
        <f>SUM(AU28:AU30)</f>
        <v>155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195</v>
      </c>
      <c r="L31" s="1"/>
      <c r="M31" s="21"/>
      <c r="N31" s="14"/>
      <c r="O31" s="15">
        <f>+M31+N31</f>
        <v>0</v>
      </c>
      <c r="P31" s="16">
        <f t="shared" ref="P31:R31" si="6">P32+P33</f>
        <v>0</v>
      </c>
      <c r="Q31" s="6">
        <f t="shared" si="6"/>
        <v>0</v>
      </c>
      <c r="R31" s="6">
        <f t="shared" si="6"/>
        <v>0</v>
      </c>
      <c r="S31" s="1"/>
      <c r="T31" s="36">
        <f>SUM(O32,R31,O30)</f>
        <v>195</v>
      </c>
      <c r="AM31" s="5"/>
      <c r="AN31" s="5"/>
      <c r="AO31" s="1"/>
      <c r="AP31" s="35">
        <f>SUM(AT31:AT33)</f>
        <v>195</v>
      </c>
      <c r="AQ31" s="1"/>
      <c r="AR31" s="21"/>
      <c r="AS31" s="14"/>
      <c r="AT31" s="61">
        <f>+AR31+AS31</f>
        <v>0</v>
      </c>
      <c r="AU31" s="61">
        <f t="shared" ref="AU31:AW31" si="7">AU32+AU33</f>
        <v>0</v>
      </c>
      <c r="AV31" s="6">
        <f t="shared" si="7"/>
        <v>0</v>
      </c>
      <c r="AW31" s="6">
        <f t="shared" si="7"/>
        <v>0</v>
      </c>
      <c r="AX31" s="1"/>
      <c r="AY31" s="36">
        <f>SUM(AT32,AW31,AT30)</f>
        <v>195</v>
      </c>
    </row>
    <row r="32" spans="8:55" x14ac:dyDescent="0.3">
      <c r="J32" s="22"/>
      <c r="K32" s="30"/>
      <c r="L32" s="3"/>
      <c r="M32" s="21">
        <v>195</v>
      </c>
      <c r="N32" s="14"/>
      <c r="O32" s="15">
        <f>+M32+N32</f>
        <v>195</v>
      </c>
      <c r="P32" s="8"/>
      <c r="Q32" s="8"/>
      <c r="R32" s="8"/>
      <c r="S32" s="1"/>
      <c r="T32" s="31"/>
      <c r="AO32" s="22"/>
      <c r="AP32" s="30"/>
      <c r="AQ32" s="3"/>
      <c r="AR32" s="21">
        <f>O32+O30+R31</f>
        <v>195</v>
      </c>
      <c r="AS32" s="14"/>
      <c r="AT32" s="6">
        <f>+AR32+AS32</f>
        <v>195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+M33+N33</f>
        <v>0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0</v>
      </c>
      <c r="P35" s="41">
        <f>SUM(P31:R31)</f>
        <v>0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115" priority="4" operator="equal">
      <formula>0</formula>
    </cfRule>
  </conditionalFormatting>
  <conditionalFormatting sqref="K13:T14 K21:T22 K15:L20 S15:T20">
    <cfRule type="cellIs" dxfId="114" priority="3" operator="equal">
      <formula>0</formula>
    </cfRule>
  </conditionalFormatting>
  <conditionalFormatting sqref="AP26:AY27 AP34:AY35 AP28:AQ33 AX28:AY33">
    <cfRule type="cellIs" dxfId="113" priority="1" operator="equal">
      <formula>0</formula>
    </cfRule>
  </conditionalFormatting>
  <conditionalFormatting sqref="AP13:AY14 AP21:AY22 AP15:AQ20 AX15:AY20">
    <cfRule type="cellIs" dxfId="112" priority="2" operator="equal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H9:BF39"/>
  <sheetViews>
    <sheetView topLeftCell="D1" zoomScale="70" zoomScaleNormal="70" workbookViewId="0">
      <selection activeCell="N31" sqref="N31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0</v>
      </c>
      <c r="P13" s="27">
        <f>SUM(Q18,O18,P15)</f>
        <v>0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0</v>
      </c>
      <c r="AU13" s="27">
        <f>SUM(AV18,AT18,AU15)</f>
        <v>0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Q15+R15</f>
        <v>0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Q16+R16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AV16+AW16</f>
        <v>0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M15+M16</f>
        <v>0</v>
      </c>
      <c r="N17" s="6">
        <f t="shared" ref="N17:O17" si="0">N15+N16</f>
        <v>0</v>
      </c>
      <c r="O17" s="15">
        <f t="shared" si="0"/>
        <v>0</v>
      </c>
      <c r="P17" s="6">
        <f>Q17+R17</f>
        <v>0</v>
      </c>
      <c r="Q17" s="12"/>
      <c r="R17" s="20"/>
      <c r="S17" s="4"/>
      <c r="T17" s="34">
        <f>SUM(P15:P17)</f>
        <v>0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0</v>
      </c>
      <c r="AQ17" s="4"/>
      <c r="AR17" s="10">
        <f>AR15+AR16</f>
        <v>0</v>
      </c>
      <c r="AS17" s="10">
        <f t="shared" ref="AS17:AT17" si="1">AS15+AS16</f>
        <v>0</v>
      </c>
      <c r="AT17" s="11">
        <f t="shared" si="1"/>
        <v>0</v>
      </c>
      <c r="AU17" s="6">
        <f>AV17+AW17</f>
        <v>0</v>
      </c>
      <c r="AV17" s="12"/>
      <c r="AW17" s="20"/>
      <c r="AX17" s="4"/>
      <c r="AY17" s="34">
        <f>SUM(AU15:AU17)</f>
        <v>0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+M18+N18</f>
        <v>0</v>
      </c>
      <c r="P18" s="16">
        <f t="shared" ref="P18:R18" si="2">P19+P20</f>
        <v>0</v>
      </c>
      <c r="Q18" s="6">
        <f t="shared" si="2"/>
        <v>0</v>
      </c>
      <c r="R18" s="6">
        <f t="shared" si="2"/>
        <v>0</v>
      </c>
      <c r="S18" s="1"/>
      <c r="T18" s="36">
        <f>SUM(O19,R18,O17)</f>
        <v>0</v>
      </c>
      <c r="AM18" s="5"/>
      <c r="AN18" s="5"/>
      <c r="AO18" s="1"/>
      <c r="AP18" s="35">
        <f>SUM(AT18:AT20)</f>
        <v>0</v>
      </c>
      <c r="AQ18" s="1"/>
      <c r="AR18" s="21"/>
      <c r="AS18" s="14"/>
      <c r="AT18" s="67">
        <f>+AR18+AS18</f>
        <v>0</v>
      </c>
      <c r="AU18" s="61">
        <f t="shared" ref="AU18:AW18" si="3">AU19+AU20</f>
        <v>0</v>
      </c>
      <c r="AV18" s="6">
        <f t="shared" si="3"/>
        <v>0</v>
      </c>
      <c r="AW18" s="6">
        <f t="shared" si="3"/>
        <v>0</v>
      </c>
      <c r="AX18" s="1"/>
      <c r="AY18" s="36">
        <f>SUM(AT19,AW18,AT17)</f>
        <v>0</v>
      </c>
    </row>
    <row r="19" spans="8:55" x14ac:dyDescent="0.3">
      <c r="J19" s="22"/>
      <c r="K19" s="30"/>
      <c r="L19" s="3"/>
      <c r="M19" s="21"/>
      <c r="N19" s="14"/>
      <c r="O19" s="15">
        <f>+M19+N19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+AR19+AS19</f>
        <v>0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+M20+N20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+AR20+AS20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0</v>
      </c>
      <c r="P22" s="41">
        <f>SUM(P18:R18)</f>
        <v>0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0</v>
      </c>
      <c r="P26" s="27">
        <f>SUM(Q31,O31,P28)</f>
        <v>0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Q28+R28</f>
        <v>0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Q29+R29</f>
        <v>0</v>
      </c>
      <c r="Q29" s="7"/>
      <c r="R29" s="19"/>
      <c r="S29" s="1"/>
      <c r="T29" s="31"/>
      <c r="AO29" s="22"/>
      <c r="AP29" s="32"/>
      <c r="AQ29" s="3"/>
      <c r="AR29" s="8"/>
      <c r="AS29" s="8"/>
      <c r="AT29" s="64"/>
      <c r="AU29" s="6">
        <f>AV29+AW29</f>
        <v>14</v>
      </c>
      <c r="AV29" s="7">
        <f>P29+P30+P28</f>
        <v>14</v>
      </c>
      <c r="AW29" s="19"/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53</v>
      </c>
      <c r="L30" s="4"/>
      <c r="M30" s="10">
        <f>M28+M29</f>
        <v>0</v>
      </c>
      <c r="N30" s="10">
        <f t="shared" ref="N30:O30" si="4">N28+N29</f>
        <v>0</v>
      </c>
      <c r="O30" s="11">
        <f t="shared" si="4"/>
        <v>0</v>
      </c>
      <c r="P30" s="6">
        <f>Q30+R30</f>
        <v>14</v>
      </c>
      <c r="Q30" s="12">
        <v>14</v>
      </c>
      <c r="R30" s="20"/>
      <c r="S30" s="4"/>
      <c r="T30" s="34">
        <f>SUM(P28:P30)</f>
        <v>14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14</v>
      </c>
      <c r="AQ30" s="4"/>
      <c r="AR30" s="10">
        <f>AR28+AR29</f>
        <v>0</v>
      </c>
      <c r="AS30" s="10">
        <f t="shared" ref="AS30:AT30" si="5">AS28+AS29</f>
        <v>0</v>
      </c>
      <c r="AT30" s="65">
        <f t="shared" si="5"/>
        <v>0</v>
      </c>
      <c r="AU30" s="6">
        <f>AV30+AW30</f>
        <v>0</v>
      </c>
      <c r="AV30" s="12"/>
      <c r="AW30" s="20"/>
      <c r="AX30" s="4"/>
      <c r="AY30" s="34">
        <f>SUM(AU28:AU30)</f>
        <v>14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11</v>
      </c>
      <c r="L31" s="1"/>
      <c r="M31" s="21"/>
      <c r="N31" s="14"/>
      <c r="O31" s="15">
        <f>+M31+N31</f>
        <v>0</v>
      </c>
      <c r="P31" s="16">
        <f t="shared" ref="P31:R31" si="6">P32+P33</f>
        <v>53</v>
      </c>
      <c r="Q31" s="6">
        <f t="shared" si="6"/>
        <v>0</v>
      </c>
      <c r="R31" s="6">
        <f t="shared" si="6"/>
        <v>68</v>
      </c>
      <c r="S31" s="1"/>
      <c r="T31" s="36">
        <f>SUM(O32,R31,O30)</f>
        <v>68</v>
      </c>
      <c r="AM31" s="5"/>
      <c r="AN31" s="5"/>
      <c r="AO31" s="1"/>
      <c r="AP31" s="35">
        <f>SUM(AT31:AT33)</f>
        <v>68</v>
      </c>
      <c r="AQ31" s="1"/>
      <c r="AR31" s="21"/>
      <c r="AS31" s="14"/>
      <c r="AT31" s="61">
        <f>+AR31+AS31</f>
        <v>0</v>
      </c>
      <c r="AU31" s="61">
        <f t="shared" ref="AU31:AW31" si="7">AU32+AU33</f>
        <v>0</v>
      </c>
      <c r="AV31" s="6">
        <f t="shared" si="7"/>
        <v>0</v>
      </c>
      <c r="AW31" s="6">
        <f t="shared" si="7"/>
        <v>0</v>
      </c>
      <c r="AX31" s="1"/>
      <c r="AY31" s="36">
        <f>SUM(AT32,AW31,AT30)</f>
        <v>68</v>
      </c>
    </row>
    <row r="32" spans="8:55" x14ac:dyDescent="0.3">
      <c r="J32" s="22"/>
      <c r="K32" s="30"/>
      <c r="L32" s="3"/>
      <c r="M32" s="21"/>
      <c r="N32" s="14"/>
      <c r="O32" s="15">
        <f>+M32+N32</f>
        <v>0</v>
      </c>
      <c r="P32" s="8">
        <v>53</v>
      </c>
      <c r="Q32" s="8"/>
      <c r="R32" s="8">
        <v>68</v>
      </c>
      <c r="S32" s="1"/>
      <c r="T32" s="31"/>
      <c r="AO32" s="22"/>
      <c r="AP32" s="30"/>
      <c r="AQ32" s="3"/>
      <c r="AR32" s="21"/>
      <c r="AS32" s="14">
        <f>R31++O32+O30</f>
        <v>68</v>
      </c>
      <c r="AT32" s="6">
        <f>+AR32+AS32</f>
        <v>68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>
        <v>11</v>
      </c>
      <c r="O33" s="15">
        <f>+M33+N33</f>
        <v>11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25</v>
      </c>
      <c r="P35" s="41">
        <f>SUM(P31:R31)</f>
        <v>121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111" priority="4" operator="equal">
      <formula>0</formula>
    </cfRule>
  </conditionalFormatting>
  <conditionalFormatting sqref="K13:T14 K21:T22 K15:L20 S15:T20">
    <cfRule type="cellIs" dxfId="110" priority="3" operator="equal">
      <formula>0</formula>
    </cfRule>
  </conditionalFormatting>
  <conditionalFormatting sqref="AP26:AY27 AP34:AY35 AP28:AQ33 AX28:AY33">
    <cfRule type="cellIs" dxfId="109" priority="1" operator="equal">
      <formula>0</formula>
    </cfRule>
  </conditionalFormatting>
  <conditionalFormatting sqref="AP13:AY14 AP21:AY22 AP15:AQ20 AX15:AY20">
    <cfRule type="cellIs" dxfId="108" priority="2" operator="equal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H9:BF39"/>
  <sheetViews>
    <sheetView topLeftCell="D1" zoomScale="70" zoomScaleNormal="70" workbookViewId="0">
      <selection activeCell="AG32" sqref="AG32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0</v>
      </c>
      <c r="P13" s="27">
        <f>SUM(Q18,O18,P15)</f>
        <v>0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0</v>
      </c>
      <c r="AU13" s="27">
        <f>SUM(AV18,AT18,AU15)</f>
        <v>0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Q15+R15</f>
        <v>0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Q16+R16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AV16+AW16</f>
        <v>0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M15+M16</f>
        <v>0</v>
      </c>
      <c r="N17" s="6">
        <f t="shared" ref="N17:O17" si="0">N15+N16</f>
        <v>0</v>
      </c>
      <c r="O17" s="15">
        <f t="shared" si="0"/>
        <v>0</v>
      </c>
      <c r="P17" s="6">
        <f>Q17+R17</f>
        <v>0</v>
      </c>
      <c r="Q17" s="12"/>
      <c r="R17" s="20"/>
      <c r="S17" s="4"/>
      <c r="T17" s="34">
        <f>SUM(P15:P17)</f>
        <v>0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0</v>
      </c>
      <c r="AQ17" s="4"/>
      <c r="AR17" s="10">
        <f>AR15+AR16</f>
        <v>0</v>
      </c>
      <c r="AS17" s="10">
        <f t="shared" ref="AS17:AT17" si="1">AS15+AS16</f>
        <v>0</v>
      </c>
      <c r="AT17" s="11">
        <f t="shared" si="1"/>
        <v>0</v>
      </c>
      <c r="AU17" s="6">
        <f>AV17+AW17</f>
        <v>0</v>
      </c>
      <c r="AV17" s="12"/>
      <c r="AW17" s="20"/>
      <c r="AX17" s="4"/>
      <c r="AY17" s="34">
        <f>SUM(AU15:AU17)</f>
        <v>0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+M18+N18</f>
        <v>0</v>
      </c>
      <c r="P18" s="16">
        <f t="shared" ref="P18:R18" si="2">P19+P20</f>
        <v>0</v>
      </c>
      <c r="Q18" s="6">
        <f t="shared" si="2"/>
        <v>0</v>
      </c>
      <c r="R18" s="6">
        <f t="shared" si="2"/>
        <v>0</v>
      </c>
      <c r="S18" s="1"/>
      <c r="T18" s="36">
        <f>SUM(O19,R18,O17)</f>
        <v>0</v>
      </c>
      <c r="AM18" s="5"/>
      <c r="AN18" s="5"/>
      <c r="AO18" s="1"/>
      <c r="AP18" s="35">
        <f>SUM(AT18:AT20)</f>
        <v>0</v>
      </c>
      <c r="AQ18" s="1"/>
      <c r="AR18" s="21"/>
      <c r="AS18" s="14"/>
      <c r="AT18" s="67">
        <f>+AR18+AS18</f>
        <v>0</v>
      </c>
      <c r="AU18" s="61">
        <f t="shared" ref="AU18:AW18" si="3">AU19+AU20</f>
        <v>0</v>
      </c>
      <c r="AV18" s="6">
        <f t="shared" si="3"/>
        <v>0</v>
      </c>
      <c r="AW18" s="6">
        <f t="shared" si="3"/>
        <v>0</v>
      </c>
      <c r="AX18" s="1"/>
      <c r="AY18" s="36">
        <f>SUM(AT19,AW18,AT17)</f>
        <v>0</v>
      </c>
    </row>
    <row r="19" spans="8:55" x14ac:dyDescent="0.3">
      <c r="J19" s="22"/>
      <c r="K19" s="30"/>
      <c r="L19" s="3"/>
      <c r="M19" s="21"/>
      <c r="N19" s="14"/>
      <c r="O19" s="15">
        <f>+M19+N19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+AR19+AS19</f>
        <v>0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+M20+N20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+AR20+AS20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0</v>
      </c>
      <c r="P22" s="41">
        <f>SUM(P18:R18)</f>
        <v>0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0</v>
      </c>
      <c r="P26" s="27">
        <f>SUM(Q31,O31,P28)</f>
        <v>0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Q28+R28</f>
        <v>0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Q29+R29</f>
        <v>0</v>
      </c>
      <c r="Q29" s="7"/>
      <c r="R29" s="19"/>
      <c r="S29" s="1"/>
      <c r="T29" s="31"/>
      <c r="AO29" s="22"/>
      <c r="AP29" s="32"/>
      <c r="AQ29" s="3"/>
      <c r="AR29" s="8"/>
      <c r="AS29" s="8"/>
      <c r="AT29" s="64"/>
      <c r="AU29" s="6">
        <f>AV29+AW29</f>
        <v>67</v>
      </c>
      <c r="AV29" s="7">
        <f>P29+P30+P28</f>
        <v>67</v>
      </c>
      <c r="AW29" s="19"/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26</v>
      </c>
      <c r="L30" s="4"/>
      <c r="M30" s="10">
        <f>M28+M29</f>
        <v>0</v>
      </c>
      <c r="N30" s="10">
        <f t="shared" ref="N30:O30" si="4">N28+N29</f>
        <v>0</v>
      </c>
      <c r="O30" s="11">
        <f t="shared" si="4"/>
        <v>0</v>
      </c>
      <c r="P30" s="6">
        <f>Q30+R30</f>
        <v>67</v>
      </c>
      <c r="Q30" s="12">
        <v>67</v>
      </c>
      <c r="R30" s="20"/>
      <c r="S30" s="4"/>
      <c r="T30" s="34">
        <f>SUM(P28:P30)</f>
        <v>67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67</v>
      </c>
      <c r="AQ30" s="4"/>
      <c r="AR30" s="10">
        <f>AR28+AR29</f>
        <v>0</v>
      </c>
      <c r="AS30" s="10">
        <f t="shared" ref="AS30:AT30" si="5">AS28+AS29</f>
        <v>0</v>
      </c>
      <c r="AT30" s="65">
        <f t="shared" si="5"/>
        <v>0</v>
      </c>
      <c r="AU30" s="6">
        <f>AV30+AW30</f>
        <v>0</v>
      </c>
      <c r="AV30" s="12"/>
      <c r="AW30" s="20"/>
      <c r="AX30" s="4"/>
      <c r="AY30" s="34">
        <f>SUM(AU28:AU30)</f>
        <v>67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52</v>
      </c>
      <c r="L31" s="1"/>
      <c r="M31" s="21"/>
      <c r="N31" s="14"/>
      <c r="O31" s="15">
        <f>+M31+N31</f>
        <v>0</v>
      </c>
      <c r="P31" s="16">
        <f t="shared" ref="P31:R31" si="6">P32+P33</f>
        <v>26</v>
      </c>
      <c r="Q31" s="6">
        <f t="shared" si="6"/>
        <v>0</v>
      </c>
      <c r="R31" s="6">
        <f t="shared" si="6"/>
        <v>33</v>
      </c>
      <c r="S31" s="1"/>
      <c r="T31" s="36">
        <f>SUM(O32,R31,O30)</f>
        <v>33</v>
      </c>
      <c r="AM31" s="5"/>
      <c r="AN31" s="5"/>
      <c r="AO31" s="1"/>
      <c r="AP31" s="35">
        <f>SUM(AT31:AT33)</f>
        <v>33</v>
      </c>
      <c r="AQ31" s="1"/>
      <c r="AR31" s="21"/>
      <c r="AS31" s="14"/>
      <c r="AT31" s="61">
        <f>+AR31+AS31</f>
        <v>0</v>
      </c>
      <c r="AU31" s="61">
        <f t="shared" ref="AU31:AW31" si="7">AU32+AU33</f>
        <v>0</v>
      </c>
      <c r="AV31" s="6">
        <f t="shared" si="7"/>
        <v>0</v>
      </c>
      <c r="AW31" s="6">
        <f t="shared" si="7"/>
        <v>0</v>
      </c>
      <c r="AX31" s="1"/>
      <c r="AY31" s="36">
        <f>SUM(AT32,AW31,AT30)</f>
        <v>33</v>
      </c>
    </row>
    <row r="32" spans="8:55" x14ac:dyDescent="0.3">
      <c r="J32" s="22"/>
      <c r="K32" s="30"/>
      <c r="L32" s="3"/>
      <c r="M32" s="21"/>
      <c r="N32" s="14"/>
      <c r="O32" s="15">
        <f>+M32+N32</f>
        <v>0</v>
      </c>
      <c r="P32" s="8">
        <v>26</v>
      </c>
      <c r="Q32" s="8"/>
      <c r="R32" s="8">
        <v>33</v>
      </c>
      <c r="S32" s="1"/>
      <c r="T32" s="31"/>
      <c r="AO32" s="22"/>
      <c r="AP32" s="30"/>
      <c r="AQ32" s="3"/>
      <c r="AR32" s="21"/>
      <c r="AS32" s="14">
        <f>R31++O32+O30</f>
        <v>33</v>
      </c>
      <c r="AT32" s="6">
        <f>+AR32+AS32</f>
        <v>33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>
        <v>52</v>
      </c>
      <c r="O33" s="15">
        <f>+M33+N33</f>
        <v>52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119</v>
      </c>
      <c r="P35" s="41">
        <f>SUM(P31:R31)</f>
        <v>59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107" priority="4" operator="equal">
      <formula>0</formula>
    </cfRule>
  </conditionalFormatting>
  <conditionalFormatting sqref="K13:T14 K21:T22 K15:L20 S15:T20">
    <cfRule type="cellIs" dxfId="106" priority="3" operator="equal">
      <formula>0</formula>
    </cfRule>
  </conditionalFormatting>
  <conditionalFormatting sqref="AP26:AY27 AP34:AY35 AP28:AQ33 AX28:AY33">
    <cfRule type="cellIs" dxfId="105" priority="1" operator="equal">
      <formula>0</formula>
    </cfRule>
  </conditionalFormatting>
  <conditionalFormatting sqref="AP13:AY14 AP21:AY22 AP15:AQ20 AX15:AY20">
    <cfRule type="cellIs" dxfId="104" priority="2" operator="equal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H9:BF39"/>
  <sheetViews>
    <sheetView topLeftCell="D1" zoomScale="70" zoomScaleNormal="70" workbookViewId="0">
      <selection activeCell="P32" sqref="P32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0</v>
      </c>
      <c r="P13" s="27">
        <f>SUM(Q18,O18,P15)</f>
        <v>0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0</v>
      </c>
      <c r="AU13" s="27">
        <f>SUM(AV18,AT18,AU15)</f>
        <v>0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Q15+R15</f>
        <v>0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Q16+R16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AV16+AW16</f>
        <v>0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M15+M16</f>
        <v>0</v>
      </c>
      <c r="N17" s="6">
        <f t="shared" ref="N17:O17" si="0">N15+N16</f>
        <v>0</v>
      </c>
      <c r="O17" s="15">
        <f t="shared" si="0"/>
        <v>0</v>
      </c>
      <c r="P17" s="6">
        <f>Q17+R17</f>
        <v>0</v>
      </c>
      <c r="Q17" s="12"/>
      <c r="R17" s="20"/>
      <c r="S17" s="4"/>
      <c r="T17" s="34">
        <f>SUM(P15:P17)</f>
        <v>0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0</v>
      </c>
      <c r="AQ17" s="4"/>
      <c r="AR17" s="10">
        <f>AR15+AR16</f>
        <v>0</v>
      </c>
      <c r="AS17" s="10">
        <f t="shared" ref="AS17:AT17" si="1">AS15+AS16</f>
        <v>0</v>
      </c>
      <c r="AT17" s="11">
        <f t="shared" si="1"/>
        <v>0</v>
      </c>
      <c r="AU17" s="6">
        <f>AV17+AW17</f>
        <v>0</v>
      </c>
      <c r="AV17" s="12"/>
      <c r="AW17" s="20"/>
      <c r="AX17" s="4"/>
      <c r="AY17" s="34">
        <f>SUM(AU15:AU17)</f>
        <v>0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+M18+N18</f>
        <v>0</v>
      </c>
      <c r="P18" s="16">
        <f t="shared" ref="P18:R18" si="2">P19+P20</f>
        <v>0</v>
      </c>
      <c r="Q18" s="6">
        <f t="shared" si="2"/>
        <v>0</v>
      </c>
      <c r="R18" s="6">
        <f t="shared" si="2"/>
        <v>0</v>
      </c>
      <c r="S18" s="1"/>
      <c r="T18" s="36">
        <f>SUM(O19,R18,O17)</f>
        <v>0</v>
      </c>
      <c r="AM18" s="5"/>
      <c r="AN18" s="5"/>
      <c r="AO18" s="1"/>
      <c r="AP18" s="35">
        <f>SUM(AT18:AT20)</f>
        <v>0</v>
      </c>
      <c r="AQ18" s="1"/>
      <c r="AR18" s="21"/>
      <c r="AS18" s="14"/>
      <c r="AT18" s="67">
        <f>+AR18+AS18</f>
        <v>0</v>
      </c>
      <c r="AU18" s="61">
        <f t="shared" ref="AU18:AW18" si="3">AU19+AU20</f>
        <v>0</v>
      </c>
      <c r="AV18" s="6">
        <f t="shared" si="3"/>
        <v>0</v>
      </c>
      <c r="AW18" s="6">
        <f t="shared" si="3"/>
        <v>0</v>
      </c>
      <c r="AX18" s="1"/>
      <c r="AY18" s="36">
        <f>SUM(AT19,AW18,AT17)</f>
        <v>0</v>
      </c>
    </row>
    <row r="19" spans="8:55" x14ac:dyDescent="0.3">
      <c r="J19" s="22"/>
      <c r="K19" s="30"/>
      <c r="L19" s="3"/>
      <c r="M19" s="21"/>
      <c r="N19" s="14"/>
      <c r="O19" s="15">
        <f>+M19+N19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+AR19+AS19</f>
        <v>0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+M20+N20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+AR20+AS20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0</v>
      </c>
      <c r="P22" s="41">
        <f>SUM(P18:R18)</f>
        <v>0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0</v>
      </c>
      <c r="P26" s="27">
        <f>SUM(Q31,O31,P28)</f>
        <v>0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Q28+R28</f>
        <v>0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Q29+R29</f>
        <v>-26</v>
      </c>
      <c r="Q29" s="7">
        <v>-26</v>
      </c>
      <c r="R29" s="19"/>
      <c r="S29" s="1"/>
      <c r="T29" s="31"/>
      <c r="AO29" s="22"/>
      <c r="AP29" s="32"/>
      <c r="AQ29" s="3"/>
      <c r="AR29" s="8"/>
      <c r="AS29" s="8"/>
      <c r="AT29" s="64"/>
      <c r="AU29" s="6">
        <f>AV29+AW29</f>
        <v>-26</v>
      </c>
      <c r="AV29" s="7">
        <f>P29+P30+P28</f>
        <v>-26</v>
      </c>
      <c r="AW29" s="19"/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0</v>
      </c>
      <c r="L30" s="4"/>
      <c r="M30" s="10">
        <f>M28+M29</f>
        <v>0</v>
      </c>
      <c r="N30" s="10">
        <f t="shared" ref="N30:O30" si="4">N28+N29</f>
        <v>0</v>
      </c>
      <c r="O30" s="11">
        <f t="shared" si="4"/>
        <v>0</v>
      </c>
      <c r="P30" s="6">
        <f>Q30+R30</f>
        <v>0</v>
      </c>
      <c r="Q30" s="12"/>
      <c r="R30" s="20"/>
      <c r="S30" s="4"/>
      <c r="T30" s="34">
        <f>SUM(P28:P30)</f>
        <v>-26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-26</v>
      </c>
      <c r="AQ30" s="4"/>
      <c r="AR30" s="10">
        <f>AR28+AR29</f>
        <v>0</v>
      </c>
      <c r="AS30" s="10">
        <f t="shared" ref="AS30:AT30" si="5">AS28+AS29</f>
        <v>0</v>
      </c>
      <c r="AT30" s="65">
        <f t="shared" si="5"/>
        <v>0</v>
      </c>
      <c r="AU30" s="6">
        <f>AV30+AW30</f>
        <v>0</v>
      </c>
      <c r="AV30" s="12"/>
      <c r="AW30" s="20"/>
      <c r="AX30" s="4"/>
      <c r="AY30" s="34">
        <f>SUM(AU28:AU30)</f>
        <v>-26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0</v>
      </c>
      <c r="L31" s="1"/>
      <c r="M31" s="21"/>
      <c r="N31" s="14"/>
      <c r="O31" s="15">
        <f>+M31+N31</f>
        <v>0</v>
      </c>
      <c r="P31" s="16">
        <f t="shared" ref="P31:R31" si="6">P32+P33</f>
        <v>26</v>
      </c>
      <c r="Q31" s="6">
        <f t="shared" si="6"/>
        <v>0</v>
      </c>
      <c r="R31" s="6">
        <f t="shared" si="6"/>
        <v>0</v>
      </c>
      <c r="S31" s="1"/>
      <c r="T31" s="36">
        <f>SUM(O32,R31,O30)</f>
        <v>0</v>
      </c>
      <c r="AM31" s="5"/>
      <c r="AN31" s="5"/>
      <c r="AO31" s="1"/>
      <c r="AP31" s="35">
        <f>SUM(AT31:AT33)</f>
        <v>0</v>
      </c>
      <c r="AQ31" s="1"/>
      <c r="AR31" s="21"/>
      <c r="AS31" s="14"/>
      <c r="AT31" s="61">
        <f>+AR31+AS31</f>
        <v>0</v>
      </c>
      <c r="AU31" s="61">
        <f t="shared" ref="AU31:AW31" si="7">AU32+AU33</f>
        <v>0</v>
      </c>
      <c r="AV31" s="6">
        <f t="shared" si="7"/>
        <v>0</v>
      </c>
      <c r="AW31" s="6">
        <f t="shared" si="7"/>
        <v>0</v>
      </c>
      <c r="AX31" s="1"/>
      <c r="AY31" s="36">
        <f>SUM(AT32,AW31,AT30)</f>
        <v>0</v>
      </c>
    </row>
    <row r="32" spans="8:55" x14ac:dyDescent="0.3">
      <c r="J32" s="22"/>
      <c r="K32" s="30"/>
      <c r="L32" s="3"/>
      <c r="M32" s="21"/>
      <c r="N32" s="14"/>
      <c r="O32" s="15">
        <f>+M32+N32</f>
        <v>0</v>
      </c>
      <c r="P32" s="8">
        <v>26</v>
      </c>
      <c r="Q32" s="8"/>
      <c r="R32" s="8"/>
      <c r="S32" s="1"/>
      <c r="T32" s="31"/>
      <c r="AO32" s="22"/>
      <c r="AP32" s="30"/>
      <c r="AQ32" s="3"/>
      <c r="AR32" s="21"/>
      <c r="AS32" s="14">
        <f>R31++O32+O30</f>
        <v>0</v>
      </c>
      <c r="AT32" s="6">
        <f>+AR32+AS32</f>
        <v>0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+M33+N33</f>
        <v>0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0</v>
      </c>
      <c r="P35" s="41">
        <f>SUM(P31:R31)</f>
        <v>26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103" priority="4" operator="equal">
      <formula>0</formula>
    </cfRule>
  </conditionalFormatting>
  <conditionalFormatting sqref="K13:T14 K21:T22 K15:L20 S15:T20">
    <cfRule type="cellIs" dxfId="102" priority="3" operator="equal">
      <formula>0</formula>
    </cfRule>
  </conditionalFormatting>
  <conditionalFormatting sqref="AP26:AY27 AP34:AY35 AP28:AQ33 AX28:AY33">
    <cfRule type="cellIs" dxfId="101" priority="1" operator="equal">
      <formula>0</formula>
    </cfRule>
  </conditionalFormatting>
  <conditionalFormatting sqref="AP13:AY14 AP21:AY22 AP15:AQ20 AX15:AY20">
    <cfRule type="cellIs" dxfId="100" priority="2" operator="equal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H9:BF39"/>
  <sheetViews>
    <sheetView zoomScale="70" zoomScaleNormal="70" workbookViewId="0">
      <selection activeCell="R32" sqref="R32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0</v>
      </c>
      <c r="P13" s="27">
        <f>SUM(Q18,O18,P15)</f>
        <v>0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0</v>
      </c>
      <c r="AU13" s="27">
        <f>SUM(AV18,AT18,AU15)</f>
        <v>0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Q15+R15</f>
        <v>0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Q16+R16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AV16+AW16</f>
        <v>0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M15+M16</f>
        <v>0</v>
      </c>
      <c r="N17" s="6">
        <f t="shared" ref="N17:O17" si="0">N15+N16</f>
        <v>0</v>
      </c>
      <c r="O17" s="15">
        <f t="shared" si="0"/>
        <v>0</v>
      </c>
      <c r="P17" s="6">
        <f>Q17+R17</f>
        <v>0</v>
      </c>
      <c r="Q17" s="12"/>
      <c r="R17" s="20"/>
      <c r="S17" s="4"/>
      <c r="T17" s="34">
        <f>SUM(P15:P17)</f>
        <v>0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0</v>
      </c>
      <c r="AQ17" s="4"/>
      <c r="AR17" s="10">
        <f>AR15+AR16</f>
        <v>0</v>
      </c>
      <c r="AS17" s="10">
        <f t="shared" ref="AS17:AT17" si="1">AS15+AS16</f>
        <v>0</v>
      </c>
      <c r="AT17" s="11">
        <f t="shared" si="1"/>
        <v>0</v>
      </c>
      <c r="AU17" s="6">
        <f>AV17+AW17</f>
        <v>0</v>
      </c>
      <c r="AV17" s="12"/>
      <c r="AW17" s="20"/>
      <c r="AX17" s="4"/>
      <c r="AY17" s="34">
        <f>SUM(AU15:AU17)</f>
        <v>0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+M18+N18</f>
        <v>0</v>
      </c>
      <c r="P18" s="16">
        <f t="shared" ref="P18:R18" si="2">P19+P20</f>
        <v>0</v>
      </c>
      <c r="Q18" s="6">
        <f t="shared" si="2"/>
        <v>0</v>
      </c>
      <c r="R18" s="6">
        <f t="shared" si="2"/>
        <v>0</v>
      </c>
      <c r="S18" s="1"/>
      <c r="T18" s="36">
        <f>SUM(O19,R18,O17)</f>
        <v>0</v>
      </c>
      <c r="AM18" s="5"/>
      <c r="AN18" s="5"/>
      <c r="AO18" s="1"/>
      <c r="AP18" s="35">
        <f>SUM(AT18:AT20)</f>
        <v>0</v>
      </c>
      <c r="AQ18" s="1"/>
      <c r="AR18" s="21"/>
      <c r="AS18" s="14"/>
      <c r="AT18" s="67">
        <f>+AR18+AS18</f>
        <v>0</v>
      </c>
      <c r="AU18" s="61">
        <f t="shared" ref="AU18:AW18" si="3">AU19+AU20</f>
        <v>0</v>
      </c>
      <c r="AV18" s="6">
        <f t="shared" si="3"/>
        <v>0</v>
      </c>
      <c r="AW18" s="6">
        <f t="shared" si="3"/>
        <v>0</v>
      </c>
      <c r="AX18" s="1"/>
      <c r="AY18" s="36">
        <f>SUM(AT19,AW18,AT17)</f>
        <v>0</v>
      </c>
    </row>
    <row r="19" spans="8:55" x14ac:dyDescent="0.3">
      <c r="J19" s="22"/>
      <c r="K19" s="30"/>
      <c r="L19" s="3"/>
      <c r="M19" s="21"/>
      <c r="N19" s="14"/>
      <c r="O19" s="15">
        <f>+M19+N19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+AR19+AS19</f>
        <v>0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+M20+N20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+AR20+AS20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0</v>
      </c>
      <c r="P22" s="41">
        <f>SUM(P18:R18)</f>
        <v>0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0</v>
      </c>
      <c r="P26" s="27">
        <f>SUM(Q31,O31,P28)</f>
        <v>0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Q28+R28</f>
        <v>0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Q29+R29</f>
        <v>-14</v>
      </c>
      <c r="Q29" s="7">
        <v>-14</v>
      </c>
      <c r="R29" s="19"/>
      <c r="S29" s="1"/>
      <c r="T29" s="31"/>
      <c r="AO29" s="22"/>
      <c r="AP29" s="32"/>
      <c r="AQ29" s="3"/>
      <c r="AR29" s="8"/>
      <c r="AS29" s="8"/>
      <c r="AT29" s="64"/>
      <c r="AU29" s="6">
        <f>AV29+AW29</f>
        <v>-14</v>
      </c>
      <c r="AV29" s="7">
        <f>P29+P30+P28</f>
        <v>-14</v>
      </c>
      <c r="AW29" s="19"/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0</v>
      </c>
      <c r="L30" s="4"/>
      <c r="M30" s="10">
        <f>M28+M29</f>
        <v>0</v>
      </c>
      <c r="N30" s="10">
        <f t="shared" ref="N30:O30" si="4">N28+N29</f>
        <v>0</v>
      </c>
      <c r="O30" s="11">
        <f t="shared" si="4"/>
        <v>0</v>
      </c>
      <c r="P30" s="6">
        <f>Q30+R30</f>
        <v>0</v>
      </c>
      <c r="Q30" s="12"/>
      <c r="R30" s="20"/>
      <c r="S30" s="4"/>
      <c r="T30" s="34">
        <f>SUM(P28:P30)</f>
        <v>-14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-14</v>
      </c>
      <c r="AQ30" s="4"/>
      <c r="AR30" s="10">
        <f>AR28+AR29</f>
        <v>0</v>
      </c>
      <c r="AS30" s="10">
        <f t="shared" ref="AS30:AT30" si="5">AS28+AS29</f>
        <v>0</v>
      </c>
      <c r="AT30" s="65">
        <f t="shared" si="5"/>
        <v>0</v>
      </c>
      <c r="AU30" s="6">
        <f>AV30+AW30</f>
        <v>0</v>
      </c>
      <c r="AV30" s="12"/>
      <c r="AW30" s="20"/>
      <c r="AX30" s="4"/>
      <c r="AY30" s="34">
        <f>SUM(AU28:AU30)</f>
        <v>-14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0</v>
      </c>
      <c r="L31" s="1"/>
      <c r="M31" s="21"/>
      <c r="N31" s="14"/>
      <c r="O31" s="15">
        <f>+M31+N31</f>
        <v>0</v>
      </c>
      <c r="P31" s="16">
        <f t="shared" ref="P31:R31" si="6">P32+P33</f>
        <v>14</v>
      </c>
      <c r="Q31" s="6">
        <f t="shared" si="6"/>
        <v>0</v>
      </c>
      <c r="R31" s="6">
        <f t="shared" si="6"/>
        <v>0</v>
      </c>
      <c r="S31" s="1"/>
      <c r="T31" s="36">
        <f>SUM(O32,R31,O30)</f>
        <v>0</v>
      </c>
      <c r="AM31" s="5"/>
      <c r="AN31" s="5"/>
      <c r="AO31" s="1"/>
      <c r="AP31" s="35">
        <f>SUM(AT31:AT33)</f>
        <v>0</v>
      </c>
      <c r="AQ31" s="1"/>
      <c r="AR31" s="21"/>
      <c r="AS31" s="14"/>
      <c r="AT31" s="61">
        <f>+AR31+AS31</f>
        <v>0</v>
      </c>
      <c r="AU31" s="61">
        <f t="shared" ref="AU31:AW31" si="7">AU32+AU33</f>
        <v>0</v>
      </c>
      <c r="AV31" s="6">
        <f t="shared" si="7"/>
        <v>0</v>
      </c>
      <c r="AW31" s="6">
        <f t="shared" si="7"/>
        <v>0</v>
      </c>
      <c r="AX31" s="1"/>
      <c r="AY31" s="36">
        <f>SUM(AT32,AW31,AT30)</f>
        <v>0</v>
      </c>
    </row>
    <row r="32" spans="8:55" x14ac:dyDescent="0.3">
      <c r="J32" s="22"/>
      <c r="K32" s="30"/>
      <c r="L32" s="3"/>
      <c r="M32" s="21"/>
      <c r="N32" s="14"/>
      <c r="O32" s="15">
        <f>+M32+N32</f>
        <v>0</v>
      </c>
      <c r="P32" s="8">
        <v>14</v>
      </c>
      <c r="Q32" s="8"/>
      <c r="R32" s="8"/>
      <c r="S32" s="1"/>
      <c r="T32" s="31"/>
      <c r="AO32" s="22"/>
      <c r="AP32" s="30"/>
      <c r="AQ32" s="3"/>
      <c r="AR32" s="21"/>
      <c r="AS32" s="14">
        <f>R31++O32+O30</f>
        <v>0</v>
      </c>
      <c r="AT32" s="6">
        <f>+AR32+AS32</f>
        <v>0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+M33+N33</f>
        <v>0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0</v>
      </c>
      <c r="P35" s="41">
        <f>SUM(P31:R31)</f>
        <v>14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99" priority="4" operator="equal">
      <formula>0</formula>
    </cfRule>
  </conditionalFormatting>
  <conditionalFormatting sqref="K13:T14 K21:T22 K15:L20 S15:T20">
    <cfRule type="cellIs" dxfId="98" priority="3" operator="equal">
      <formula>0</formula>
    </cfRule>
  </conditionalFormatting>
  <conditionalFormatting sqref="AP26:AY27 AP34:AY35 AP28:AQ33 AX28:AY33">
    <cfRule type="cellIs" dxfId="97" priority="1" operator="equal">
      <formula>0</formula>
    </cfRule>
  </conditionalFormatting>
  <conditionalFormatting sqref="AP13:AY14 AP21:AY22 AP15:AQ20 AX15:AY20">
    <cfRule type="cellIs" dxfId="96" priority="2" operator="equal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BF39"/>
  <sheetViews>
    <sheetView zoomScale="70" zoomScaleNormal="70" workbookViewId="0">
      <selection activeCell="M15" sqref="A1:XFD1048576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179.84</v>
      </c>
      <c r="P13" s="27">
        <f>SUM(Q18,O18,P15)</f>
        <v>104.56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10</v>
      </c>
      <c r="AU13" s="27">
        <f>SUM(AV18,AT18,AU15)</f>
        <v>3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'AM Exist'!P15+'AM Gro 2024'!P15+'AM Misc Bgd Dev 2024'!P15+'AM Deer Bgd Dev'!P15+'AM Deer Divert'!P15</f>
        <v>7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'AM Exist'!AU15+'AM Gro 2024'!AU15+'AM Misc Bgd Dev 2024'!AU15+'AM Deer Bgd Dev'!AU15+'AM Deer Divert'!AU15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'AM Exist'!P16+'AM Gro 2024'!P16+'AM Misc Bgd Dev 2024'!P16+'AM Deer Bgd Dev'!P16+'AM Deer Divert'!P16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'AM Exist'!AU16+'AM Gro 2024'!AU16+'AM Misc Bgd Dev 2024'!AU16+'AM Deer Bgd Dev'!AU16+'AM Deer Divert'!AU16</f>
        <v>21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'AM Exist'!M17+'AM Gro 2024'!M17+'AM Misc Bgd Dev 2024'!M17+'AM Deer Bgd Dev'!M17+'AM Deer Divert'!M17</f>
        <v>0</v>
      </c>
      <c r="N17" s="6">
        <f>'AM Exist'!N17+'AM Gro 2024'!N17+'AM Misc Bgd Dev 2024'!N17+'AM Deer Bgd Dev'!N17+'AM Deer Divert'!N17</f>
        <v>176.84</v>
      </c>
      <c r="O17" s="15">
        <f>'AM Exist'!O17+'AM Gro 2024'!O17+'AM Misc Bgd Dev 2024'!O17+'AM Deer Bgd Dev'!O17+'AM Deer Divert'!O17</f>
        <v>3</v>
      </c>
      <c r="P17" s="6">
        <f>'AM Exist'!P17+'AM Gro 2024'!P17+'AM Misc Bgd Dev 2024'!P17+'AM Deer Bgd Dev'!P17+'AM Deer Divert'!P17</f>
        <v>26</v>
      </c>
      <c r="Q17" s="12"/>
      <c r="R17" s="20"/>
      <c r="S17" s="4"/>
      <c r="T17" s="34">
        <f>SUM(P15:P17)</f>
        <v>33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31</v>
      </c>
      <c r="AQ17" s="4"/>
      <c r="AR17" s="10">
        <f>'AM Exist'!AR17+'AM Gro 2024'!AR17+'AM Misc Bgd Dev 2024'!AR17+'AM Deer Bgd Dev'!AR17+'AM Deer Divert'!AR17</f>
        <v>10</v>
      </c>
      <c r="AS17" s="10">
        <f>'AM Exist'!AS17+'AM Gro 2024'!AS17+'AM Misc Bgd Dev 2024'!AS17+'AM Deer Bgd Dev'!AS17+'AM Deer Divert'!AS17</f>
        <v>0</v>
      </c>
      <c r="AT17" s="11">
        <f>'AM Exist'!AT17+'AM Gro 2024'!AT17+'AM Misc Bgd Dev 2024'!AT17+'AM Deer Bgd Dev'!AT17+'AM Deer Divert'!AT17</f>
        <v>0</v>
      </c>
      <c r="AU17" s="6">
        <f>'AM Exist'!AU17+'AM Gro 2024'!AU17+'AM Misc Bgd Dev 2024'!AU17+'AM Deer Bgd Dev'!AU17+'AM Deer Divert'!AU17</f>
        <v>0</v>
      </c>
      <c r="AV17" s="12"/>
      <c r="AW17" s="20"/>
      <c r="AX17" s="4"/>
      <c r="AY17" s="34">
        <f>SUM(AU15:AU17)</f>
        <v>21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'AM Exist'!O18+'AM Gro 2024'!O18+'AM Misc Bgd Dev 2024'!O18+'AM Deer Bgd Dev'!O18+'AM Deer Divert'!O18</f>
        <v>0</v>
      </c>
      <c r="P18" s="16">
        <f>'AM Exist'!P18+'AM Gro 2024'!P18+'AM Misc Bgd Dev 2024'!P18+'AM Deer Bgd Dev'!P18+'AM Deer Divert'!P18</f>
        <v>0</v>
      </c>
      <c r="Q18" s="6">
        <f>'AM Exist'!Q18+'AM Gro 2024'!Q18+'AM Misc Bgd Dev 2024'!Q18+'AM Deer Bgd Dev'!Q18+'AM Deer Divert'!Q18</f>
        <v>97.56</v>
      </c>
      <c r="R18" s="6">
        <f>'AM Exist'!R18+'AM Gro 2024'!R18+'AM Misc Bgd Dev 2024'!R18+'AM Deer Bgd Dev'!R18+'AM Deer Divert'!R18</f>
        <v>17</v>
      </c>
      <c r="S18" s="1"/>
      <c r="T18" s="36">
        <f>SUM(O19,R18,O17)</f>
        <v>20</v>
      </c>
      <c r="AM18" s="5"/>
      <c r="AN18" s="5"/>
      <c r="AO18" s="1"/>
      <c r="AP18" s="35">
        <f>SUM(AT18:AT20)</f>
        <v>20</v>
      </c>
      <c r="AQ18" s="1"/>
      <c r="AR18" s="21"/>
      <c r="AS18" s="14"/>
      <c r="AT18" s="67">
        <f>'AM Exist'!AT18+'AM Gro 2024'!AT18+'AM Misc Bgd Dev 2024'!AT18+'AM Deer Bgd Dev'!AT18+'AM Deer Divert'!AT18</f>
        <v>3</v>
      </c>
      <c r="AU18" s="61">
        <f>'AM Exist'!AU18+'AM Gro 2024'!AU18+'AM Misc Bgd Dev 2024'!AU18+'AM Deer Bgd Dev'!AU18+'AM Deer Divert'!AU18</f>
        <v>0</v>
      </c>
      <c r="AV18" s="6">
        <f>'AM Exist'!AV18+'AM Gro 2024'!AV18+'AM Misc Bgd Dev 2024'!AV18+'AM Deer Bgd Dev'!AV18+'AM Deer Divert'!AV18</f>
        <v>0</v>
      </c>
      <c r="AW18" s="6">
        <f>'AM Exist'!AW18+'AM Gro 2024'!AW18+'AM Misc Bgd Dev 2024'!AW18+'AM Deer Bgd Dev'!AW18+'AM Deer Divert'!AW18</f>
        <v>0</v>
      </c>
      <c r="AX18" s="1"/>
      <c r="AY18" s="36">
        <f>SUM(AT19,AW18,AT17)</f>
        <v>17</v>
      </c>
    </row>
    <row r="19" spans="8:55" x14ac:dyDescent="0.3">
      <c r="J19" s="22"/>
      <c r="K19" s="30"/>
      <c r="L19" s="3"/>
      <c r="M19" s="21"/>
      <c r="N19" s="14"/>
      <c r="O19" s="15">
        <f>'AM Exist'!O19+'AM Gro 2024'!O19+'AM Misc Bgd Dev 2024'!O19+'AM Deer Bgd Dev'!O19+'AM Deer Divert'!O19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'AM Exist'!AT19+'AM Gro 2024'!AT19+'AM Misc Bgd Dev 2024'!AT19+'AM Deer Bgd Dev'!AT19+'AM Deer Divert'!AT19</f>
        <v>17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'AM Exist'!O20+'AM Gro 2024'!O20+'AM Misc Bgd Dev 2024'!O20+'AM Deer Bgd Dev'!O20+'AM Deer Divert'!O20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'AM Exist'!AT20+'AM Gro 2024'!AT20+'AM Misc Bgd Dev 2024'!AT20+'AM Deer Bgd Dev'!AT20+'AM Deer Divert'!AT20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202.84</v>
      </c>
      <c r="P22" s="41">
        <f>SUM(P18:R18)</f>
        <v>114.56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255.84</v>
      </c>
      <c r="P26" s="27">
        <f>SUM(Q31,O31,P28)</f>
        <v>118.55999999999999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'AM Exist'!P28+'AM Gro 2024'!P28+'AM Misc Bgd Dev 2024'!P28+'AM Deer Bgd Dev'!P28+'AM Deer Divert'!P28</f>
        <v>28.08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'AM Exist'!AU28+'AM Gro 2024'!AU28+'AM Misc Bgd Dev 2024'!AU28+'AM Deer Bgd Dev'!AU28+'AM Deer Divert'!AU28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'AM Exist'!P29+'AM Gro 2024'!P29+'AM Misc Bgd Dev 2024'!P29+'AM Deer Bgd Dev'!P29+'AM Deer Divert'!P29</f>
        <v>557.24</v>
      </c>
      <c r="Q29" s="7"/>
      <c r="R29" s="19"/>
      <c r="S29" s="1"/>
      <c r="T29" s="31"/>
      <c r="AO29" s="22"/>
      <c r="AP29" s="32"/>
      <c r="AQ29" s="3"/>
      <c r="AR29" s="8"/>
      <c r="AS29" s="8"/>
      <c r="AT29" s="64"/>
      <c r="AU29" s="6">
        <f>'AM Exist'!AU29+'AM Gro 2024'!AU29+'AM Misc Bgd Dev 2024'!AU29+'AM Deer Bgd Dev'!AU29+'AM Deer Divert'!AU29</f>
        <v>654.44000000000005</v>
      </c>
      <c r="AV29" s="7"/>
      <c r="AW29" s="19"/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721.52</v>
      </c>
      <c r="L30" s="4"/>
      <c r="M30" s="10">
        <f>'AM Exist'!M30+'AM Gro 2024'!M30+'AM Misc Bgd Dev 2024'!M30+'AM Deer Bgd Dev'!M30+'AM Deer Divert'!M30</f>
        <v>66.56</v>
      </c>
      <c r="N30" s="10">
        <f>'AM Exist'!N30+'AM Gro 2024'!N30+'AM Misc Bgd Dev 2024'!N30+'AM Deer Bgd Dev'!N30+'AM Deer Divert'!N30</f>
        <v>104</v>
      </c>
      <c r="O30" s="11">
        <f>'AM Exist'!O30+'AM Gro 2024'!O30+'AM Misc Bgd Dev 2024'!O30+'AM Deer Bgd Dev'!O30+'AM Deer Divert'!O30</f>
        <v>85.28</v>
      </c>
      <c r="P30" s="6">
        <f>'AM Exist'!P30+'AM Gro 2024'!P30+'AM Misc Bgd Dev 2024'!P30+'AM Deer Bgd Dev'!P30+'AM Deer Divert'!P30</f>
        <v>69.12</v>
      </c>
      <c r="Q30" s="12"/>
      <c r="R30" s="20"/>
      <c r="S30" s="4"/>
      <c r="T30" s="34">
        <f>SUM(P28:P30)</f>
        <v>654.44000000000005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654.44000000000005</v>
      </c>
      <c r="AQ30" s="4"/>
      <c r="AR30" s="10">
        <f>'AM Exist'!AR30+'AM Gro 2024'!AR30+'AM Misc Bgd Dev 2024'!AR30+'AM Deer Bgd Dev'!AR30+'AM Deer Divert'!AR30</f>
        <v>0</v>
      </c>
      <c r="AS30" s="10">
        <f>'AM Exist'!AS30+'AM Gro 2024'!AS30+'AM Misc Bgd Dev 2024'!AS30+'AM Deer Bgd Dev'!AS30+'AM Deer Divert'!AS30</f>
        <v>0</v>
      </c>
      <c r="AT30" s="65">
        <f>'AM Exist'!AT30+'AM Gro 2024'!AT30+'AM Misc Bgd Dev 2024'!AT30+'AM Deer Bgd Dev'!AT30+'AM Deer Divert'!AT30</f>
        <v>0</v>
      </c>
      <c r="AU30" s="6">
        <f>'AM Exist'!AU30+'AM Gro 2024'!AU30+'AM Misc Bgd Dev 2024'!AU30+'AM Deer Bgd Dev'!AU30+'AM Deer Divert'!AU30</f>
        <v>0</v>
      </c>
      <c r="AV30" s="12"/>
      <c r="AW30" s="20"/>
      <c r="AX30" s="4"/>
      <c r="AY30" s="34">
        <f>SUM(AU28:AU30)</f>
        <v>654.44000000000005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1046.48</v>
      </c>
      <c r="L31" s="1"/>
      <c r="M31" s="21"/>
      <c r="N31" s="14"/>
      <c r="O31" s="15">
        <f>'AM Exist'!O31+'AM Gro 2024'!O31+'AM Misc Bgd Dev 2024'!O31+'AM Deer Bgd Dev'!O31+'AM Deer Divert'!O31</f>
        <v>46.8</v>
      </c>
      <c r="P31" s="16">
        <f>'AM Exist'!P31+'AM Gro 2024'!P31+'AM Misc Bgd Dev 2024'!P31+'AM Deer Bgd Dev'!P31+'AM Deer Divert'!P31</f>
        <v>97.72</v>
      </c>
      <c r="Q31" s="6">
        <f>'AM Exist'!Q31+'AM Gro 2024'!Q31+'AM Misc Bgd Dev 2024'!Q31+'AM Deer Bgd Dev'!Q31+'AM Deer Divert'!Q31</f>
        <v>43.68</v>
      </c>
      <c r="R31" s="6">
        <f>'AM Exist'!R31+'AM Gro 2024'!R31+'AM Misc Bgd Dev 2024'!R31+'AM Deer Bgd Dev'!R31+'AM Deer Divert'!R31</f>
        <v>98.16</v>
      </c>
      <c r="S31" s="1"/>
      <c r="T31" s="36">
        <f>SUM(O32,R31,O30)</f>
        <v>1134.68</v>
      </c>
      <c r="AM31" s="5"/>
      <c r="AN31" s="5"/>
      <c r="AO31" s="1"/>
      <c r="AP31" s="35">
        <f>SUM(AT31:AT33)</f>
        <v>1134.6799999999998</v>
      </c>
      <c r="AQ31" s="1"/>
      <c r="AR31" s="21"/>
      <c r="AS31" s="14"/>
      <c r="AT31" s="61">
        <f>'AM Exist'!AT31+'AM Gro 2024'!AT31+'AM Misc Bgd Dev 2024'!AT31+'AM Deer Bgd Dev'!AT31+'AM Deer Divert'!AT31</f>
        <v>0</v>
      </c>
      <c r="AU31" s="61">
        <f>'AM Exist'!AU31+'AM Gro 2024'!AU31+'AM Misc Bgd Dev 2024'!AU31+'AM Deer Bgd Dev'!AU31+'AM Deer Divert'!AU31</f>
        <v>0</v>
      </c>
      <c r="AV31" s="6">
        <f>'AM Exist'!AV31+'AM Gro 2024'!AV31+'AM Misc Bgd Dev 2024'!AV31+'AM Deer Bgd Dev'!AV31+'AM Deer Divert'!AV31</f>
        <v>0</v>
      </c>
      <c r="AW31" s="6">
        <f>'AM Exist'!AW31+'AM Gro 2024'!AW31+'AM Misc Bgd Dev 2024'!AW31+'AM Deer Bgd Dev'!AW31+'AM Deer Divert'!AW31</f>
        <v>0</v>
      </c>
      <c r="AX31" s="1"/>
      <c r="AY31" s="36">
        <f>SUM(AT32,AW31,AT30)</f>
        <v>1134.6799999999998</v>
      </c>
    </row>
    <row r="32" spans="8:55" x14ac:dyDescent="0.3">
      <c r="J32" s="22"/>
      <c r="K32" s="30"/>
      <c r="L32" s="3"/>
      <c r="M32" s="21"/>
      <c r="N32" s="14"/>
      <c r="O32" s="15">
        <f>'AM Exist'!O32+'AM Gro 2024'!O32+'AM Misc Bgd Dev 2024'!O32+'AM Deer Bgd Dev'!O32+'AM Deer Divert'!O32</f>
        <v>951.24</v>
      </c>
      <c r="P32" s="8"/>
      <c r="Q32" s="8"/>
      <c r="R32" s="8"/>
      <c r="S32" s="1"/>
      <c r="T32" s="31"/>
      <c r="AO32" s="22"/>
      <c r="AP32" s="30"/>
      <c r="AQ32" s="3"/>
      <c r="AR32" s="21"/>
      <c r="AS32" s="14"/>
      <c r="AT32" s="6">
        <f>'AM Exist'!AT32+'AM Gro 2024'!AT32+'AM Misc Bgd Dev 2024'!AT32+'AM Deer Bgd Dev'!AT32+'AM Deer Divert'!AT32</f>
        <v>1134.6799999999998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'AM Exist'!O33+'AM Gro 2024'!O33+'AM Misc Bgd Dev 2024'!O33+'AM Deer Bgd Dev'!O33+'AM Deer Divert'!O33</f>
        <v>48.44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'AM Exist'!AT33+'AM Gro 2024'!AT33+'AM Misc Bgd Dev 2024'!AT33+'AM Deer Bgd Dev'!AT33+'AM Deer Divert'!AT33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221.56</v>
      </c>
      <c r="P35" s="41">
        <f>SUM(P31:R31)</f>
        <v>239.56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95" priority="4" operator="equal">
      <formula>0</formula>
    </cfRule>
  </conditionalFormatting>
  <conditionalFormatting sqref="K13:T14 K21:T22 K15:L20 S15:T20">
    <cfRule type="cellIs" dxfId="94" priority="3" operator="equal">
      <formula>0</formula>
    </cfRule>
  </conditionalFormatting>
  <conditionalFormatting sqref="AP13:AY14 AP21:AY22 AP15:AQ20 AX15:AY20">
    <cfRule type="cellIs" dxfId="93" priority="2" operator="equal">
      <formula>0</formula>
    </cfRule>
  </conditionalFormatting>
  <conditionalFormatting sqref="AP26:AY27 AP34:AY35 AP28:AQ33 AX28:AY33">
    <cfRule type="cellIs" dxfId="92" priority="1" operator="equal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BF39"/>
  <sheetViews>
    <sheetView zoomScale="70" zoomScaleNormal="70" workbookViewId="0">
      <selection activeCell="N17" sqref="N17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118.56</v>
      </c>
      <c r="P13" s="27">
        <f>SUM(Q18,O18,P15)</f>
        <v>183.36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8</v>
      </c>
      <c r="AU13" s="27">
        <f>SUM(AV18,AT18,AU15)</f>
        <v>18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'PM Exist'!P15+'PM Gro 2024'!P15+'PM Misc Bgd Dev 2024'!P15+'PM Deer Bgd Dev'!P15+'PM Deer Divert'!P15</f>
        <v>6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'PM Exist'!AU15+'PM Gro 2024'!AU15+'PM Misc Bgd Dev 2024'!AU15+'PM Deer Bgd Dev'!AU15+'PM Deer Divert'!AU15</f>
        <v>1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'PM Exist'!P16+'PM Gro 2024'!P16+'PM Misc Bgd Dev 2024'!P16+'PM Deer Bgd Dev'!P16+'PM Deer Divert'!P16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'PM Exist'!AU16+'PM Gro 2024'!AU16+'PM Misc Bgd Dev 2024'!AU16+'PM Deer Bgd Dev'!AU16+'PM Deer Divert'!AU16</f>
        <v>12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'PM Exist'!M17+'PM Gro 2024'!M17+'PM Misc Bgd Dev 2024'!M17+'PM Deer Bgd Dev'!M17+'PM Deer Divert'!M17</f>
        <v>0</v>
      </c>
      <c r="N17" s="6">
        <f>'PM Exist'!N17+'PM Gro 2024'!N17+'PM Misc Bgd Dev 2024'!N17+'PM Deer Bgd Dev'!N17+'PM Deer Divert'!N17</f>
        <v>111.56</v>
      </c>
      <c r="O17" s="15">
        <f>'PM Exist'!O17+'PM Gro 2024'!O17+'PM Misc Bgd Dev 2024'!O17+'PM Deer Bgd Dev'!O17+'PM Deer Divert'!O17</f>
        <v>7</v>
      </c>
      <c r="P17" s="6">
        <f>'PM Exist'!P17+'PM Gro 2024'!P17+'PM Misc Bgd Dev 2024'!P17+'PM Deer Bgd Dev'!P17+'PM Deer Divert'!P17</f>
        <v>12</v>
      </c>
      <c r="Q17" s="12"/>
      <c r="R17" s="20"/>
      <c r="S17" s="4"/>
      <c r="T17" s="34">
        <f>SUM(P15:P17)</f>
        <v>18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19</v>
      </c>
      <c r="AQ17" s="4"/>
      <c r="AR17" s="10">
        <f>'PM Exist'!AR17+'PM Gro 2024'!AR17+'PM Misc Bgd Dev 2024'!AR17+'PM Deer Bgd Dev'!AR17+'PM Deer Divert'!AR17</f>
        <v>7</v>
      </c>
      <c r="AS17" s="10">
        <f>'PM Exist'!AS17+'PM Gro 2024'!AS17+'PM Misc Bgd Dev 2024'!AS17+'PM Deer Bgd Dev'!AS17+'PM Deer Divert'!AS17</f>
        <v>0</v>
      </c>
      <c r="AT17" s="11">
        <f>'PM Exist'!AT17+'PM Gro 2024'!AT17+'PM Misc Bgd Dev 2024'!AT17+'PM Deer Bgd Dev'!AT17+'PM Deer Divert'!AT17</f>
        <v>1</v>
      </c>
      <c r="AU17" s="6">
        <f>'PM Exist'!AU17+'PM Gro 2024'!AU17+'PM Misc Bgd Dev 2024'!AU17+'PM Deer Bgd Dev'!AU17+'PM Deer Divert'!AU17</f>
        <v>0</v>
      </c>
      <c r="AV17" s="12"/>
      <c r="AW17" s="20"/>
      <c r="AX17" s="4"/>
      <c r="AY17" s="34">
        <f>SUM(AU15:AU17)</f>
        <v>13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'PM Exist'!O18+'PM Gro 2024'!O18+'PM Misc Bgd Dev 2024'!O18+'PM Deer Bgd Dev'!O18+'PM Deer Divert'!O18</f>
        <v>0</v>
      </c>
      <c r="P18" s="16">
        <f>'PM Exist'!P18+'PM Gro 2024'!P18+'PM Misc Bgd Dev 2024'!P18+'PM Deer Bgd Dev'!P18+'PM Deer Divert'!P18</f>
        <v>0</v>
      </c>
      <c r="Q18" s="6">
        <f>'PM Exist'!Q18+'PM Gro 2024'!Q18+'PM Misc Bgd Dev 2024'!Q18+'PM Deer Bgd Dev'!Q18+'PM Deer Divert'!Q18</f>
        <v>177.36</v>
      </c>
      <c r="R18" s="6">
        <f>'PM Exist'!R18+'PM Gro 2024'!R18+'PM Misc Bgd Dev 2024'!R18+'PM Deer Bgd Dev'!R18+'PM Deer Divert'!R18</f>
        <v>53</v>
      </c>
      <c r="S18" s="1"/>
      <c r="T18" s="36">
        <f>SUM(O19,R18,O17)</f>
        <v>60</v>
      </c>
      <c r="AM18" s="5"/>
      <c r="AN18" s="5"/>
      <c r="AO18" s="1"/>
      <c r="AP18" s="35">
        <f>SUM(AT18:AT20)</f>
        <v>46</v>
      </c>
      <c r="AQ18" s="1"/>
      <c r="AR18" s="21"/>
      <c r="AS18" s="14"/>
      <c r="AT18" s="67">
        <f>'PM Exist'!AT18+'PM Gro 2024'!AT18+'PM Misc Bgd Dev 2024'!AT18+'PM Deer Bgd Dev'!AT18+'PM Deer Divert'!AT18</f>
        <v>17</v>
      </c>
      <c r="AU18" s="61">
        <f>'PM Exist'!AU18+'PM Gro 2024'!AU18+'PM Misc Bgd Dev 2024'!AU18+'PM Deer Bgd Dev'!AU18+'PM Deer Divert'!AU18</f>
        <v>0</v>
      </c>
      <c r="AV18" s="6">
        <f>'PM Exist'!AV18+'PM Gro 2024'!AV18+'PM Misc Bgd Dev 2024'!AV18+'PM Deer Bgd Dev'!AV18+'PM Deer Divert'!AV18</f>
        <v>0</v>
      </c>
      <c r="AW18" s="6">
        <f>'PM Exist'!AW18+'PM Gro 2024'!AW18+'PM Misc Bgd Dev 2024'!AW18+'PM Deer Bgd Dev'!AW18+'PM Deer Divert'!AW18</f>
        <v>0</v>
      </c>
      <c r="AX18" s="1"/>
      <c r="AY18" s="36">
        <f>SUM(AT19,AW18,AT17)</f>
        <v>30</v>
      </c>
    </row>
    <row r="19" spans="8:55" x14ac:dyDescent="0.3">
      <c r="J19" s="22"/>
      <c r="K19" s="30"/>
      <c r="L19" s="3"/>
      <c r="M19" s="21"/>
      <c r="N19" s="14"/>
      <c r="O19" s="15">
        <f>'PM Exist'!O19+'PM Gro 2024'!O19+'PM Misc Bgd Dev 2024'!O19+'PM Deer Bgd Dev'!O19+'PM Deer Divert'!O19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'PM Exist'!AT19+'PM Gro 2024'!AT19+'PM Misc Bgd Dev 2024'!AT19+'PM Deer Bgd Dev'!AT19+'PM Deer Divert'!AT19</f>
        <v>29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'PM Exist'!O20+'PM Gro 2024'!O20+'PM Misc Bgd Dev 2024'!O20+'PM Deer Bgd Dev'!O20+'PM Deer Divert'!O20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'PM Exist'!AT20+'PM Gro 2024'!AT20+'PM Misc Bgd Dev 2024'!AT20+'PM Deer Bgd Dev'!AT20+'PM Deer Divert'!AT20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123.56</v>
      </c>
      <c r="P22" s="41">
        <f>SUM(P18:R18)</f>
        <v>230.36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170.56</v>
      </c>
      <c r="P26" s="27">
        <f>SUM(Q31,O31,P28)</f>
        <v>217.35999999999999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'PM Exist'!P28+'PM Gro 2024'!P28+'PM Misc Bgd Dev 2024'!P28+'PM Deer Bgd Dev'!P28+'PM Deer Divert'!P28</f>
        <v>45.76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'PM Exist'!AU28+'PM Gro 2024'!AU28+'PM Misc Bgd Dev 2024'!AU28+'PM Deer Bgd Dev'!AU28+'PM Deer Divert'!AU28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'PM Exist'!P29+'PM Gro 2024'!P29+'PM Misc Bgd Dev 2024'!P29+'PM Deer Bgd Dev'!P29+'PM Deer Divert'!P29</f>
        <v>962.56</v>
      </c>
      <c r="Q29" s="7"/>
      <c r="R29" s="19"/>
      <c r="S29" s="1"/>
      <c r="T29" s="31"/>
      <c r="AO29" s="22"/>
      <c r="AP29" s="32"/>
      <c r="AQ29" s="3"/>
      <c r="AR29" s="8"/>
      <c r="AS29" s="8"/>
      <c r="AT29" s="64"/>
      <c r="AU29" s="6">
        <f>'PM Exist'!AU29+'PM Gro 2024'!AU29+'PM Misc Bgd Dev 2024'!AU29+'PM Deer Bgd Dev'!AU29+'PM Deer Divert'!AU29</f>
        <v>1142.92</v>
      </c>
      <c r="AV29" s="7"/>
      <c r="AW29" s="19"/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1118</v>
      </c>
      <c r="L30" s="4"/>
      <c r="M30" s="10">
        <f>'PM Exist'!M30+'PM Gro 2024'!M30+'PM Misc Bgd Dev 2024'!M30+'PM Deer Bgd Dev'!M30+'PM Deer Divert'!M30</f>
        <v>58.24</v>
      </c>
      <c r="N30" s="10">
        <f>'PM Exist'!N30+'PM Gro 2024'!N30+'PM Misc Bgd Dev 2024'!N30+'PM Deer Bgd Dev'!N30+'PM Deer Divert'!N30</f>
        <v>55.12</v>
      </c>
      <c r="O30" s="11">
        <f>'PM Exist'!O30+'PM Gro 2024'!O30+'PM Misc Bgd Dev 2024'!O30+'PM Deer Bgd Dev'!O30+'PM Deer Divert'!O30</f>
        <v>57.2</v>
      </c>
      <c r="P30" s="6">
        <f>'PM Exist'!P30+'PM Gro 2024'!P30+'PM Misc Bgd Dev 2024'!P30+'PM Deer Bgd Dev'!P30+'PM Deer Divert'!P30</f>
        <v>134.6</v>
      </c>
      <c r="Q30" s="12"/>
      <c r="R30" s="20"/>
      <c r="S30" s="4"/>
      <c r="T30" s="34">
        <f>SUM(P28:P30)</f>
        <v>1142.9199999999998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1142.92</v>
      </c>
      <c r="AQ30" s="4"/>
      <c r="AR30" s="10">
        <f>'PM Exist'!AR30+'PM Gro 2024'!AR30+'PM Misc Bgd Dev 2024'!AR30+'PM Deer Bgd Dev'!AR30+'PM Deer Divert'!AR30</f>
        <v>0</v>
      </c>
      <c r="AS30" s="10">
        <f>'PM Exist'!AS30+'PM Gro 2024'!AS30+'PM Misc Bgd Dev 2024'!AS30+'PM Deer Bgd Dev'!AS30+'PM Deer Divert'!AS30</f>
        <v>0</v>
      </c>
      <c r="AT30" s="65">
        <f>'PM Exist'!AT30+'PM Gro 2024'!AT30+'PM Misc Bgd Dev 2024'!AT30+'PM Deer Bgd Dev'!AT30+'PM Deer Divert'!AT30</f>
        <v>0</v>
      </c>
      <c r="AU30" s="6">
        <f>'PM Exist'!AU30+'PM Gro 2024'!AU30+'PM Misc Bgd Dev 2024'!AU30+'PM Deer Bgd Dev'!AU30+'PM Deer Divert'!AU30</f>
        <v>0</v>
      </c>
      <c r="AV30" s="12"/>
      <c r="AW30" s="20"/>
      <c r="AX30" s="4"/>
      <c r="AY30" s="34">
        <f>SUM(AU28:AU30)</f>
        <v>1142.92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1055.6799999999998</v>
      </c>
      <c r="L31" s="1"/>
      <c r="M31" s="21"/>
      <c r="N31" s="14"/>
      <c r="O31" s="15">
        <f>'PM Exist'!O31+'PM Gro 2024'!O31+'PM Misc Bgd Dev 2024'!O31+'PM Deer Bgd Dev'!O31+'PM Deer Divert'!O31</f>
        <v>56.16</v>
      </c>
      <c r="P31" s="16">
        <f>'PM Exist'!P31+'PM Gro 2024'!P31+'PM Misc Bgd Dev 2024'!P31+'PM Deer Bgd Dev'!P31+'PM Deer Divert'!P31</f>
        <v>97.2</v>
      </c>
      <c r="Q31" s="6">
        <f>'PM Exist'!Q31+'PM Gro 2024'!Q31+'PM Misc Bgd Dev 2024'!Q31+'PM Deer Bgd Dev'!Q31+'PM Deer Divert'!Q31</f>
        <v>115.44</v>
      </c>
      <c r="R31" s="6">
        <f>'PM Exist'!R31+'PM Gro 2024'!R31+'PM Misc Bgd Dev 2024'!R31+'PM Deer Bgd Dev'!R31+'PM Deer Divert'!R31</f>
        <v>94.36</v>
      </c>
      <c r="S31" s="1"/>
      <c r="T31" s="36">
        <f>SUM(O32,R31,O30)</f>
        <v>1080.3599999999999</v>
      </c>
      <c r="AM31" s="5"/>
      <c r="AN31" s="5"/>
      <c r="AO31" s="1"/>
      <c r="AP31" s="35">
        <f>SUM(AT31:AT33)</f>
        <v>1080.3600000000001</v>
      </c>
      <c r="AQ31" s="1"/>
      <c r="AR31" s="21"/>
      <c r="AS31" s="14"/>
      <c r="AT31" s="61">
        <f>'PM Exist'!AT31+'PM Gro 2024'!AT31+'PM Misc Bgd Dev 2024'!AT31+'PM Deer Bgd Dev'!AT31+'PM Deer Divert'!AT31</f>
        <v>0</v>
      </c>
      <c r="AU31" s="61">
        <f>'PM Exist'!AU31+'PM Gro 2024'!AU31+'PM Misc Bgd Dev 2024'!AU31+'PM Deer Bgd Dev'!AU31+'PM Deer Divert'!AU31</f>
        <v>0</v>
      </c>
      <c r="AV31" s="6">
        <f>'PM Exist'!AV31+'PM Gro 2024'!AV31+'PM Misc Bgd Dev 2024'!AV31+'PM Deer Bgd Dev'!AV31+'PM Deer Divert'!AV31</f>
        <v>0</v>
      </c>
      <c r="AW31" s="6">
        <f>'PM Exist'!AW31+'PM Gro 2024'!AW31+'PM Misc Bgd Dev 2024'!AW31+'PM Deer Bgd Dev'!AW31+'PM Deer Divert'!AW31</f>
        <v>0</v>
      </c>
      <c r="AX31" s="1"/>
      <c r="AY31" s="36">
        <f>SUM(AT32,AW31,AT30)</f>
        <v>1080.3600000000001</v>
      </c>
    </row>
    <row r="32" spans="8:55" x14ac:dyDescent="0.3">
      <c r="J32" s="22"/>
      <c r="K32" s="30"/>
      <c r="L32" s="3"/>
      <c r="M32" s="21"/>
      <c r="N32" s="14"/>
      <c r="O32" s="15">
        <f>'PM Exist'!O32+'PM Gro 2024'!O32+'PM Misc Bgd Dev 2024'!O32+'PM Deer Bgd Dev'!O32+'PM Deer Divert'!O32</f>
        <v>928.8</v>
      </c>
      <c r="P32" s="8"/>
      <c r="Q32" s="8"/>
      <c r="R32" s="8"/>
      <c r="S32" s="1"/>
      <c r="T32" s="31"/>
      <c r="AO32" s="22"/>
      <c r="AP32" s="30"/>
      <c r="AQ32" s="3"/>
      <c r="AR32" s="21"/>
      <c r="AS32" s="14"/>
      <c r="AT32" s="6">
        <f>'PM Exist'!AT32+'PM Gro 2024'!AT32+'PM Misc Bgd Dev 2024'!AT32+'PM Deer Bgd Dev'!AT32+'PM Deer Divert'!AT32</f>
        <v>1080.3600000000001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'PM Exist'!O33+'PM Gro 2024'!O33+'PM Misc Bgd Dev 2024'!O33+'PM Deer Bgd Dev'!O33+'PM Deer Divert'!O33</f>
        <v>70.72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'PM Exist'!AT33+'PM Gro 2024'!AT33+'PM Misc Bgd Dev 2024'!AT33+'PM Deer Bgd Dev'!AT33+'PM Deer Divert'!AT33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260.44</v>
      </c>
      <c r="P35" s="41">
        <f>SUM(P31:R31)</f>
        <v>307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15" priority="4" operator="equal">
      <formula>0</formula>
    </cfRule>
  </conditionalFormatting>
  <conditionalFormatting sqref="K13:T14 K21:T22 K15:L20 S15:T20">
    <cfRule type="cellIs" dxfId="13" priority="3" operator="equal">
      <formula>0</formula>
    </cfRule>
  </conditionalFormatting>
  <conditionalFormatting sqref="AP13:AY14 AP21:AY22 AP15:AQ20 AX15:AY20">
    <cfRule type="cellIs" dxfId="11" priority="2" operator="equal">
      <formula>0</formula>
    </cfRule>
  </conditionalFormatting>
  <conditionalFormatting sqref="AP26:AY27 AP34:AY35 AP28:AQ33 AX28:AY33">
    <cfRule type="cellIs" dxfId="9" priority="1" operator="equal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BF39"/>
  <sheetViews>
    <sheetView zoomScale="70" zoomScaleNormal="70" workbookViewId="0">
      <selection activeCell="AF29" sqref="A1:XFD1048576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192.14</v>
      </c>
      <c r="P13" s="27">
        <f>SUM(Q18,O18,P15)</f>
        <v>110.25999999999999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10</v>
      </c>
      <c r="AU13" s="27">
        <f>SUM(AV18,AT18,AU15)</f>
        <v>3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'AM Exist'!P15+'AM Gro 2029'!P15+'AM Misc Bgd Dev 2029'!P15+'AM Deer Bgd Dev'!P15+'AM Deer Divert'!P15</f>
        <v>7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'AM Exist'!AU15+'AM Gro 2029'!AU15+'AM Misc Bgd Dev 2029'!AU15+'AM Deer Bgd Dev'!AU15+'AM Deer Divert'!AU15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'AM Exist'!P16+'AM Gro 2029'!P16+'AM Misc Bgd Dev 2029'!P16+'AM Deer Bgd Dev'!P16+'AM Deer Divert'!P16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'AM Exist'!AU16+'AM Gro 2029'!AU16+'AM Misc Bgd Dev 2029'!AU16+'AM Deer Bgd Dev'!AU16+'AM Deer Divert'!AU16</f>
        <v>21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'AM Exist'!M17+'AM Gro 2029'!M17+'AM Misc Bgd Dev 2029'!M17+'AM Deer Bgd Dev'!M17+'AM Deer Divert'!M17</f>
        <v>0</v>
      </c>
      <c r="N17" s="6">
        <f>'AM Exist'!N17+'AM Gro 2029'!N17+'AM Misc Bgd Dev 2029'!N17+'AM Deer Bgd Dev'!N17+'AM Deer Divert'!N17</f>
        <v>189.14</v>
      </c>
      <c r="O17" s="15">
        <f>'AM Exist'!O17+'AM Gro 2029'!O17+'AM Misc Bgd Dev 2029'!O17+'AM Deer Bgd Dev'!O17+'AM Deer Divert'!O17</f>
        <v>3</v>
      </c>
      <c r="P17" s="6">
        <f>'AM Exist'!P17+'AM Gro 2029'!P17+'AM Misc Bgd Dev 2029'!P17+'AM Deer Bgd Dev'!P17+'AM Deer Divert'!P17</f>
        <v>26</v>
      </c>
      <c r="Q17" s="12"/>
      <c r="R17" s="20"/>
      <c r="S17" s="4"/>
      <c r="T17" s="34">
        <f>SUM(P15:P17)</f>
        <v>33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31</v>
      </c>
      <c r="AQ17" s="4"/>
      <c r="AR17" s="10">
        <f>'AM Exist'!AR17+'AM Gro 2029'!AR17+'AM Misc Bgd Dev 2029'!AR17+'AM Deer Bgd Dev'!AR17+'AM Deer Divert'!AR17</f>
        <v>10</v>
      </c>
      <c r="AS17" s="10">
        <f>'AM Exist'!AS17+'AM Gro 2029'!AS17+'AM Misc Bgd Dev 2029'!AS17+'AM Deer Bgd Dev'!AS17+'AM Deer Divert'!AS17</f>
        <v>0</v>
      </c>
      <c r="AT17" s="11">
        <f>'AM Exist'!AT17+'AM Gro 2029'!AT17+'AM Misc Bgd Dev 2029'!AT17+'AM Deer Bgd Dev'!AT17+'AM Deer Divert'!AT17</f>
        <v>0</v>
      </c>
      <c r="AU17" s="6">
        <f>'AM Exist'!AU17+'AM Gro 2029'!AU17+'AM Misc Bgd Dev 2029'!AU17+'AM Deer Bgd Dev'!AU17+'AM Deer Divert'!AU17</f>
        <v>0</v>
      </c>
      <c r="AV17" s="12"/>
      <c r="AW17" s="20"/>
      <c r="AX17" s="4"/>
      <c r="AY17" s="34">
        <f>SUM(AU15:AU17)</f>
        <v>21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'AM Exist'!O18+'AM Gro 2029'!O18+'AM Misc Bgd Dev 2029'!O18+'AM Deer Bgd Dev'!O18+'AM Deer Divert'!O18</f>
        <v>0</v>
      </c>
      <c r="P18" s="16">
        <f>'AM Exist'!P18+'AM Gro 2029'!P18+'AM Misc Bgd Dev 2029'!P18+'AM Deer Bgd Dev'!P18+'AM Deer Divert'!P18</f>
        <v>0</v>
      </c>
      <c r="Q18" s="6">
        <f>'AM Exist'!Q18+'AM Gro 2029'!Q18+'AM Misc Bgd Dev 2029'!Q18+'AM Deer Bgd Dev'!Q18+'AM Deer Divert'!Q18</f>
        <v>103.25999999999999</v>
      </c>
      <c r="R18" s="6">
        <f>'AM Exist'!R18+'AM Gro 2029'!R18+'AM Misc Bgd Dev 2029'!R18+'AM Deer Bgd Dev'!R18+'AM Deer Divert'!R18</f>
        <v>17</v>
      </c>
      <c r="S18" s="1"/>
      <c r="T18" s="36">
        <f>SUM(O19,R18,O17)</f>
        <v>20</v>
      </c>
      <c r="AM18" s="5"/>
      <c r="AN18" s="5"/>
      <c r="AO18" s="1"/>
      <c r="AP18" s="35">
        <f>SUM(AT18:AT20)</f>
        <v>20</v>
      </c>
      <c r="AQ18" s="1"/>
      <c r="AR18" s="21"/>
      <c r="AS18" s="14"/>
      <c r="AT18" s="67">
        <f>'AM Exist'!AT18+'AM Gro 2029'!AT18+'AM Misc Bgd Dev 2029'!AT18+'AM Deer Bgd Dev'!AT18+'AM Deer Divert'!AT18</f>
        <v>3</v>
      </c>
      <c r="AU18" s="61">
        <f>'AM Exist'!AU18+'AM Gro 2029'!AU18+'AM Misc Bgd Dev 2029'!AU18+'AM Deer Bgd Dev'!AU18+'AM Deer Divert'!AU18</f>
        <v>0</v>
      </c>
      <c r="AV18" s="6">
        <f>'AM Exist'!AV18+'AM Gro 2029'!AV18+'AM Misc Bgd Dev 2029'!AV18+'AM Deer Bgd Dev'!AV18+'AM Deer Divert'!AV18</f>
        <v>0</v>
      </c>
      <c r="AW18" s="6">
        <f>'AM Exist'!AW18+'AM Gro 2029'!AW18+'AM Misc Bgd Dev 2029'!AW18+'AM Deer Bgd Dev'!AW18+'AM Deer Divert'!AW18</f>
        <v>0</v>
      </c>
      <c r="AX18" s="1"/>
      <c r="AY18" s="36">
        <f>SUM(AT19,AW18,AT17)</f>
        <v>17</v>
      </c>
    </row>
    <row r="19" spans="8:55" x14ac:dyDescent="0.3">
      <c r="J19" s="22"/>
      <c r="K19" s="30"/>
      <c r="L19" s="3"/>
      <c r="M19" s="21"/>
      <c r="N19" s="14"/>
      <c r="O19" s="15">
        <f>'AM Exist'!O19+'AM Gro 2029'!O19+'AM Misc Bgd Dev 2029'!O19+'AM Deer Bgd Dev'!O19+'AM Deer Divert'!O19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'AM Exist'!AT19+'AM Gro 2029'!AT19+'AM Misc Bgd Dev 2029'!AT19+'AM Deer Bgd Dev'!AT19+'AM Deer Divert'!AT19</f>
        <v>17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'AM Exist'!O20+'AM Gro 2029'!O20+'AM Misc Bgd Dev 2029'!O20+'AM Deer Bgd Dev'!O20+'AM Deer Divert'!O20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'AM Exist'!AT20+'AM Gro 2029'!AT20+'AM Misc Bgd Dev 2029'!AT20+'AM Deer Bgd Dev'!AT20+'AM Deer Divert'!AT20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215.14</v>
      </c>
      <c r="P22" s="41">
        <f>SUM(P18:R18)</f>
        <v>120.25999999999999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268.14</v>
      </c>
      <c r="P26" s="27">
        <f>SUM(Q31,O31,P28)</f>
        <v>124.25999999999999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'AM Exist'!P28+'AM Gro 2029'!P28+'AM Misc Bgd Dev 2029'!P28+'AM Deer Bgd Dev'!P28+'AM Deer Divert'!P28</f>
        <v>29.43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'AM Exist'!AU28+'AM Gro 2029'!AU28+'AM Misc Bgd Dev 2029'!AU28+'AM Deer Bgd Dev'!AU28+'AM Deer Divert'!AU28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'AM Exist'!P29+'AM Gro 2029'!P29+'AM Misc Bgd Dev 2029'!P29+'AM Deer Bgd Dev'!P29+'AM Deer Divert'!P29</f>
        <v>598.79</v>
      </c>
      <c r="Q29" s="7"/>
      <c r="R29" s="19"/>
      <c r="S29" s="1"/>
      <c r="T29" s="31"/>
      <c r="AO29" s="22"/>
      <c r="AP29" s="32"/>
      <c r="AQ29" s="3"/>
      <c r="AR29" s="8"/>
      <c r="AS29" s="8"/>
      <c r="AT29" s="64"/>
      <c r="AU29" s="6">
        <f>'AM Exist'!AU29+'AM Gro 2029'!AU29+'AM Misc Bgd Dev 2029'!AU29+'AM Deer Bgd Dev'!AU29+'AM Deer Divert'!AU29</f>
        <v>699.99</v>
      </c>
      <c r="AV29" s="7"/>
      <c r="AW29" s="19"/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767.17</v>
      </c>
      <c r="L30" s="4"/>
      <c r="M30" s="10">
        <f>'AM Exist'!M30+'AM Gro 2029'!M30+'AM Misc Bgd Dev 2029'!M30+'AM Deer Bgd Dev'!M30+'AM Deer Divert'!M30</f>
        <v>69.760000000000005</v>
      </c>
      <c r="N30" s="10">
        <f>'AM Exist'!N30+'AM Gro 2029'!N30+'AM Misc Bgd Dev 2029'!N30+'AM Deer Bgd Dev'!N30+'AM Deer Divert'!N30</f>
        <v>109</v>
      </c>
      <c r="O30" s="11">
        <f>'AM Exist'!O30+'AM Gro 2029'!O30+'AM Misc Bgd Dev 2029'!O30+'AM Deer Bgd Dev'!O30+'AM Deer Divert'!O30</f>
        <v>89.38</v>
      </c>
      <c r="P30" s="6">
        <f>'AM Exist'!P30+'AM Gro 2029'!P30+'AM Misc Bgd Dev 2029'!P30+'AM Deer Bgd Dev'!P30+'AM Deer Divert'!P30</f>
        <v>71.77</v>
      </c>
      <c r="Q30" s="12"/>
      <c r="R30" s="20"/>
      <c r="S30" s="4"/>
      <c r="T30" s="34">
        <f>SUM(P28:P30)</f>
        <v>699.9899999999999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699.99</v>
      </c>
      <c r="AQ30" s="4"/>
      <c r="AR30" s="10">
        <f>'AM Exist'!AR30+'AM Gro 2029'!AR30+'AM Misc Bgd Dev 2029'!AR30+'AM Deer Bgd Dev'!AR30+'AM Deer Divert'!AR30</f>
        <v>0</v>
      </c>
      <c r="AS30" s="10">
        <f>'AM Exist'!AS30+'AM Gro 2029'!AS30+'AM Misc Bgd Dev 2029'!AS30+'AM Deer Bgd Dev'!AS30+'AM Deer Divert'!AS30</f>
        <v>0</v>
      </c>
      <c r="AT30" s="65">
        <f>'AM Exist'!AT30+'AM Gro 2029'!AT30+'AM Misc Bgd Dev 2029'!AT30+'AM Deer Bgd Dev'!AT30+'AM Deer Divert'!AT30</f>
        <v>0</v>
      </c>
      <c r="AU30" s="6">
        <f>'AM Exist'!AU30+'AM Gro 2029'!AU30+'AM Misc Bgd Dev 2029'!AU30+'AM Deer Bgd Dev'!AU30+'AM Deer Divert'!AU30</f>
        <v>0</v>
      </c>
      <c r="AV30" s="12"/>
      <c r="AW30" s="20"/>
      <c r="AX30" s="4"/>
      <c r="AY30" s="34">
        <f>SUM(AU28:AU30)</f>
        <v>699.99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1113.33</v>
      </c>
      <c r="L31" s="1"/>
      <c r="M31" s="21"/>
      <c r="N31" s="14"/>
      <c r="O31" s="15">
        <f>'AM Exist'!O31+'AM Gro 2029'!O31+'AM Misc Bgd Dev 2029'!O31+'AM Deer Bgd Dev'!O31+'AM Deer Divert'!O31</f>
        <v>49.05</v>
      </c>
      <c r="P31" s="16">
        <f>'AM Exist'!P31+'AM Gro 2029'!P31+'AM Misc Bgd Dev 2029'!P31+'AM Deer Bgd Dev'!P31+'AM Deer Divert'!P31</f>
        <v>98.62</v>
      </c>
      <c r="Q31" s="6">
        <f>'AM Exist'!Q31+'AM Gro 2029'!Q31+'AM Misc Bgd Dev 2029'!Q31+'AM Deer Bgd Dev'!Q31+'AM Deer Divert'!Q31</f>
        <v>45.78</v>
      </c>
      <c r="R31" s="6">
        <f>'AM Exist'!R31+'AM Gro 2029'!R31+'AM Misc Bgd Dev 2029'!R31+'AM Deer Bgd Dev'!R31+'AM Deer Divert'!R31</f>
        <v>99.61</v>
      </c>
      <c r="S31" s="1"/>
      <c r="T31" s="36">
        <f>SUM(O32,R31,O30)</f>
        <v>1203.0299999999997</v>
      </c>
      <c r="AM31" s="5"/>
      <c r="AN31" s="5"/>
      <c r="AO31" s="1"/>
      <c r="AP31" s="35">
        <f>SUM(AT31:AT33)</f>
        <v>1203.03</v>
      </c>
      <c r="AQ31" s="1"/>
      <c r="AR31" s="21"/>
      <c r="AS31" s="14"/>
      <c r="AT31" s="61">
        <f>'AM Exist'!AT31+'AM Gro 2029'!AT31+'AM Misc Bgd Dev 2029'!AT31+'AM Deer Bgd Dev'!AT31+'AM Deer Divert'!AT31</f>
        <v>0</v>
      </c>
      <c r="AU31" s="61">
        <f>'AM Exist'!AU31+'AM Gro 2029'!AU31+'AM Misc Bgd Dev 2029'!AU31+'AM Deer Bgd Dev'!AU31+'AM Deer Divert'!AU31</f>
        <v>0</v>
      </c>
      <c r="AV31" s="6">
        <f>'AM Exist'!AV31+'AM Gro 2029'!AV31+'AM Misc Bgd Dev 2029'!AV31+'AM Deer Bgd Dev'!AV31+'AM Deer Divert'!AV31</f>
        <v>0</v>
      </c>
      <c r="AW31" s="6">
        <f>'AM Exist'!AW31+'AM Gro 2029'!AW31+'AM Misc Bgd Dev 2029'!AW31+'AM Deer Bgd Dev'!AW31+'AM Deer Divert'!AW31</f>
        <v>0</v>
      </c>
      <c r="AX31" s="1"/>
      <c r="AY31" s="36">
        <f>SUM(AT32,AW31,AT30)</f>
        <v>1203.03</v>
      </c>
    </row>
    <row r="32" spans="8:55" x14ac:dyDescent="0.3">
      <c r="J32" s="22"/>
      <c r="K32" s="30"/>
      <c r="L32" s="3"/>
      <c r="M32" s="21"/>
      <c r="N32" s="14"/>
      <c r="O32" s="15">
        <f>'AM Exist'!O32+'AM Gro 2029'!O32+'AM Misc Bgd Dev 2029'!O32+'AM Deer Bgd Dev'!O32+'AM Deer Divert'!O32</f>
        <v>1014.04</v>
      </c>
      <c r="P32" s="8"/>
      <c r="Q32" s="8"/>
      <c r="R32" s="8"/>
      <c r="S32" s="1"/>
      <c r="T32" s="31"/>
      <c r="AO32" s="22"/>
      <c r="AP32" s="30"/>
      <c r="AQ32" s="3"/>
      <c r="AR32" s="21"/>
      <c r="AS32" s="14"/>
      <c r="AT32" s="6">
        <f>'AM Exist'!AT32+'AM Gro 2029'!AT32+'AM Misc Bgd Dev 2029'!AT32+'AM Deer Bgd Dev'!AT32+'AM Deer Divert'!AT32</f>
        <v>1203.03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'AM Exist'!O33+'AM Gro 2029'!O33+'AM Misc Bgd Dev 2029'!O33+'AM Deer Bgd Dev'!O33+'AM Deer Divert'!O33</f>
        <v>50.24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'AM Exist'!AT33+'AM Gro 2029'!AT33+'AM Misc Bgd Dev 2029'!AT33+'AM Deer Bgd Dev'!AT33+'AM Deer Divert'!AT33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231.01</v>
      </c>
      <c r="P35" s="41">
        <f>SUM(P31:R31)</f>
        <v>244.01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23" priority="4" operator="equal">
      <formula>0</formula>
    </cfRule>
  </conditionalFormatting>
  <conditionalFormatting sqref="K13:T14 K21:T22 K15:L20 S15:T20">
    <cfRule type="cellIs" dxfId="21" priority="3" operator="equal">
      <formula>0</formula>
    </cfRule>
  </conditionalFormatting>
  <conditionalFormatting sqref="AP13:AY14 AP21:AY22 AP15:AQ20 AX15:AY20">
    <cfRule type="cellIs" dxfId="19" priority="2" operator="equal">
      <formula>0</formula>
    </cfRule>
  </conditionalFormatting>
  <conditionalFormatting sqref="AP26:AY27 AP34:AY35 AP28:AQ33 AX28:AY33">
    <cfRule type="cellIs" dxfId="17" priority="1" operator="equal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BF39"/>
  <sheetViews>
    <sheetView tabSelected="1" zoomScale="70" zoomScaleNormal="70" workbookViewId="0">
      <selection activeCell="AH20" sqref="AH20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126.75999999999999</v>
      </c>
      <c r="P13" s="27">
        <f>SUM(Q18,O18,P15)</f>
        <v>193.81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8</v>
      </c>
      <c r="AU13" s="27">
        <f>SUM(AV18,AT18,AU15)</f>
        <v>18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'PM Exist'!P15+'PM Gro 2029'!P15+'PM Misc Bgd Dev 2029'!P15+'PM Deer Bgd Dev'!P15+'PM Deer Divert'!P15</f>
        <v>6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'PM Exist'!AU15+'PM Gro 2029'!AU15+'PM Misc Bgd Dev 2029'!AU15+'PM Deer Bgd Dev'!AU15+'PM Deer Divert'!AU15</f>
        <v>1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'PM Exist'!P16+'PM Gro 2029'!P16+'PM Misc Bgd Dev 2029'!P16+'PM Deer Bgd Dev'!P16+'PM Deer Divert'!P16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'PM Exist'!AU16+'PM Gro 2029'!AU16+'PM Misc Bgd Dev 2029'!AU16+'PM Deer Bgd Dev'!AU16+'PM Deer Divert'!AU16</f>
        <v>12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'PM Exist'!M17+'PM Gro 2029'!M17+'PM Misc Bgd Dev 2029'!M17+'PM Deer Bgd Dev'!M17+'PM Deer Divert'!M17</f>
        <v>0</v>
      </c>
      <c r="N17" s="6">
        <f>'PM Exist'!N17+'PM Gro 2029'!N17+'PM Misc Bgd Dev 2029'!N17+'PM Deer Bgd Dev'!N17+'PM Deer Divert'!N17</f>
        <v>119.75999999999999</v>
      </c>
      <c r="O17" s="15">
        <f>'PM Exist'!O17+'PM Gro 2029'!O17+'PM Misc Bgd Dev 2029'!O17+'PM Deer Bgd Dev'!O17+'PM Deer Divert'!O17</f>
        <v>7</v>
      </c>
      <c r="P17" s="6">
        <f>'PM Exist'!P17+'PM Gro 2029'!P17+'PM Misc Bgd Dev 2029'!P17+'PM Deer Bgd Dev'!P17+'PM Deer Divert'!P17</f>
        <v>12</v>
      </c>
      <c r="Q17" s="12"/>
      <c r="R17" s="20"/>
      <c r="S17" s="4"/>
      <c r="T17" s="34">
        <f>SUM(P15:P17)</f>
        <v>18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19</v>
      </c>
      <c r="AQ17" s="4"/>
      <c r="AR17" s="10">
        <f>'PM Exist'!AR17+'PM Gro 2029'!AR17+'PM Misc Bgd Dev 2029'!AR17+'PM Deer Bgd Dev'!AR17+'PM Deer Divert'!AR17</f>
        <v>7</v>
      </c>
      <c r="AS17" s="10">
        <f>'PM Exist'!AS17+'PM Gro 2029'!AS17+'PM Misc Bgd Dev 2029'!AS17+'PM Deer Bgd Dev'!AS17+'PM Deer Divert'!AS17</f>
        <v>0</v>
      </c>
      <c r="AT17" s="11">
        <f>'PM Exist'!AT17+'PM Gro 2029'!AT17+'PM Misc Bgd Dev 2029'!AT17+'PM Deer Bgd Dev'!AT17+'PM Deer Divert'!AT17</f>
        <v>1</v>
      </c>
      <c r="AU17" s="6">
        <f>'PM Exist'!AU17+'PM Gro 2029'!AU17+'PM Misc Bgd Dev 2029'!AU17+'PM Deer Bgd Dev'!AU17+'PM Deer Divert'!AU17</f>
        <v>0</v>
      </c>
      <c r="AV17" s="12"/>
      <c r="AW17" s="20"/>
      <c r="AX17" s="4"/>
      <c r="AY17" s="34">
        <f>SUM(AU15:AU17)</f>
        <v>13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'PM Exist'!O18+'PM Gro 2029'!O18+'PM Misc Bgd Dev 2029'!O18+'PM Deer Bgd Dev'!O18+'PM Deer Divert'!O18</f>
        <v>0</v>
      </c>
      <c r="P18" s="16">
        <f>'PM Exist'!P18+'PM Gro 2029'!P18+'PM Misc Bgd Dev 2029'!P18+'PM Deer Bgd Dev'!P18+'PM Deer Divert'!P18</f>
        <v>0</v>
      </c>
      <c r="Q18" s="6">
        <f>'PM Exist'!Q18+'PM Gro 2029'!Q18+'PM Misc Bgd Dev 2029'!Q18+'PM Deer Bgd Dev'!Q18+'PM Deer Divert'!Q18</f>
        <v>187.81</v>
      </c>
      <c r="R18" s="6">
        <f>'PM Exist'!R18+'PM Gro 2029'!R18+'PM Misc Bgd Dev 2029'!R18+'PM Deer Bgd Dev'!R18+'PM Deer Divert'!R18</f>
        <v>53</v>
      </c>
      <c r="S18" s="1"/>
      <c r="T18" s="36">
        <f>SUM(O19,R18,O17)</f>
        <v>60</v>
      </c>
      <c r="AM18" s="5"/>
      <c r="AN18" s="5"/>
      <c r="AO18" s="1"/>
      <c r="AP18" s="35">
        <f>SUM(AT18:AT20)</f>
        <v>46</v>
      </c>
      <c r="AQ18" s="1"/>
      <c r="AR18" s="21"/>
      <c r="AS18" s="14"/>
      <c r="AT18" s="67">
        <f>'PM Exist'!AT18+'PM Gro 2029'!AT18+'PM Misc Bgd Dev 2029'!AT18+'PM Deer Bgd Dev'!AT18+'PM Deer Divert'!AT18</f>
        <v>17</v>
      </c>
      <c r="AU18" s="61">
        <f>'PM Exist'!AU18+'PM Gro 2029'!AU18+'PM Misc Bgd Dev 2029'!AU18+'PM Deer Bgd Dev'!AU18+'PM Deer Divert'!AU18</f>
        <v>0</v>
      </c>
      <c r="AV18" s="6">
        <f>'PM Exist'!AV18+'PM Gro 2029'!AV18+'PM Misc Bgd Dev 2029'!AV18+'PM Deer Bgd Dev'!AV18+'PM Deer Divert'!AV18</f>
        <v>0</v>
      </c>
      <c r="AW18" s="6">
        <f>'PM Exist'!AW18+'PM Gro 2029'!AW18+'PM Misc Bgd Dev 2029'!AW18+'PM Deer Bgd Dev'!AW18+'PM Deer Divert'!AW18</f>
        <v>0</v>
      </c>
      <c r="AX18" s="1"/>
      <c r="AY18" s="36">
        <f>SUM(AT19,AW18,AT17)</f>
        <v>30</v>
      </c>
    </row>
    <row r="19" spans="8:55" x14ac:dyDescent="0.3">
      <c r="J19" s="22"/>
      <c r="K19" s="30"/>
      <c r="L19" s="3"/>
      <c r="M19" s="21"/>
      <c r="N19" s="14"/>
      <c r="O19" s="15">
        <f>'PM Exist'!O19+'PM Gro 2029'!O19+'PM Misc Bgd Dev 2029'!O19+'PM Deer Bgd Dev'!O19+'PM Deer Divert'!O19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'PM Exist'!AT19+'PM Gro 2029'!AT19+'PM Misc Bgd Dev 2029'!AT19+'PM Deer Bgd Dev'!AT19+'PM Deer Divert'!AT19</f>
        <v>29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'PM Exist'!O20+'PM Gro 2029'!O20+'PM Misc Bgd Dev 2029'!O20+'PM Deer Bgd Dev'!O20+'PM Deer Divert'!O20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'PM Exist'!AT20+'PM Gro 2029'!AT20+'PM Misc Bgd Dev 2029'!AT20+'PM Deer Bgd Dev'!AT20+'PM Deer Divert'!AT20</f>
        <v>0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131.76</v>
      </c>
      <c r="P22" s="41">
        <f>SUM(P18:R18)</f>
        <v>240.81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0</v>
      </c>
      <c r="AU22" s="69">
        <f>SUM(AU18:AW18)</f>
        <v>0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178.76</v>
      </c>
      <c r="P26" s="27">
        <f>SUM(Q31,O31,P28)</f>
        <v>227.81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0</v>
      </c>
      <c r="AU26" s="69">
        <f>SUM(AV31,AT31,AU28)</f>
        <v>0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'PM Exist'!P28+'PM Gro 2029'!P28+'PM Misc Bgd Dev 2029'!P28+'PM Deer Bgd Dev'!P28+'PM Deer Divert'!P28</f>
        <v>47.96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'PM Exist'!AU28+'PM Gro 2029'!AU28+'PM Misc Bgd Dev 2029'!AU28+'PM Deer Bgd Dev'!AU28+'PM Deer Divert'!AU28</f>
        <v>0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'PM Exist'!P29+'PM Gro 2029'!P29+'PM Misc Bgd Dev 2029'!P29+'PM Deer Bgd Dev'!P29+'PM Deer Divert'!P29</f>
        <v>1028.26</v>
      </c>
      <c r="Q29" s="7"/>
      <c r="R29" s="19"/>
      <c r="S29" s="1"/>
      <c r="T29" s="31"/>
      <c r="AO29" s="22"/>
      <c r="AP29" s="32"/>
      <c r="AQ29" s="3"/>
      <c r="AR29" s="8"/>
      <c r="AS29" s="8"/>
      <c r="AT29" s="64"/>
      <c r="AU29" s="6">
        <f>'PM Exist'!AU29+'PM Gro 2029'!AU29+'PM Misc Bgd Dev 2029'!AU29+'PM Deer Bgd Dev'!AU29+'PM Deer Divert'!AU29</f>
        <v>1214.07</v>
      </c>
      <c r="AV29" s="7"/>
      <c r="AW29" s="19"/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1189.25</v>
      </c>
      <c r="L30" s="4"/>
      <c r="M30" s="10">
        <f>'PM Exist'!M30+'PM Gro 2029'!M30+'PM Misc Bgd Dev 2029'!M30+'PM Deer Bgd Dev'!M30+'PM Deer Divert'!M30</f>
        <v>61.04</v>
      </c>
      <c r="N30" s="10">
        <f>'PM Exist'!N30+'PM Gro 2029'!N30+'PM Misc Bgd Dev 2029'!N30+'PM Deer Bgd Dev'!N30+'PM Deer Divert'!N30</f>
        <v>57.769999999999996</v>
      </c>
      <c r="O30" s="11">
        <f>'PM Exist'!O30+'PM Gro 2029'!O30+'PM Misc Bgd Dev 2029'!O30+'PM Deer Bgd Dev'!O30+'PM Deer Divert'!O30</f>
        <v>59.95</v>
      </c>
      <c r="P30" s="6">
        <f>'PM Exist'!P30+'PM Gro 2029'!P30+'PM Misc Bgd Dev 2029'!P30+'PM Deer Bgd Dev'!P30+'PM Deer Divert'!P30</f>
        <v>137.85</v>
      </c>
      <c r="Q30" s="12"/>
      <c r="R30" s="20"/>
      <c r="S30" s="4"/>
      <c r="T30" s="34">
        <f>SUM(P28:P30)</f>
        <v>1214.07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1214.07</v>
      </c>
      <c r="AQ30" s="4"/>
      <c r="AR30" s="10">
        <f>'PM Exist'!AR30+'PM Gro 2029'!AR30+'PM Misc Bgd Dev 2029'!AR30+'PM Deer Bgd Dev'!AR30+'PM Deer Divert'!AR30</f>
        <v>0</v>
      </c>
      <c r="AS30" s="10">
        <f>'PM Exist'!AS30+'PM Gro 2029'!AS30+'PM Misc Bgd Dev 2029'!AS30+'PM Deer Bgd Dev'!AS30+'PM Deer Divert'!AS30</f>
        <v>0</v>
      </c>
      <c r="AT30" s="65">
        <f>'PM Exist'!AT30+'PM Gro 2029'!AT30+'PM Misc Bgd Dev 2029'!AT30+'PM Deer Bgd Dev'!AT30+'PM Deer Divert'!AT30</f>
        <v>0</v>
      </c>
      <c r="AU30" s="6">
        <f>'PM Exist'!AU30+'PM Gro 2029'!AU30+'PM Misc Bgd Dev 2029'!AU30+'PM Deer Bgd Dev'!AU30+'PM Deer Divert'!AU30</f>
        <v>0</v>
      </c>
      <c r="AV30" s="12"/>
      <c r="AW30" s="20"/>
      <c r="AX30" s="4"/>
      <c r="AY30" s="34">
        <f>SUM(AU28:AU30)</f>
        <v>1214.07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1110.2799999999997</v>
      </c>
      <c r="L31" s="1"/>
      <c r="M31" s="21"/>
      <c r="N31" s="14"/>
      <c r="O31" s="15">
        <f>'PM Exist'!O31+'PM Gro 2029'!O31+'PM Misc Bgd Dev 2029'!O31+'PM Deer Bgd Dev'!O31+'PM Deer Divert'!O31</f>
        <v>58.86</v>
      </c>
      <c r="P31" s="16">
        <f>'PM Exist'!P31+'PM Gro 2029'!P31+'PM Misc Bgd Dev 2029'!P31+'PM Deer Bgd Dev'!P31+'PM Deer Divert'!P31</f>
        <v>99.95</v>
      </c>
      <c r="Q31" s="6">
        <f>'PM Exist'!Q31+'PM Gro 2029'!Q31+'PM Misc Bgd Dev 2029'!Q31+'PM Deer Bgd Dev'!Q31+'PM Deer Divert'!Q31</f>
        <v>120.99</v>
      </c>
      <c r="R31" s="6">
        <f>'PM Exist'!R31+'PM Gro 2029'!R31+'PM Misc Bgd Dev 2029'!R31+'PM Deer Bgd Dev'!R31+'PM Deer Divert'!R31</f>
        <v>97.31</v>
      </c>
      <c r="S31" s="1"/>
      <c r="T31" s="36">
        <f>SUM(O32,R31,O30)</f>
        <v>1137.06</v>
      </c>
      <c r="AM31" s="5"/>
      <c r="AN31" s="5"/>
      <c r="AO31" s="1"/>
      <c r="AP31" s="35">
        <f>SUM(AT31:AT33)</f>
        <v>1137.06</v>
      </c>
      <c r="AQ31" s="1"/>
      <c r="AR31" s="21"/>
      <c r="AS31" s="14"/>
      <c r="AT31" s="61">
        <f>'PM Exist'!AT31+'PM Gro 2029'!AT31+'PM Misc Bgd Dev 2029'!AT31+'PM Deer Bgd Dev'!AT31+'PM Deer Divert'!AT31</f>
        <v>0</v>
      </c>
      <c r="AU31" s="61">
        <f>'PM Exist'!AU31+'PM Gro 2029'!AU31+'PM Misc Bgd Dev 2029'!AU31+'PM Deer Bgd Dev'!AU31+'PM Deer Divert'!AU31</f>
        <v>0</v>
      </c>
      <c r="AV31" s="6">
        <f>'PM Exist'!AV31+'PM Gro 2029'!AV31+'PM Misc Bgd Dev 2029'!AV31+'PM Deer Bgd Dev'!AV31+'PM Deer Divert'!AV31</f>
        <v>0</v>
      </c>
      <c r="AW31" s="6">
        <f>'PM Exist'!AW31+'PM Gro 2029'!AW31+'PM Misc Bgd Dev 2029'!AW31+'PM Deer Bgd Dev'!AW31+'PM Deer Divert'!AW31</f>
        <v>0</v>
      </c>
      <c r="AX31" s="1"/>
      <c r="AY31" s="36">
        <f>SUM(AT32,AW31,AT30)</f>
        <v>1137.06</v>
      </c>
    </row>
    <row r="32" spans="8:55" x14ac:dyDescent="0.3">
      <c r="J32" s="22"/>
      <c r="K32" s="30"/>
      <c r="L32" s="3"/>
      <c r="M32" s="21"/>
      <c r="N32" s="14"/>
      <c r="O32" s="15">
        <f>'PM Exist'!O32+'PM Gro 2029'!O32+'PM Misc Bgd Dev 2029'!O32+'PM Deer Bgd Dev'!O32+'PM Deer Divert'!O32</f>
        <v>979.8</v>
      </c>
      <c r="P32" s="8"/>
      <c r="Q32" s="8"/>
      <c r="R32" s="8"/>
      <c r="S32" s="1"/>
      <c r="T32" s="31"/>
      <c r="AO32" s="22"/>
      <c r="AP32" s="30"/>
      <c r="AQ32" s="3"/>
      <c r="AR32" s="21"/>
      <c r="AS32" s="14"/>
      <c r="AT32" s="6">
        <f>'PM Exist'!AT32+'PM Gro 2029'!AT32+'PM Misc Bgd Dev 2029'!AT32+'PM Deer Bgd Dev'!AT32+'PM Deer Divert'!AT32</f>
        <v>1137.06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'PM Exist'!O33+'PM Gro 2029'!O33+'PM Misc Bgd Dev 2029'!O33+'PM Deer Bgd Dev'!O33+'PM Deer Divert'!O33</f>
        <v>71.62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'PM Exist'!AT33+'PM Gro 2029'!AT33+'PM Misc Bgd Dev 2029'!AT33+'PM Deer Bgd Dev'!AT33+'PM Deer Divert'!AT33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267.24</v>
      </c>
      <c r="P35" s="41">
        <f>SUM(P31:R31)</f>
        <v>318.25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7" priority="4" operator="equal">
      <formula>0</formula>
    </cfRule>
  </conditionalFormatting>
  <conditionalFormatting sqref="K13:T14 K21:T22 K15:L20 S15:T20">
    <cfRule type="cellIs" dxfId="5" priority="3" operator="equal">
      <formula>0</formula>
    </cfRule>
  </conditionalFormatting>
  <conditionalFormatting sqref="AP13:AY14 AP21:AY22 AP15:AQ20 AX15:AY20">
    <cfRule type="cellIs" dxfId="3" priority="2" operator="equal">
      <formula>0</formula>
    </cfRule>
  </conditionalFormatting>
  <conditionalFormatting sqref="AP26:AY27 AP34:AY35 AP28:AQ33 AX28:AY33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J32" sqref="J32"/>
    </sheetView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17" activeCellId="1" sqref="A9:J9 A17:J17"/>
    </sheetView>
  </sheetViews>
  <sheetFormatPr defaultRowHeight="14.4" x14ac:dyDescent="0.3"/>
  <sheetData>
    <row r="1" spans="1:16" ht="17.399999999999999" x14ac:dyDescent="0.3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6" ht="15.6" x14ac:dyDescent="0.3">
      <c r="A2" s="45" t="s">
        <v>24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6" ht="15.6" x14ac:dyDescent="0.3">
      <c r="A3" s="45" t="s">
        <v>46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6" x14ac:dyDescent="0.3">
      <c r="A4" s="46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6" spans="1:16" x14ac:dyDescent="0.3">
      <c r="A6" s="47" t="s">
        <v>1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</row>
    <row r="7" spans="1:16" x14ac:dyDescent="0.3">
      <c r="N7" s="87" t="s">
        <v>2</v>
      </c>
      <c r="O7" s="87"/>
      <c r="P7" s="87"/>
    </row>
    <row r="8" spans="1:16" x14ac:dyDescent="0.3">
      <c r="A8" s="48" t="s">
        <v>3</v>
      </c>
      <c r="B8" s="49" t="s">
        <v>4</v>
      </c>
      <c r="C8" s="49" t="s">
        <v>5</v>
      </c>
      <c r="D8" s="49" t="s">
        <v>6</v>
      </c>
      <c r="E8" s="49" t="s">
        <v>7</v>
      </c>
      <c r="F8" s="49" t="s">
        <v>8</v>
      </c>
      <c r="G8" s="49" t="s">
        <v>9</v>
      </c>
      <c r="H8" s="49" t="s">
        <v>10</v>
      </c>
      <c r="I8" s="49" t="s">
        <v>11</v>
      </c>
      <c r="J8" s="49" t="s">
        <v>12</v>
      </c>
      <c r="K8" s="49" t="s">
        <v>13</v>
      </c>
      <c r="L8" s="49" t="s">
        <v>14</v>
      </c>
      <c r="N8" s="50" t="s">
        <v>15</v>
      </c>
      <c r="O8" s="50" t="s">
        <v>16</v>
      </c>
      <c r="P8" s="50" t="s">
        <v>17</v>
      </c>
    </row>
    <row r="9" spans="1:16" x14ac:dyDescent="0.3">
      <c r="A9" s="80" t="s">
        <v>58</v>
      </c>
      <c r="B9" s="81">
        <v>221</v>
      </c>
      <c r="C9" s="81">
        <v>147</v>
      </c>
      <c r="D9" s="81" t="s">
        <v>18</v>
      </c>
      <c r="E9" s="81" t="s">
        <v>19</v>
      </c>
      <c r="F9" s="81">
        <v>0.36</v>
      </c>
      <c r="G9" s="81">
        <v>0</v>
      </c>
      <c r="H9" s="82">
        <f>ROUND(IF(E9="Eq",(F9*C9)+G9,IF(E9="Ln",EXP((F9*LN(C9))+G9),C9*F9)),0)</f>
        <v>53</v>
      </c>
      <c r="I9" s="83">
        <v>0.26</v>
      </c>
      <c r="J9" s="84">
        <f>1-I9</f>
        <v>0.74</v>
      </c>
      <c r="K9" s="52">
        <f>ROUND(H9*I9,0)</f>
        <v>14</v>
      </c>
      <c r="L9" s="52">
        <f>H9-K9</f>
        <v>39</v>
      </c>
      <c r="N9" s="53">
        <f>K9/H9</f>
        <v>0.26415094339622641</v>
      </c>
      <c r="O9" s="53">
        <f>L9/H9</f>
        <v>0.73584905660377353</v>
      </c>
      <c r="P9" s="53">
        <f>H9/C9</f>
        <v>0.36054421768707484</v>
      </c>
    </row>
    <row r="10" spans="1:16" x14ac:dyDescent="0.3">
      <c r="A10" s="54" t="s">
        <v>20</v>
      </c>
      <c r="B10" s="55"/>
      <c r="C10" s="55"/>
      <c r="D10" s="55"/>
      <c r="E10" s="55"/>
      <c r="F10" s="55"/>
      <c r="G10" s="55"/>
      <c r="H10" s="55">
        <f>SUM(H9:H9)</f>
        <v>53</v>
      </c>
      <c r="I10" s="55"/>
      <c r="J10" s="55"/>
      <c r="K10" s="55">
        <f>SUM(K9:K9)</f>
        <v>14</v>
      </c>
      <c r="L10" s="55">
        <f>SUM(L9:L9)</f>
        <v>39</v>
      </c>
    </row>
    <row r="11" spans="1:16" x14ac:dyDescent="0.3">
      <c r="A11" s="51" t="s">
        <v>21</v>
      </c>
      <c r="B11" s="44"/>
      <c r="C11" s="44"/>
      <c r="D11" s="44"/>
      <c r="E11" s="44"/>
      <c r="F11" s="56">
        <v>0</v>
      </c>
      <c r="G11" s="44"/>
      <c r="H11" s="57">
        <f>ROUND(H10*$F11,0)</f>
        <v>0</v>
      </c>
      <c r="I11" s="44"/>
      <c r="J11" s="44"/>
      <c r="K11" s="57">
        <f>ROUND(K10*$F11,0)</f>
        <v>0</v>
      </c>
      <c r="L11" s="57">
        <f>ROUND(L10*$F11,0)</f>
        <v>0</v>
      </c>
    </row>
    <row r="12" spans="1:16" x14ac:dyDescent="0.3">
      <c r="A12" s="54" t="s">
        <v>22</v>
      </c>
      <c r="B12" s="55"/>
      <c r="C12" s="55"/>
      <c r="D12" s="55"/>
      <c r="E12" s="55"/>
      <c r="F12" s="55"/>
      <c r="G12" s="55"/>
      <c r="H12" s="55">
        <f>SUM(H10:H11)</f>
        <v>53</v>
      </c>
      <c r="I12" s="55"/>
      <c r="J12" s="55"/>
      <c r="K12" s="55">
        <f>SUM(K10:K11)</f>
        <v>14</v>
      </c>
      <c r="L12" s="55">
        <f>SUM(L10:L11)</f>
        <v>39</v>
      </c>
    </row>
    <row r="14" spans="1:16" x14ac:dyDescent="0.3">
      <c r="A14" s="47" t="s">
        <v>23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</row>
    <row r="15" spans="1:16" x14ac:dyDescent="0.3">
      <c r="N15" s="87" t="s">
        <v>2</v>
      </c>
      <c r="O15" s="87"/>
      <c r="P15" s="87"/>
    </row>
    <row r="16" spans="1:16" x14ac:dyDescent="0.3">
      <c r="A16" s="48" t="s">
        <v>3</v>
      </c>
      <c r="B16" s="49" t="s">
        <v>4</v>
      </c>
      <c r="C16" s="49" t="s">
        <v>5</v>
      </c>
      <c r="D16" s="49" t="s">
        <v>6</v>
      </c>
      <c r="E16" s="49" t="s">
        <v>7</v>
      </c>
      <c r="F16" s="49" t="s">
        <v>8</v>
      </c>
      <c r="G16" s="49" t="s">
        <v>9</v>
      </c>
      <c r="H16" s="49" t="s">
        <v>10</v>
      </c>
      <c r="I16" s="49" t="s">
        <v>11</v>
      </c>
      <c r="J16" s="49" t="s">
        <v>12</v>
      </c>
      <c r="K16" s="49" t="s">
        <v>13</v>
      </c>
      <c r="L16" s="49" t="s">
        <v>14</v>
      </c>
      <c r="N16" s="50" t="s">
        <v>15</v>
      </c>
      <c r="O16" s="50" t="s">
        <v>16</v>
      </c>
      <c r="P16" s="50" t="s">
        <v>17</v>
      </c>
    </row>
    <row r="17" spans="1:16" x14ac:dyDescent="0.3">
      <c r="A17" s="80" t="s">
        <v>58</v>
      </c>
      <c r="B17" s="81">
        <v>221</v>
      </c>
      <c r="C17" s="81">
        <v>147</v>
      </c>
      <c r="D17" s="81" t="s">
        <v>18</v>
      </c>
      <c r="E17" s="81" t="s">
        <v>19</v>
      </c>
      <c r="F17" s="81">
        <v>0.44</v>
      </c>
      <c r="G17" s="81">
        <v>0</v>
      </c>
      <c r="H17" s="82">
        <f>ROUND(IF(E17="Eq",(F17*C17)+G17,IF(E17="Ln",EXP((F17*LN(C17))+G17),C17*F17)),0)</f>
        <v>65</v>
      </c>
      <c r="I17" s="83">
        <v>0.61</v>
      </c>
      <c r="J17" s="84">
        <f>1-I17</f>
        <v>0.39</v>
      </c>
      <c r="K17" s="52">
        <f>ROUND(H17*I17,0)</f>
        <v>40</v>
      </c>
      <c r="L17" s="52">
        <f>H17-K17</f>
        <v>25</v>
      </c>
      <c r="N17" s="53">
        <f>K17/H17</f>
        <v>0.61538461538461542</v>
      </c>
      <c r="O17" s="53">
        <f>L17/H17</f>
        <v>0.38461538461538464</v>
      </c>
      <c r="P17" s="53">
        <f>H17/C17</f>
        <v>0.44217687074829931</v>
      </c>
    </row>
    <row r="18" spans="1:16" x14ac:dyDescent="0.3">
      <c r="A18" s="54" t="s">
        <v>20</v>
      </c>
      <c r="B18" s="55"/>
      <c r="C18" s="55"/>
      <c r="D18" s="55"/>
      <c r="E18" s="55"/>
      <c r="F18" s="55"/>
      <c r="G18" s="55"/>
      <c r="H18" s="55">
        <f>SUM(H17:H17)</f>
        <v>65</v>
      </c>
      <c r="I18" s="55"/>
      <c r="J18" s="55"/>
      <c r="K18" s="55">
        <f>SUM(K17:K17)</f>
        <v>40</v>
      </c>
      <c r="L18" s="55">
        <f>SUM(L17:L17)</f>
        <v>25</v>
      </c>
    </row>
    <row r="19" spans="1:16" x14ac:dyDescent="0.3">
      <c r="A19" s="51" t="s">
        <v>21</v>
      </c>
      <c r="B19" s="44"/>
      <c r="C19" s="44"/>
      <c r="D19" s="44"/>
      <c r="E19" s="44"/>
      <c r="F19" s="56">
        <v>0</v>
      </c>
      <c r="G19" s="44"/>
      <c r="H19" s="57">
        <f>ROUND(H18*$F19,0)</f>
        <v>0</v>
      </c>
      <c r="I19" s="44"/>
      <c r="J19" s="44"/>
      <c r="K19" s="57">
        <f>ROUND(K18*$F19,0)</f>
        <v>0</v>
      </c>
      <c r="L19" s="57">
        <f>ROUND(L18*$F19,0)</f>
        <v>0</v>
      </c>
    </row>
    <row r="20" spans="1:16" x14ac:dyDescent="0.3">
      <c r="A20" s="54" t="s">
        <v>22</v>
      </c>
      <c r="B20" s="55"/>
      <c r="C20" s="55"/>
      <c r="D20" s="55"/>
      <c r="E20" s="55"/>
      <c r="F20" s="55"/>
      <c r="G20" s="55"/>
      <c r="H20" s="55">
        <f>SUM(H18:H19)</f>
        <v>65</v>
      </c>
      <c r="I20" s="55"/>
      <c r="J20" s="55"/>
      <c r="K20" s="55">
        <f>SUM(K18:K19)</f>
        <v>40</v>
      </c>
      <c r="L20" s="55">
        <f>SUM(L18:L19)</f>
        <v>25</v>
      </c>
    </row>
  </sheetData>
  <mergeCells count="2">
    <mergeCell ref="N7:P7"/>
    <mergeCell ref="N15:P15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BF39"/>
  <sheetViews>
    <sheetView topLeftCell="A4" zoomScale="70" zoomScaleNormal="70" workbookViewId="0">
      <selection activeCell="AD41" sqref="A1:XFD1048576"/>
    </sheetView>
  </sheetViews>
  <sheetFormatPr defaultColWidth="4.33203125" defaultRowHeight="14.4" x14ac:dyDescent="0.3"/>
  <cols>
    <col min="28" max="28" width="5.44140625" bestFit="1" customWidth="1"/>
    <col min="30" max="30" width="5.44140625" bestFit="1" customWidth="1"/>
  </cols>
  <sheetData>
    <row r="5" spans="10:51" x14ac:dyDescent="0.3">
      <c r="AA5" s="72" t="s">
        <v>59</v>
      </c>
    </row>
    <row r="6" spans="10:51" x14ac:dyDescent="0.3">
      <c r="AA6" s="78" t="s">
        <v>60</v>
      </c>
      <c r="AB6" s="78"/>
      <c r="AC6" s="79" t="s">
        <v>61</v>
      </c>
      <c r="AD6" s="79"/>
    </row>
    <row r="7" spans="10:51" x14ac:dyDescent="0.3">
      <c r="Z7" s="73" t="s">
        <v>62</v>
      </c>
      <c r="AA7" s="74">
        <f>AB7*$AA$11</f>
        <v>3.5</v>
      </c>
      <c r="AB7" s="75">
        <v>0.25</v>
      </c>
      <c r="AC7" s="76">
        <f>AD7*$AC$11</f>
        <v>9.75</v>
      </c>
      <c r="AD7" s="77">
        <v>0.25</v>
      </c>
    </row>
    <row r="8" spans="10:51" x14ac:dyDescent="0.3">
      <c r="Z8" s="73" t="s">
        <v>63</v>
      </c>
      <c r="AA8" s="74">
        <f t="shared" ref="AA8:AA10" si="0">AB8*$AA$11</f>
        <v>5.6000000000000005</v>
      </c>
      <c r="AB8" s="75">
        <v>0.4</v>
      </c>
      <c r="AC8" s="76">
        <f t="shared" ref="AC8:AC10" si="1">AD8*$AC$11</f>
        <v>15.600000000000001</v>
      </c>
      <c r="AD8" s="77">
        <v>0.4</v>
      </c>
    </row>
    <row r="9" spans="10:51" ht="18" x14ac:dyDescent="0.35">
      <c r="N9" s="71" t="s">
        <v>47</v>
      </c>
      <c r="Z9" s="73" t="s">
        <v>64</v>
      </c>
      <c r="AA9" s="74">
        <f t="shared" si="0"/>
        <v>2.1</v>
      </c>
      <c r="AB9" s="75">
        <v>0.15</v>
      </c>
      <c r="AC9" s="76">
        <f t="shared" si="1"/>
        <v>5.85</v>
      </c>
      <c r="AD9" s="77">
        <v>0.15</v>
      </c>
      <c r="AS9" s="71" t="s">
        <v>48</v>
      </c>
    </row>
    <row r="10" spans="10:51" x14ac:dyDescent="0.3">
      <c r="P10" s="2"/>
      <c r="Z10" s="73" t="s">
        <v>65</v>
      </c>
      <c r="AA10" s="74">
        <f t="shared" si="0"/>
        <v>2.8000000000000003</v>
      </c>
      <c r="AB10" s="75">
        <v>0.2</v>
      </c>
      <c r="AC10" s="76">
        <f t="shared" si="1"/>
        <v>7.8000000000000007</v>
      </c>
      <c r="AD10" s="77">
        <v>0.2</v>
      </c>
      <c r="AU10" s="2"/>
    </row>
    <row r="11" spans="10:51" x14ac:dyDescent="0.3">
      <c r="P11" s="2"/>
      <c r="AA11" s="74">
        <f>Gen!K12</f>
        <v>14</v>
      </c>
      <c r="AB11" s="75">
        <f>SUM(AB7:AB10)</f>
        <v>1</v>
      </c>
      <c r="AC11" s="76">
        <f>Gen!L12</f>
        <v>39</v>
      </c>
      <c r="AD11" s="77">
        <f>SUM(AD7:AD10)</f>
        <v>1</v>
      </c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2.1</v>
      </c>
      <c r="P13" s="27">
        <f>SUM(Q18,O18,P15)</f>
        <v>5.85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0</v>
      </c>
      <c r="AU13" s="27">
        <f>SUM(AV18,AT18,AU15)</f>
        <v>0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>
        <f>AA9</f>
        <v>2.1</v>
      </c>
      <c r="P15" s="6">
        <f>Q15+R15</f>
        <v>5.85</v>
      </c>
      <c r="Q15" s="7">
        <f>AC9</f>
        <v>5.85</v>
      </c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 t="shared" ref="P16:P17" si="2">Q16+R16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AV16+AW16</f>
        <v>0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M16+M15</f>
        <v>0</v>
      </c>
      <c r="N17" s="6">
        <f t="shared" ref="N17:O17" si="3">N16+N15</f>
        <v>0</v>
      </c>
      <c r="O17" s="15">
        <f t="shared" si="3"/>
        <v>2.1</v>
      </c>
      <c r="P17" s="6">
        <f t="shared" si="2"/>
        <v>23.400000000000006</v>
      </c>
      <c r="Q17" s="12">
        <f>AU19-Q15</f>
        <v>23.400000000000006</v>
      </c>
      <c r="R17" s="20"/>
      <c r="S17" s="4"/>
      <c r="T17" s="34">
        <f>SUM(P15:P17)</f>
        <v>29.250000000000007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29.250000000000004</v>
      </c>
      <c r="AQ17" s="4"/>
      <c r="AR17" s="10">
        <f>AR15+AR16</f>
        <v>0</v>
      </c>
      <c r="AS17" s="10">
        <f t="shared" ref="AS17:AT17" si="4">AS15+AS16</f>
        <v>0</v>
      </c>
      <c r="AT17" s="11">
        <f t="shared" si="4"/>
        <v>0</v>
      </c>
      <c r="AU17" s="6">
        <f>AV17+AW17</f>
        <v>0</v>
      </c>
      <c r="AV17" s="12"/>
      <c r="AW17" s="20"/>
      <c r="AX17" s="4"/>
      <c r="AY17" s="34">
        <f>SUM(AU15:AU17)</f>
        <v>0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N18+M18</f>
        <v>0</v>
      </c>
      <c r="P18" s="16">
        <f>P19+P20</f>
        <v>0</v>
      </c>
      <c r="Q18" s="6">
        <f t="shared" ref="Q18:R18" si="5">Q19+Q20</f>
        <v>0</v>
      </c>
      <c r="R18" s="6">
        <f t="shared" si="5"/>
        <v>6.3000000000000007</v>
      </c>
      <c r="S18" s="1"/>
      <c r="T18" s="36">
        <f>SUM(O19,R18,O17)</f>
        <v>8.4</v>
      </c>
      <c r="AM18" s="5"/>
      <c r="AN18" s="5"/>
      <c r="AO18" s="1"/>
      <c r="AP18" s="35">
        <f>SUM(AT18:AT20)</f>
        <v>8.4</v>
      </c>
      <c r="AQ18" s="1"/>
      <c r="AR18" s="21"/>
      <c r="AS18" s="14"/>
      <c r="AT18" s="67">
        <f>+AR18+AS18</f>
        <v>0</v>
      </c>
      <c r="AU18" s="61">
        <f t="shared" ref="AU18:AW18" si="6">AU19+AU20</f>
        <v>29.250000000000004</v>
      </c>
      <c r="AV18" s="6">
        <f t="shared" si="6"/>
        <v>0</v>
      </c>
      <c r="AW18" s="6">
        <f t="shared" si="6"/>
        <v>0</v>
      </c>
      <c r="AX18" s="1"/>
      <c r="AY18" s="36">
        <f>SUM(AT19,AW18,AT17)</f>
        <v>0</v>
      </c>
    </row>
    <row r="19" spans="8:55" x14ac:dyDescent="0.3">
      <c r="J19" s="22"/>
      <c r="K19" s="30"/>
      <c r="L19" s="3"/>
      <c r="M19" s="21"/>
      <c r="N19" s="14"/>
      <c r="O19" s="15">
        <f t="shared" ref="O19:O20" si="7">N19+M19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+AR19+AS19</f>
        <v>0</v>
      </c>
      <c r="AU19" s="8">
        <f>AC8+AC9+AC10</f>
        <v>29.250000000000004</v>
      </c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 t="shared" si="7"/>
        <v>0</v>
      </c>
      <c r="P20" s="17"/>
      <c r="Q20" s="17"/>
      <c r="R20" s="17">
        <f>M31+Q33</f>
        <v>6.3000000000000007</v>
      </c>
      <c r="S20" s="1"/>
      <c r="T20" s="31"/>
      <c r="AO20" s="22"/>
      <c r="AP20" s="30"/>
      <c r="AQ20" s="3"/>
      <c r="AR20" s="21">
        <f>R20+O15+M19</f>
        <v>8.4</v>
      </c>
      <c r="AS20" s="14"/>
      <c r="AT20" s="66">
        <f>+AR20+AS20</f>
        <v>8.4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23.400000000000006</v>
      </c>
      <c r="P22" s="41">
        <f>SUM(P18:R18)</f>
        <v>6.3000000000000007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8.4</v>
      </c>
      <c r="AU22" s="69">
        <f>SUM(AU18:AW18)</f>
        <v>29.250000000000004</v>
      </c>
      <c r="AV22" s="39"/>
      <c r="AW22" s="39"/>
      <c r="AX22" s="39"/>
      <c r="AY22" s="42"/>
    </row>
    <row r="23" spans="8:55" x14ac:dyDescent="0.3">
      <c r="P23" s="2"/>
      <c r="AU23" s="1"/>
      <c r="BA23" s="72" t="s">
        <v>60</v>
      </c>
      <c r="BB23" s="72" t="s">
        <v>61</v>
      </c>
    </row>
    <row r="24" spans="8:55" x14ac:dyDescent="0.3">
      <c r="P24" s="2"/>
      <c r="AU24" s="1"/>
      <c r="BA24" s="58">
        <f>AT22+AU26</f>
        <v>14</v>
      </c>
      <c r="BB24" s="58">
        <f>AU22+AT26</f>
        <v>39</v>
      </c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23.400000000000006</v>
      </c>
      <c r="P26" s="27">
        <f>SUM(Q31,O31,P28)</f>
        <v>6.3000000000000007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9.75</v>
      </c>
      <c r="AU26" s="69">
        <f>SUM(AV31,AT31,AU28)</f>
        <v>5.6000000000000005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Q28+R28</f>
        <v>0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5.6000000000000005</v>
      </c>
      <c r="AV28" s="7"/>
      <c r="AW28" s="19">
        <f>AA8</f>
        <v>5.6000000000000005</v>
      </c>
      <c r="AX28" s="1"/>
      <c r="AY28" s="31"/>
    </row>
    <row r="29" spans="8:55" x14ac:dyDescent="0.3">
      <c r="J29" s="22"/>
      <c r="K29" s="32"/>
      <c r="L29" s="3"/>
      <c r="M29" s="8"/>
      <c r="N29" s="8">
        <f>AC10</f>
        <v>7.8000000000000007</v>
      </c>
      <c r="O29" s="9">
        <f>Q17-N29</f>
        <v>15.600000000000005</v>
      </c>
      <c r="P29" s="6">
        <f>Q29+R29</f>
        <v>9.75</v>
      </c>
      <c r="Q29" s="7">
        <f>AC7</f>
        <v>9.75</v>
      </c>
      <c r="R29" s="19"/>
      <c r="S29" s="1"/>
      <c r="T29" s="31"/>
      <c r="AO29" s="22"/>
      <c r="AP29" s="32"/>
      <c r="AQ29" s="3"/>
      <c r="AR29" s="8">
        <f>AC7</f>
        <v>9.75</v>
      </c>
      <c r="AS29" s="8"/>
      <c r="AT29" s="64"/>
      <c r="AU29" s="6">
        <f>AV29+AW29</f>
        <v>0</v>
      </c>
      <c r="AV29" s="7"/>
      <c r="AW29" s="19"/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9.75</v>
      </c>
      <c r="L30" s="4"/>
      <c r="M30" s="10">
        <f>M28+M29</f>
        <v>0</v>
      </c>
      <c r="N30" s="10">
        <f t="shared" ref="N30:O30" si="8">N28+N29</f>
        <v>7.8000000000000007</v>
      </c>
      <c r="O30" s="11">
        <f t="shared" si="8"/>
        <v>15.600000000000005</v>
      </c>
      <c r="P30" s="6">
        <f>Q30+R30</f>
        <v>0</v>
      </c>
      <c r="Q30" s="12"/>
      <c r="R30" s="20"/>
      <c r="S30" s="4"/>
      <c r="T30" s="34">
        <f>SUM(P28:P30)</f>
        <v>9.75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9.75</v>
      </c>
      <c r="AQ30" s="4"/>
      <c r="AR30" s="10">
        <f>AR28+AR29</f>
        <v>9.75</v>
      </c>
      <c r="AS30" s="10">
        <f t="shared" ref="AS30:AT30" si="9">AS28+AS29</f>
        <v>0</v>
      </c>
      <c r="AT30" s="65">
        <f t="shared" si="9"/>
        <v>0</v>
      </c>
      <c r="AU30" s="6">
        <f>AV30+AW30</f>
        <v>0</v>
      </c>
      <c r="AV30" s="12"/>
      <c r="AW30" s="20"/>
      <c r="AX30" s="4"/>
      <c r="AY30" s="34">
        <f>SUM(AU28:AU30)</f>
        <v>5.6000000000000005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3.5</v>
      </c>
      <c r="L31" s="1"/>
      <c r="M31" s="21">
        <f>AA7</f>
        <v>3.5</v>
      </c>
      <c r="N31" s="14"/>
      <c r="O31" s="15">
        <f>+M31+N31</f>
        <v>3.5</v>
      </c>
      <c r="P31" s="16">
        <f t="shared" ref="P31:R31" si="10">P32+P33</f>
        <v>0</v>
      </c>
      <c r="Q31" s="6">
        <f t="shared" si="10"/>
        <v>2.8000000000000003</v>
      </c>
      <c r="R31" s="6">
        <f t="shared" si="10"/>
        <v>0</v>
      </c>
      <c r="S31" s="1"/>
      <c r="T31" s="36">
        <f>SUM(O32,R31,O30)</f>
        <v>15.600000000000005</v>
      </c>
      <c r="AM31" s="5"/>
      <c r="AN31" s="5"/>
      <c r="AO31" s="1"/>
      <c r="AP31" s="35">
        <f>SUM(AT31:AT33)</f>
        <v>15.600000000000005</v>
      </c>
      <c r="AQ31" s="1"/>
      <c r="AR31" s="21"/>
      <c r="AS31" s="14"/>
      <c r="AT31" s="61">
        <f>+AR31+AS31</f>
        <v>0</v>
      </c>
      <c r="AU31" s="61">
        <f t="shared" ref="AU31:AW31" si="11">AU32+AU33</f>
        <v>0</v>
      </c>
      <c r="AV31" s="6">
        <f t="shared" si="11"/>
        <v>0</v>
      </c>
      <c r="AW31" s="6">
        <f t="shared" si="11"/>
        <v>0</v>
      </c>
      <c r="AX31" s="1"/>
      <c r="AY31" s="36">
        <f>SUM(AT32,AW31,AT30)</f>
        <v>15.600000000000005</v>
      </c>
    </row>
    <row r="32" spans="8:55" x14ac:dyDescent="0.3">
      <c r="J32" s="22"/>
      <c r="K32" s="30"/>
      <c r="L32" s="3"/>
      <c r="M32" s="21"/>
      <c r="N32" s="14"/>
      <c r="O32" s="15">
        <f>+M32+N32</f>
        <v>0</v>
      </c>
      <c r="P32" s="8"/>
      <c r="Q32" s="8"/>
      <c r="R32" s="8"/>
      <c r="S32" s="1"/>
      <c r="T32" s="31"/>
      <c r="AO32" s="22"/>
      <c r="AP32" s="30"/>
      <c r="AQ32" s="3"/>
      <c r="AR32" s="21"/>
      <c r="AS32" s="14">
        <f>O29</f>
        <v>15.600000000000005</v>
      </c>
      <c r="AT32" s="6">
        <f>+AR32+AS32</f>
        <v>15.600000000000005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+M33+N33</f>
        <v>0</v>
      </c>
      <c r="P33" s="17"/>
      <c r="Q33" s="17">
        <f>AA10</f>
        <v>2.8000000000000003</v>
      </c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7.8000000000000007</v>
      </c>
      <c r="P35" s="41">
        <f>SUM(P31:R31)</f>
        <v>2.8000000000000003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79" priority="4" operator="equal">
      <formula>0</formula>
    </cfRule>
  </conditionalFormatting>
  <conditionalFormatting sqref="K13:T14 K21:T22 K15:L20 S15:T20">
    <cfRule type="cellIs" dxfId="78" priority="3" operator="equal">
      <formula>0</formula>
    </cfRule>
  </conditionalFormatting>
  <conditionalFormatting sqref="AP13:AY14 AP21:AY22 AP15:AQ20 AX15:AY20">
    <cfRule type="cellIs" dxfId="77" priority="2" operator="equal">
      <formula>0</formula>
    </cfRule>
  </conditionalFormatting>
  <conditionalFormatting sqref="AP26:AY27 AP34:AY35 AP28:AQ33 AX28:AY33">
    <cfRule type="cellIs" dxfId="76" priority="1" operator="equal">
      <formula>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BF39"/>
  <sheetViews>
    <sheetView zoomScale="70" zoomScaleNormal="70" workbookViewId="0">
      <selection activeCell="AJ8" sqref="AJ8"/>
    </sheetView>
  </sheetViews>
  <sheetFormatPr defaultColWidth="4.33203125" defaultRowHeight="14.4" x14ac:dyDescent="0.3"/>
  <cols>
    <col min="28" max="28" width="5.44140625" bestFit="1" customWidth="1"/>
    <col min="30" max="30" width="5.44140625" bestFit="1" customWidth="1"/>
  </cols>
  <sheetData>
    <row r="5" spans="10:51" x14ac:dyDescent="0.3">
      <c r="AA5" s="72" t="s">
        <v>59</v>
      </c>
    </row>
    <row r="6" spans="10:51" x14ac:dyDescent="0.3">
      <c r="AA6" s="78" t="s">
        <v>60</v>
      </c>
      <c r="AB6" s="78"/>
      <c r="AC6" s="79" t="s">
        <v>61</v>
      </c>
      <c r="AD6" s="79"/>
    </row>
    <row r="7" spans="10:51" x14ac:dyDescent="0.3">
      <c r="Z7" s="73" t="s">
        <v>62</v>
      </c>
      <c r="AA7" s="74">
        <f>AB7*$AA$11</f>
        <v>10</v>
      </c>
      <c r="AB7" s="75">
        <v>0.25</v>
      </c>
      <c r="AC7" s="76">
        <f>AD7*$AC$11</f>
        <v>6.25</v>
      </c>
      <c r="AD7" s="77">
        <v>0.25</v>
      </c>
    </row>
    <row r="8" spans="10:51" x14ac:dyDescent="0.3">
      <c r="Z8" s="73" t="s">
        <v>63</v>
      </c>
      <c r="AA8" s="74">
        <f t="shared" ref="AA8:AA10" si="0">AB8*$AA$11</f>
        <v>16</v>
      </c>
      <c r="AB8" s="75">
        <v>0.4</v>
      </c>
      <c r="AC8" s="76">
        <f t="shared" ref="AC8:AC10" si="1">AD8*$AC$11</f>
        <v>10</v>
      </c>
      <c r="AD8" s="77">
        <v>0.4</v>
      </c>
    </row>
    <row r="9" spans="10:51" ht="18" x14ac:dyDescent="0.35">
      <c r="N9" s="71" t="s">
        <v>47</v>
      </c>
      <c r="Z9" s="73" t="s">
        <v>64</v>
      </c>
      <c r="AA9" s="74">
        <f t="shared" si="0"/>
        <v>6</v>
      </c>
      <c r="AB9" s="75">
        <v>0.15</v>
      </c>
      <c r="AC9" s="76">
        <f t="shared" si="1"/>
        <v>3.75</v>
      </c>
      <c r="AD9" s="77">
        <v>0.15</v>
      </c>
      <c r="AS9" s="71" t="s">
        <v>48</v>
      </c>
    </row>
    <row r="10" spans="10:51" x14ac:dyDescent="0.3">
      <c r="P10" s="2"/>
      <c r="Z10" s="73" t="s">
        <v>65</v>
      </c>
      <c r="AA10" s="74">
        <f t="shared" si="0"/>
        <v>8</v>
      </c>
      <c r="AB10" s="75">
        <v>0.2</v>
      </c>
      <c r="AC10" s="76">
        <f t="shared" si="1"/>
        <v>5</v>
      </c>
      <c r="AD10" s="77">
        <v>0.2</v>
      </c>
      <c r="AU10" s="2"/>
    </row>
    <row r="11" spans="10:51" x14ac:dyDescent="0.3">
      <c r="P11" s="2"/>
      <c r="AA11" s="74">
        <f>Gen!K20</f>
        <v>40</v>
      </c>
      <c r="AB11" s="75">
        <f>SUM(AB7:AB10)</f>
        <v>1</v>
      </c>
      <c r="AC11" s="76">
        <f>Gen!L20</f>
        <v>25</v>
      </c>
      <c r="AD11" s="77">
        <f>SUM(AD7:AD10)</f>
        <v>1</v>
      </c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6</v>
      </c>
      <c r="P13" s="27">
        <f>SUM(Q18,O18,P15)</f>
        <v>3.75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0</v>
      </c>
      <c r="AU13" s="27">
        <f>SUM(AV18,AT18,AU15)</f>
        <v>0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>
        <f>AA9</f>
        <v>6</v>
      </c>
      <c r="P15" s="6">
        <f>Q15+R15</f>
        <v>3.75</v>
      </c>
      <c r="Q15" s="7">
        <f>AC9</f>
        <v>3.75</v>
      </c>
      <c r="R15" s="19"/>
      <c r="S15" s="1"/>
      <c r="T15" s="31"/>
      <c r="AO15" s="22"/>
      <c r="AP15" s="30"/>
      <c r="AQ15" s="3"/>
      <c r="AR15" s="17"/>
      <c r="AS15" s="17"/>
      <c r="AT15" s="18"/>
      <c r="AU15" s="6">
        <f>AV15+AW15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 t="shared" ref="P16:P17" si="2">Q16+R16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AV16+AW16</f>
        <v>0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M16+M15</f>
        <v>0</v>
      </c>
      <c r="N17" s="6">
        <f t="shared" ref="N17:O17" si="3">N16+N15</f>
        <v>0</v>
      </c>
      <c r="O17" s="15">
        <f t="shared" si="3"/>
        <v>6</v>
      </c>
      <c r="P17" s="6">
        <f t="shared" si="2"/>
        <v>15</v>
      </c>
      <c r="Q17" s="12">
        <f>AU19-Q15</f>
        <v>15</v>
      </c>
      <c r="R17" s="20"/>
      <c r="S17" s="4"/>
      <c r="T17" s="34">
        <f>SUM(P15:P17)</f>
        <v>18.75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18.75</v>
      </c>
      <c r="AQ17" s="4"/>
      <c r="AR17" s="10">
        <f>AR15+AR16</f>
        <v>0</v>
      </c>
      <c r="AS17" s="10">
        <f t="shared" ref="AS17:AT17" si="4">AS15+AS16</f>
        <v>0</v>
      </c>
      <c r="AT17" s="11">
        <f t="shared" si="4"/>
        <v>0</v>
      </c>
      <c r="AU17" s="6">
        <f>AV17+AW17</f>
        <v>0</v>
      </c>
      <c r="AV17" s="12"/>
      <c r="AW17" s="20"/>
      <c r="AX17" s="4"/>
      <c r="AY17" s="34">
        <f>SUM(AU15:AU17)</f>
        <v>0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N18+M18</f>
        <v>0</v>
      </c>
      <c r="P18" s="16">
        <f>P19+P20</f>
        <v>0</v>
      </c>
      <c r="Q18" s="6">
        <f t="shared" ref="Q18:R18" si="5">Q19+Q20</f>
        <v>0</v>
      </c>
      <c r="R18" s="6">
        <f t="shared" si="5"/>
        <v>18</v>
      </c>
      <c r="S18" s="1"/>
      <c r="T18" s="36">
        <f>SUM(O19,R18,O17)</f>
        <v>24</v>
      </c>
      <c r="AM18" s="5"/>
      <c r="AN18" s="5"/>
      <c r="AO18" s="1"/>
      <c r="AP18" s="35">
        <f>SUM(AT18:AT20)</f>
        <v>24</v>
      </c>
      <c r="AQ18" s="1"/>
      <c r="AR18" s="21"/>
      <c r="AS18" s="14"/>
      <c r="AT18" s="67">
        <f>+AR18+AS18</f>
        <v>0</v>
      </c>
      <c r="AU18" s="61">
        <f t="shared" ref="AU18:AW18" si="6">AU19+AU20</f>
        <v>18.75</v>
      </c>
      <c r="AV18" s="6">
        <f t="shared" si="6"/>
        <v>0</v>
      </c>
      <c r="AW18" s="6">
        <f t="shared" si="6"/>
        <v>0</v>
      </c>
      <c r="AX18" s="1"/>
      <c r="AY18" s="36">
        <f>SUM(AT19,AW18,AT17)</f>
        <v>0</v>
      </c>
    </row>
    <row r="19" spans="8:55" x14ac:dyDescent="0.3">
      <c r="J19" s="22"/>
      <c r="K19" s="30"/>
      <c r="L19" s="3"/>
      <c r="M19" s="21"/>
      <c r="N19" s="14"/>
      <c r="O19" s="15">
        <f t="shared" ref="O19:O20" si="7">N19+M19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+AR19+AS19</f>
        <v>0</v>
      </c>
      <c r="AU19" s="8">
        <f>AC8+AC9+AC10</f>
        <v>18.75</v>
      </c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 t="shared" si="7"/>
        <v>0</v>
      </c>
      <c r="P20" s="17"/>
      <c r="Q20" s="17"/>
      <c r="R20" s="17">
        <f>M31+Q33</f>
        <v>18</v>
      </c>
      <c r="S20" s="1"/>
      <c r="T20" s="31"/>
      <c r="AO20" s="22"/>
      <c r="AP20" s="30"/>
      <c r="AQ20" s="3"/>
      <c r="AR20" s="21">
        <f>R20+O15+M19</f>
        <v>24</v>
      </c>
      <c r="AS20" s="14"/>
      <c r="AT20" s="66">
        <f>+AR20+AS20</f>
        <v>24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15</v>
      </c>
      <c r="P22" s="41">
        <f>SUM(P18:R18)</f>
        <v>18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24</v>
      </c>
      <c r="AU22" s="69">
        <f>SUM(AU18:AW18)</f>
        <v>18.75</v>
      </c>
      <c r="AV22" s="39"/>
      <c r="AW22" s="39"/>
      <c r="AX22" s="39"/>
      <c r="AY22" s="42"/>
    </row>
    <row r="23" spans="8:55" x14ac:dyDescent="0.3">
      <c r="P23" s="2"/>
      <c r="AU23" s="1"/>
      <c r="BA23" s="72" t="s">
        <v>60</v>
      </c>
      <c r="BB23" s="72" t="s">
        <v>61</v>
      </c>
    </row>
    <row r="24" spans="8:55" x14ac:dyDescent="0.3">
      <c r="P24" s="2"/>
      <c r="AU24" s="1"/>
      <c r="BA24" s="58">
        <f>AT22+AU26</f>
        <v>40</v>
      </c>
      <c r="BB24" s="58">
        <f>AU22+AT26</f>
        <v>25</v>
      </c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15</v>
      </c>
      <c r="P26" s="27">
        <f>SUM(Q31,O31,P28)</f>
        <v>18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6.25</v>
      </c>
      <c r="AU26" s="69">
        <f>SUM(AV31,AT31,AU28)</f>
        <v>16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Q28+R28</f>
        <v>0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AV28+AW28</f>
        <v>16</v>
      </c>
      <c r="AV28" s="7"/>
      <c r="AW28" s="19">
        <f>AA8</f>
        <v>16</v>
      </c>
      <c r="AX28" s="1"/>
      <c r="AY28" s="31"/>
    </row>
    <row r="29" spans="8:55" x14ac:dyDescent="0.3">
      <c r="J29" s="22"/>
      <c r="K29" s="32"/>
      <c r="L29" s="3"/>
      <c r="M29" s="8"/>
      <c r="N29" s="8">
        <f>AC10</f>
        <v>5</v>
      </c>
      <c r="O29" s="9">
        <f>Q17-N29</f>
        <v>10</v>
      </c>
      <c r="P29" s="6">
        <f>Q29+R29</f>
        <v>6.25</v>
      </c>
      <c r="Q29" s="7">
        <f>AC7</f>
        <v>6.25</v>
      </c>
      <c r="R29" s="19"/>
      <c r="S29" s="1"/>
      <c r="T29" s="31"/>
      <c r="AO29" s="22"/>
      <c r="AP29" s="32"/>
      <c r="AQ29" s="3"/>
      <c r="AR29" s="8">
        <f>AC7</f>
        <v>6.25</v>
      </c>
      <c r="AS29" s="8"/>
      <c r="AT29" s="64"/>
      <c r="AU29" s="6">
        <f>AV29+AW29</f>
        <v>0</v>
      </c>
      <c r="AV29" s="7"/>
      <c r="AW29" s="19"/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6.25</v>
      </c>
      <c r="L30" s="4"/>
      <c r="M30" s="10">
        <f>M28+M29</f>
        <v>0</v>
      </c>
      <c r="N30" s="10">
        <f t="shared" ref="N30:O30" si="8">N28+N29</f>
        <v>5</v>
      </c>
      <c r="O30" s="11">
        <f t="shared" si="8"/>
        <v>10</v>
      </c>
      <c r="P30" s="6">
        <f>Q30+R30</f>
        <v>0</v>
      </c>
      <c r="Q30" s="12"/>
      <c r="R30" s="20"/>
      <c r="S30" s="4"/>
      <c r="T30" s="34">
        <f>SUM(P28:P30)</f>
        <v>6.25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6.25</v>
      </c>
      <c r="AQ30" s="4"/>
      <c r="AR30" s="10">
        <f>AR28+AR29</f>
        <v>6.25</v>
      </c>
      <c r="AS30" s="10">
        <f t="shared" ref="AS30:AT30" si="9">AS28+AS29</f>
        <v>0</v>
      </c>
      <c r="AT30" s="65">
        <f t="shared" si="9"/>
        <v>0</v>
      </c>
      <c r="AU30" s="6">
        <f>AV30+AW30</f>
        <v>0</v>
      </c>
      <c r="AV30" s="12"/>
      <c r="AW30" s="20"/>
      <c r="AX30" s="4"/>
      <c r="AY30" s="34">
        <f>SUM(AU28:AU30)</f>
        <v>16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10</v>
      </c>
      <c r="L31" s="1"/>
      <c r="M31" s="21">
        <f>AA7</f>
        <v>10</v>
      </c>
      <c r="N31" s="14"/>
      <c r="O31" s="15">
        <f>+M31+N31</f>
        <v>10</v>
      </c>
      <c r="P31" s="16">
        <f t="shared" ref="P31:R31" si="10">P32+P33</f>
        <v>0</v>
      </c>
      <c r="Q31" s="6">
        <f t="shared" si="10"/>
        <v>8</v>
      </c>
      <c r="R31" s="6">
        <f t="shared" si="10"/>
        <v>0</v>
      </c>
      <c r="S31" s="1"/>
      <c r="T31" s="36">
        <f>SUM(O32,R31,O30)</f>
        <v>10</v>
      </c>
      <c r="AM31" s="5"/>
      <c r="AN31" s="5"/>
      <c r="AO31" s="1"/>
      <c r="AP31" s="35">
        <f>SUM(AT31:AT33)</f>
        <v>10</v>
      </c>
      <c r="AQ31" s="1"/>
      <c r="AR31" s="21"/>
      <c r="AS31" s="14"/>
      <c r="AT31" s="61">
        <f>+AR31+AS31</f>
        <v>0</v>
      </c>
      <c r="AU31" s="61">
        <f t="shared" ref="AU31:AW31" si="11">AU32+AU33</f>
        <v>0</v>
      </c>
      <c r="AV31" s="6">
        <f t="shared" si="11"/>
        <v>0</v>
      </c>
      <c r="AW31" s="6">
        <f t="shared" si="11"/>
        <v>0</v>
      </c>
      <c r="AX31" s="1"/>
      <c r="AY31" s="36">
        <f>SUM(AT32,AW31,AT30)</f>
        <v>10</v>
      </c>
    </row>
    <row r="32" spans="8:55" x14ac:dyDescent="0.3">
      <c r="J32" s="22"/>
      <c r="K32" s="30"/>
      <c r="L32" s="3"/>
      <c r="M32" s="21"/>
      <c r="N32" s="14"/>
      <c r="O32" s="15">
        <f>+M32+N32</f>
        <v>0</v>
      </c>
      <c r="P32" s="8"/>
      <c r="Q32" s="8"/>
      <c r="R32" s="8"/>
      <c r="S32" s="1"/>
      <c r="T32" s="31"/>
      <c r="AO32" s="22"/>
      <c r="AP32" s="30"/>
      <c r="AQ32" s="3"/>
      <c r="AR32" s="21"/>
      <c r="AS32" s="14">
        <f>O29</f>
        <v>10</v>
      </c>
      <c r="AT32" s="6">
        <f>+AR32+AS32</f>
        <v>10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+M33+N33</f>
        <v>0</v>
      </c>
      <c r="P33" s="17"/>
      <c r="Q33" s="17">
        <f>AA10</f>
        <v>8</v>
      </c>
      <c r="R33" s="17"/>
      <c r="S33" s="1"/>
      <c r="T33" s="31"/>
      <c r="AO33" s="22"/>
      <c r="AP33" s="30"/>
      <c r="AQ33" s="3"/>
      <c r="AR33" s="21"/>
      <c r="AS33" s="14"/>
      <c r="AT33" s="6">
        <f>+AR33+AS33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5</v>
      </c>
      <c r="P35" s="41">
        <f>SUM(P31:R31)</f>
        <v>8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31" priority="4" operator="equal">
      <formula>0</formula>
    </cfRule>
  </conditionalFormatting>
  <conditionalFormatting sqref="K13:T14 K21:T22 K15:L20 S15:T20">
    <cfRule type="cellIs" dxfId="29" priority="3" operator="equal">
      <formula>0</formula>
    </cfRule>
  </conditionalFormatting>
  <conditionalFormatting sqref="AP13:AY14 AP21:AY22 AP15:AQ20 AX15:AY20">
    <cfRule type="cellIs" dxfId="27" priority="2" operator="equal">
      <formula>0</formula>
    </cfRule>
  </conditionalFormatting>
  <conditionalFormatting sqref="AP26:AY27 AP34:AY35 AP28:AQ33 AX28:AY33">
    <cfRule type="cellIs" dxfId="25" priority="1" operator="equal">
      <formula>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J32" sqref="J32"/>
    </sheetView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BF39"/>
  <sheetViews>
    <sheetView zoomScale="70" zoomScaleNormal="70" workbookViewId="0">
      <selection activeCell="K41" sqref="A1:XFD1048576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181.94</v>
      </c>
      <c r="P13" s="27">
        <f>SUM(Q18,O18,P15)</f>
        <v>110.41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10</v>
      </c>
      <c r="AU13" s="27">
        <f>SUM(AV18,AT18,AU15)</f>
        <v>3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'AM Site'!P15+'AM FB 2024'!P15</f>
        <v>12.85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'AM Site'!AU15+'AM FB 2024'!AU15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'AM Site'!P16+'AM FB 2024'!P16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'AM Site'!AU16+'AM FB 2024'!AU16</f>
        <v>21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'AM Site'!M17+'AM FB 2024'!M17</f>
        <v>0</v>
      </c>
      <c r="N17" s="6">
        <f>'AM Site'!N17+'AM FB 2024'!N17</f>
        <v>176.84</v>
      </c>
      <c r="O17" s="15">
        <f>'AM Site'!O17+'AM FB 2024'!O17</f>
        <v>5.0999999999999996</v>
      </c>
      <c r="P17" s="6">
        <f>'AM Site'!P17+'AM FB 2024'!P17</f>
        <v>49.400000000000006</v>
      </c>
      <c r="Q17" s="12"/>
      <c r="R17" s="20"/>
      <c r="S17" s="4"/>
      <c r="T17" s="34">
        <f>SUM(P15:P17)</f>
        <v>62.250000000000007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60.25</v>
      </c>
      <c r="AQ17" s="4"/>
      <c r="AR17" s="10">
        <f>'AM Site'!AR17+'AM FB 2024'!AR17</f>
        <v>10</v>
      </c>
      <c r="AS17" s="10">
        <f>'AM Site'!AS17+'AM FB 2024'!AS17</f>
        <v>0</v>
      </c>
      <c r="AT17" s="11">
        <f>'AM Site'!AT17+'AM FB 2024'!AT17</f>
        <v>0</v>
      </c>
      <c r="AU17" s="6">
        <f>'AM Site'!AU17+'AM FB 2024'!AU17</f>
        <v>0</v>
      </c>
      <c r="AV17" s="12"/>
      <c r="AW17" s="20"/>
      <c r="AX17" s="4"/>
      <c r="AY17" s="34">
        <f>SUM(AU15:AU17)</f>
        <v>21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'AM Site'!O18+'AM FB 2024'!O18</f>
        <v>0</v>
      </c>
      <c r="P18" s="16">
        <f>'AM Site'!P18+'AM FB 2024'!P18</f>
        <v>0</v>
      </c>
      <c r="Q18" s="6">
        <f>'AM Site'!Q18+'AM FB 2024'!Q18</f>
        <v>97.56</v>
      </c>
      <c r="R18" s="6">
        <f>'AM Site'!R18+'AM FB 2024'!R18</f>
        <v>23.3</v>
      </c>
      <c r="S18" s="1"/>
      <c r="T18" s="36">
        <f>SUM(O19,R18,O17)</f>
        <v>28.4</v>
      </c>
      <c r="AM18" s="5"/>
      <c r="AN18" s="5"/>
      <c r="AO18" s="1"/>
      <c r="AP18" s="35">
        <f>SUM(AT18:AT20)</f>
        <v>28.4</v>
      </c>
      <c r="AQ18" s="1"/>
      <c r="AR18" s="21"/>
      <c r="AS18" s="14"/>
      <c r="AT18" s="67">
        <f>'AM Site'!AT18+'AM FB 2024'!AT18</f>
        <v>3</v>
      </c>
      <c r="AU18" s="61">
        <f>'AM Site'!AU18+'AM FB 2024'!AU18</f>
        <v>29.250000000000004</v>
      </c>
      <c r="AV18" s="6">
        <f>'AM Site'!AV18+'AM FB 2024'!AV18</f>
        <v>0</v>
      </c>
      <c r="AW18" s="6">
        <f>'AM Site'!AW18+'AM FB 2024'!AW18</f>
        <v>0</v>
      </c>
      <c r="AX18" s="1"/>
      <c r="AY18" s="36">
        <f>SUM(AT19,AW18,AT17)</f>
        <v>17</v>
      </c>
    </row>
    <row r="19" spans="8:55" x14ac:dyDescent="0.3">
      <c r="J19" s="22"/>
      <c r="K19" s="30"/>
      <c r="L19" s="3"/>
      <c r="M19" s="21"/>
      <c r="N19" s="14"/>
      <c r="O19" s="15">
        <f>'AM Site'!O19+'AM FB 2024'!O19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'AM Site'!AT19+'AM FB 2024'!AT19</f>
        <v>17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'AM Site'!O20+'AM FB 2024'!O20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'AM Site'!AT20+'AM FB 2024'!AT20</f>
        <v>8.4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226.24</v>
      </c>
      <c r="P22" s="41">
        <f>SUM(P18:R18)</f>
        <v>120.86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8.4</v>
      </c>
      <c r="AU22" s="69">
        <f>SUM(AU18:AW18)</f>
        <v>29.250000000000004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279.24</v>
      </c>
      <c r="P26" s="27">
        <f>SUM(Q31,O31,P28)</f>
        <v>124.86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9.75</v>
      </c>
      <c r="AU26" s="69">
        <f>SUM(AV31,AT31,AU28)</f>
        <v>5.6000000000000005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'AM Site'!P28+'AM FB 2024'!P28</f>
        <v>28.08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'AM Site'!AU28+'AM FB 2024'!AU28</f>
        <v>5.6000000000000005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'AM Site'!P29+'AM FB 2024'!P29</f>
        <v>566.99</v>
      </c>
      <c r="Q29" s="7"/>
      <c r="R29" s="19"/>
      <c r="S29" s="1"/>
      <c r="T29" s="31"/>
      <c r="AO29" s="22"/>
      <c r="AP29" s="32"/>
      <c r="AQ29" s="3"/>
      <c r="AR29" s="8"/>
      <c r="AS29" s="8"/>
      <c r="AT29" s="64"/>
      <c r="AU29" s="6">
        <f>'AM Site'!AU29+'AM FB 2024'!AU29</f>
        <v>654.44000000000005</v>
      </c>
      <c r="AV29" s="7"/>
      <c r="AW29" s="19"/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731.27</v>
      </c>
      <c r="L30" s="4"/>
      <c r="M30" s="10">
        <f>'AM Site'!M30+'AM FB 2024'!M30</f>
        <v>66.56</v>
      </c>
      <c r="N30" s="10">
        <f>'AM Site'!N30+'AM FB 2024'!N30</f>
        <v>111.8</v>
      </c>
      <c r="O30" s="11">
        <f>'AM Site'!O30+'AM FB 2024'!O30</f>
        <v>100.88000000000001</v>
      </c>
      <c r="P30" s="6">
        <f>'AM Site'!P30+'AM FB 2024'!P30</f>
        <v>69.12</v>
      </c>
      <c r="Q30" s="12"/>
      <c r="R30" s="20"/>
      <c r="S30" s="4"/>
      <c r="T30" s="34">
        <f>SUM(P28:P30)</f>
        <v>664.19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664.19</v>
      </c>
      <c r="AQ30" s="4"/>
      <c r="AR30" s="10">
        <f>'AM Site'!AR30+'AM FB 2024'!AR30</f>
        <v>9.75</v>
      </c>
      <c r="AS30" s="10">
        <f>'AM Site'!AS30+'AM FB 2024'!AS30</f>
        <v>0</v>
      </c>
      <c r="AT30" s="65">
        <f>'AM Site'!AT30+'AM FB 2024'!AT30</f>
        <v>0</v>
      </c>
      <c r="AU30" s="6">
        <f>'AM Site'!AU30+'AM FB 2024'!AU30</f>
        <v>0</v>
      </c>
      <c r="AV30" s="12"/>
      <c r="AW30" s="20"/>
      <c r="AX30" s="4"/>
      <c r="AY30" s="34">
        <f>SUM(AU28:AU30)</f>
        <v>660.04000000000008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1049.98</v>
      </c>
      <c r="L31" s="1"/>
      <c r="M31" s="21"/>
      <c r="N31" s="14"/>
      <c r="O31" s="15">
        <f>'AM Site'!O31+'AM FB 2024'!O31</f>
        <v>50.3</v>
      </c>
      <c r="P31" s="16">
        <f>'AM Site'!P31+'AM FB 2024'!P31</f>
        <v>97.72</v>
      </c>
      <c r="Q31" s="6">
        <f>'AM Site'!Q31+'AM FB 2024'!Q31</f>
        <v>46.48</v>
      </c>
      <c r="R31" s="6">
        <f>'AM Site'!R31+'AM FB 2024'!R31</f>
        <v>98.16</v>
      </c>
      <c r="S31" s="1"/>
      <c r="T31" s="36">
        <f>SUM(O32,R31,O30)</f>
        <v>1150.2800000000002</v>
      </c>
      <c r="AM31" s="5"/>
      <c r="AN31" s="5"/>
      <c r="AO31" s="1"/>
      <c r="AP31" s="35">
        <f>SUM(AT31:AT33)</f>
        <v>1150.2799999999997</v>
      </c>
      <c r="AQ31" s="1"/>
      <c r="AR31" s="21"/>
      <c r="AS31" s="14"/>
      <c r="AT31" s="61">
        <f>'AM Site'!AT31+'AM FB 2024'!AT31</f>
        <v>0</v>
      </c>
      <c r="AU31" s="61">
        <f>'AM Site'!AU31+'AM FB 2024'!AU31</f>
        <v>0</v>
      </c>
      <c r="AV31" s="6">
        <f>'AM Site'!AV31+'AM FB 2024'!AV31</f>
        <v>0</v>
      </c>
      <c r="AW31" s="6">
        <f>'AM Site'!AW31+'AM FB 2024'!AW31</f>
        <v>0</v>
      </c>
      <c r="AX31" s="1"/>
      <c r="AY31" s="36">
        <f>SUM(AT32,AW31,AT30)</f>
        <v>1150.2799999999997</v>
      </c>
    </row>
    <row r="32" spans="8:55" x14ac:dyDescent="0.3">
      <c r="J32" s="22"/>
      <c r="K32" s="30"/>
      <c r="L32" s="3"/>
      <c r="M32" s="21"/>
      <c r="N32" s="14"/>
      <c r="O32" s="15">
        <f>'AM Site'!O32+'AM FB 2024'!O32</f>
        <v>951.24</v>
      </c>
      <c r="P32" s="8"/>
      <c r="Q32" s="8"/>
      <c r="R32" s="8"/>
      <c r="S32" s="1"/>
      <c r="T32" s="31"/>
      <c r="AO32" s="22"/>
      <c r="AP32" s="30"/>
      <c r="AQ32" s="3"/>
      <c r="AR32" s="21"/>
      <c r="AS32" s="14"/>
      <c r="AT32" s="6">
        <f>'AM Site'!AT32+'AM FB 2024'!AT32</f>
        <v>1150.2799999999997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'AM Site'!O33+'AM FB 2024'!O33</f>
        <v>48.44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'AM Site'!AT33+'AM FB 2024'!AT33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229.36</v>
      </c>
      <c r="P35" s="41">
        <f>SUM(P31:R31)</f>
        <v>242.35999999999999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71" priority="4" operator="equal">
      <formula>0</formula>
    </cfRule>
  </conditionalFormatting>
  <conditionalFormatting sqref="K13:T14 K21:T22 K15:L20 S15:T20">
    <cfRule type="cellIs" dxfId="70" priority="3" operator="equal">
      <formula>0</formula>
    </cfRule>
  </conditionalFormatting>
  <conditionalFormatting sqref="AP13:AY14 AP21:AY22 AP15:AQ20 AX15:AY20">
    <cfRule type="cellIs" dxfId="69" priority="2" operator="equal">
      <formula>0</formula>
    </cfRule>
  </conditionalFormatting>
  <conditionalFormatting sqref="AP26:AY27 AP34:AY35 AP28:AQ33 AX28:AY33">
    <cfRule type="cellIs" dxfId="68" priority="1" operator="equal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BF39"/>
  <sheetViews>
    <sheetView zoomScale="70" zoomScaleNormal="70" workbookViewId="0">
      <selection activeCell="P29" sqref="A1:XFD1048576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124.56</v>
      </c>
      <c r="P13" s="27">
        <f>SUM(Q18,O18,P15)</f>
        <v>187.11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8</v>
      </c>
      <c r="AU13" s="27">
        <f>SUM(AV18,AT18,AU15)</f>
        <v>18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'PM Site'!P15+'PM FB 2024'!P15</f>
        <v>9.75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'PM Site'!AU15+'PM FB 2024'!AU15</f>
        <v>1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'PM Site'!P16+'PM FB 2024'!P16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'PM Site'!AU16+'PM FB 2024'!AU16</f>
        <v>12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'PM Site'!M17+'PM FB 2024'!M17</f>
        <v>0</v>
      </c>
      <c r="N17" s="6">
        <f>'PM Site'!N17+'PM FB 2024'!N17</f>
        <v>111.56</v>
      </c>
      <c r="O17" s="15">
        <f>'PM Site'!O17+'PM FB 2024'!O17</f>
        <v>13</v>
      </c>
      <c r="P17" s="6">
        <f>'PM Site'!P17+'PM FB 2024'!P17</f>
        <v>27</v>
      </c>
      <c r="Q17" s="12"/>
      <c r="R17" s="20"/>
      <c r="S17" s="4"/>
      <c r="T17" s="34">
        <f>SUM(P15:P17)</f>
        <v>36.75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37.75</v>
      </c>
      <c r="AQ17" s="4"/>
      <c r="AR17" s="10">
        <f>'PM Site'!AR17+'PM FB 2024'!AR17</f>
        <v>7</v>
      </c>
      <c r="AS17" s="10">
        <f>'PM Site'!AS17+'PM FB 2024'!AS17</f>
        <v>0</v>
      </c>
      <c r="AT17" s="11">
        <f>'PM Site'!AT17+'PM FB 2024'!AT17</f>
        <v>1</v>
      </c>
      <c r="AU17" s="6">
        <f>'PM Site'!AU17+'PM FB 2024'!AU17</f>
        <v>0</v>
      </c>
      <c r="AV17" s="12"/>
      <c r="AW17" s="20"/>
      <c r="AX17" s="4"/>
      <c r="AY17" s="34">
        <f>SUM(AU15:AU17)</f>
        <v>13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'PM Site'!O18+'PM FB 2024'!O18</f>
        <v>0</v>
      </c>
      <c r="P18" s="16">
        <f>'PM Site'!P18+'PM FB 2024'!P18</f>
        <v>0</v>
      </c>
      <c r="Q18" s="6">
        <f>'PM Site'!Q18+'PM FB 2024'!Q18</f>
        <v>177.36</v>
      </c>
      <c r="R18" s="6">
        <f>'PM Site'!R18+'PM FB 2024'!R18</f>
        <v>71</v>
      </c>
      <c r="S18" s="1"/>
      <c r="T18" s="36">
        <f>SUM(O19,R18,O17)</f>
        <v>84</v>
      </c>
      <c r="AM18" s="5"/>
      <c r="AN18" s="5"/>
      <c r="AO18" s="1"/>
      <c r="AP18" s="35">
        <f>SUM(AT18:AT20)</f>
        <v>70</v>
      </c>
      <c r="AQ18" s="1"/>
      <c r="AR18" s="21"/>
      <c r="AS18" s="14"/>
      <c r="AT18" s="67">
        <f>'PM Site'!AT18+'PM FB 2024'!AT18</f>
        <v>17</v>
      </c>
      <c r="AU18" s="61">
        <f>'PM Site'!AU18+'PM FB 2024'!AU18</f>
        <v>18.75</v>
      </c>
      <c r="AV18" s="6">
        <f>'PM Site'!AV18+'PM FB 2024'!AV18</f>
        <v>0</v>
      </c>
      <c r="AW18" s="6">
        <f>'PM Site'!AW18+'PM FB 2024'!AW18</f>
        <v>0</v>
      </c>
      <c r="AX18" s="1"/>
      <c r="AY18" s="36">
        <f>SUM(AT19,AW18,AT17)</f>
        <v>30</v>
      </c>
    </row>
    <row r="19" spans="8:55" x14ac:dyDescent="0.3">
      <c r="J19" s="22"/>
      <c r="K19" s="30"/>
      <c r="L19" s="3"/>
      <c r="M19" s="21"/>
      <c r="N19" s="14"/>
      <c r="O19" s="15">
        <f>'PM Site'!O19+'PM FB 2024'!O19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'PM Site'!AT19+'PM FB 2024'!AT19</f>
        <v>29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'PM Site'!O20+'PM FB 2024'!O20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'PM Site'!AT20+'PM FB 2024'!AT20</f>
        <v>24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138.56</v>
      </c>
      <c r="P22" s="41">
        <f>SUM(P18:R18)</f>
        <v>248.36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24</v>
      </c>
      <c r="AU22" s="69">
        <f>SUM(AU18:AW18)</f>
        <v>18.75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185.56</v>
      </c>
      <c r="P26" s="27">
        <f>SUM(Q31,O31,P28)</f>
        <v>235.35999999999999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6.25</v>
      </c>
      <c r="AU26" s="69">
        <f>SUM(AV31,AT31,AU28)</f>
        <v>16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'PM Site'!P28+'PM FB 2024'!P28</f>
        <v>45.76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'PM Site'!AU28+'PM FB 2024'!AU28</f>
        <v>16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'PM Site'!P29+'PM FB 2024'!P29</f>
        <v>968.81</v>
      </c>
      <c r="Q29" s="7"/>
      <c r="R29" s="19"/>
      <c r="S29" s="1"/>
      <c r="T29" s="31"/>
      <c r="AO29" s="22"/>
      <c r="AP29" s="32"/>
      <c r="AQ29" s="3"/>
      <c r="AR29" s="8"/>
      <c r="AS29" s="8"/>
      <c r="AT29" s="64"/>
      <c r="AU29" s="6">
        <f>'PM Site'!AU29+'PM FB 2024'!AU29</f>
        <v>1142.92</v>
      </c>
      <c r="AV29" s="7"/>
      <c r="AW29" s="19"/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1124.25</v>
      </c>
      <c r="L30" s="4"/>
      <c r="M30" s="10">
        <f>'PM Site'!M30+'PM FB 2024'!M30</f>
        <v>58.24</v>
      </c>
      <c r="N30" s="10">
        <f>'PM Site'!N30+'PM FB 2024'!N30</f>
        <v>60.12</v>
      </c>
      <c r="O30" s="11">
        <f>'PM Site'!O30+'PM FB 2024'!O30</f>
        <v>67.2</v>
      </c>
      <c r="P30" s="6">
        <f>'PM Site'!P30+'PM FB 2024'!P30</f>
        <v>134.6</v>
      </c>
      <c r="Q30" s="12"/>
      <c r="R30" s="20"/>
      <c r="S30" s="4"/>
      <c r="T30" s="34">
        <f>SUM(P28:P30)</f>
        <v>1149.1699999999998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1149.17</v>
      </c>
      <c r="AQ30" s="4"/>
      <c r="AR30" s="10">
        <f>'PM Site'!AR30+'PM FB 2024'!AR30</f>
        <v>6.25</v>
      </c>
      <c r="AS30" s="10">
        <f>'PM Site'!AS30+'PM FB 2024'!AS30</f>
        <v>0</v>
      </c>
      <c r="AT30" s="65">
        <f>'PM Site'!AT30+'PM FB 2024'!AT30</f>
        <v>0</v>
      </c>
      <c r="AU30" s="6">
        <f>'PM Site'!AU30+'PM FB 2024'!AU30</f>
        <v>0</v>
      </c>
      <c r="AV30" s="12"/>
      <c r="AW30" s="20"/>
      <c r="AX30" s="4"/>
      <c r="AY30" s="34">
        <f>SUM(AU28:AU30)</f>
        <v>1158.92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1065.6799999999998</v>
      </c>
      <c r="L31" s="1"/>
      <c r="M31" s="21"/>
      <c r="N31" s="14"/>
      <c r="O31" s="15">
        <f>'PM Site'!O31+'PM FB 2024'!O31</f>
        <v>66.16</v>
      </c>
      <c r="P31" s="16">
        <f>'PM Site'!P31+'PM FB 2024'!P31</f>
        <v>97.2</v>
      </c>
      <c r="Q31" s="6">
        <f>'PM Site'!Q31+'PM FB 2024'!Q31</f>
        <v>123.44</v>
      </c>
      <c r="R31" s="6">
        <f>'PM Site'!R31+'PM FB 2024'!R31</f>
        <v>94.36</v>
      </c>
      <c r="S31" s="1"/>
      <c r="T31" s="36">
        <f>SUM(O32,R31,O30)</f>
        <v>1090.3599999999999</v>
      </c>
      <c r="AM31" s="5"/>
      <c r="AN31" s="5"/>
      <c r="AO31" s="1"/>
      <c r="AP31" s="35">
        <f>SUM(AT31:AT33)</f>
        <v>1090.3600000000001</v>
      </c>
      <c r="AQ31" s="1"/>
      <c r="AR31" s="21"/>
      <c r="AS31" s="14"/>
      <c r="AT31" s="61">
        <f>'PM Site'!AT31+'PM FB 2024'!AT31</f>
        <v>0</v>
      </c>
      <c r="AU31" s="61">
        <f>'PM Site'!AU31+'PM FB 2024'!AU31</f>
        <v>0</v>
      </c>
      <c r="AV31" s="6">
        <f>'PM Site'!AV31+'PM FB 2024'!AV31</f>
        <v>0</v>
      </c>
      <c r="AW31" s="6">
        <f>'PM Site'!AW31+'PM FB 2024'!AW31</f>
        <v>0</v>
      </c>
      <c r="AX31" s="1"/>
      <c r="AY31" s="36">
        <f>SUM(AT32,AW31,AT30)</f>
        <v>1090.3600000000001</v>
      </c>
    </row>
    <row r="32" spans="8:55" x14ac:dyDescent="0.3">
      <c r="J32" s="22"/>
      <c r="K32" s="30"/>
      <c r="L32" s="3"/>
      <c r="M32" s="21"/>
      <c r="N32" s="14"/>
      <c r="O32" s="15">
        <f>'PM Site'!O32+'PM FB 2024'!O32</f>
        <v>928.8</v>
      </c>
      <c r="P32" s="8"/>
      <c r="Q32" s="8"/>
      <c r="R32" s="8"/>
      <c r="S32" s="1"/>
      <c r="T32" s="31"/>
      <c r="AO32" s="22"/>
      <c r="AP32" s="30"/>
      <c r="AQ32" s="3"/>
      <c r="AR32" s="21"/>
      <c r="AS32" s="14"/>
      <c r="AT32" s="6">
        <f>'PM Site'!AT32+'PM FB 2024'!AT32</f>
        <v>1090.3600000000001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'PM Site'!O33+'PM FB 2024'!O33</f>
        <v>70.72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'PM Site'!AT33+'PM FB 2024'!AT33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265.44</v>
      </c>
      <c r="P35" s="41">
        <f>SUM(P31:R31)</f>
        <v>315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55" priority="4" operator="equal">
      <formula>0</formula>
    </cfRule>
  </conditionalFormatting>
  <conditionalFormatting sqref="K13:T14 K21:T22 K15:L20 S15:T20">
    <cfRule type="cellIs" dxfId="53" priority="3" operator="equal">
      <formula>0</formula>
    </cfRule>
  </conditionalFormatting>
  <conditionalFormatting sqref="AP13:AY14 AP21:AY22 AP15:AQ20 AX15:AY20">
    <cfRule type="cellIs" dxfId="51" priority="2" operator="equal">
      <formula>0</formula>
    </cfRule>
  </conditionalFormatting>
  <conditionalFormatting sqref="AP26:AY27 AP34:AY35 AP28:AQ33 AX28:AY33">
    <cfRule type="cellIs" dxfId="49" priority="1" operator="equal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BF39"/>
  <sheetViews>
    <sheetView zoomScale="70" zoomScaleNormal="70" workbookViewId="0">
      <selection activeCell="M17" sqref="M17"/>
    </sheetView>
  </sheetViews>
  <sheetFormatPr defaultColWidth="4.33203125" defaultRowHeight="14.4" x14ac:dyDescent="0.3"/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194.23999999999998</v>
      </c>
      <c r="P13" s="27">
        <f>SUM(Q18,O18,P15)</f>
        <v>116.10999999999999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10</v>
      </c>
      <c r="AU13" s="27">
        <f>SUM(AV18,AT18,AU15)</f>
        <v>3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'AM Site'!P15+'AM FB 2029'!P15</f>
        <v>12.85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'AM Site'!AU15+'AM FB 2029'!AU15</f>
        <v>0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'AM Site'!P16+'AM FB 2029'!P16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'AM Site'!AU16+'AM FB 2029'!AU16</f>
        <v>21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'AM Site'!M17+'AM FB 2029'!M17</f>
        <v>0</v>
      </c>
      <c r="N17" s="6">
        <f>'AM Site'!N17+'AM FB 2029'!N17</f>
        <v>189.14</v>
      </c>
      <c r="O17" s="15">
        <f>'AM Site'!O17+'AM FB 2029'!O17</f>
        <v>5.0999999999999996</v>
      </c>
      <c r="P17" s="6">
        <f>'AM Site'!P17+'AM FB 2029'!P17</f>
        <v>49.400000000000006</v>
      </c>
      <c r="Q17" s="12"/>
      <c r="R17" s="20"/>
      <c r="S17" s="4"/>
      <c r="T17" s="34">
        <f>SUM(P15:P17)</f>
        <v>62.250000000000007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60.25</v>
      </c>
      <c r="AQ17" s="4"/>
      <c r="AR17" s="10">
        <f>'AM Site'!AR17+'AM FB 2029'!AR17</f>
        <v>10</v>
      </c>
      <c r="AS17" s="10">
        <f>'AM Site'!AS17+'AM FB 2029'!AS17</f>
        <v>0</v>
      </c>
      <c r="AT17" s="11">
        <f>'AM Site'!AT17+'AM FB 2029'!AT17</f>
        <v>0</v>
      </c>
      <c r="AU17" s="6">
        <f>'AM Site'!AU17+'AM FB 2029'!AU17</f>
        <v>0</v>
      </c>
      <c r="AV17" s="12"/>
      <c r="AW17" s="20"/>
      <c r="AX17" s="4"/>
      <c r="AY17" s="34">
        <f>SUM(AU15:AU17)</f>
        <v>21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'AM Site'!O18+'AM FB 2029'!O18</f>
        <v>0</v>
      </c>
      <c r="P18" s="16">
        <f>'AM Site'!P18+'AM FB 2029'!P18</f>
        <v>0</v>
      </c>
      <c r="Q18" s="6">
        <f>'AM Site'!Q18+'AM FB 2029'!Q18</f>
        <v>103.25999999999999</v>
      </c>
      <c r="R18" s="6">
        <f>'AM Site'!R18+'AM FB 2029'!R18</f>
        <v>23.3</v>
      </c>
      <c r="S18" s="1"/>
      <c r="T18" s="36">
        <f>SUM(O19,R18,O17)</f>
        <v>28.4</v>
      </c>
      <c r="AM18" s="5"/>
      <c r="AN18" s="5"/>
      <c r="AO18" s="1"/>
      <c r="AP18" s="35">
        <f>SUM(AT18:AT20)</f>
        <v>28.4</v>
      </c>
      <c r="AQ18" s="1"/>
      <c r="AR18" s="21"/>
      <c r="AS18" s="14"/>
      <c r="AT18" s="67">
        <f>'AM Site'!AT18+'AM FB 2029'!AT18</f>
        <v>3</v>
      </c>
      <c r="AU18" s="61">
        <f>'AM Site'!AU18+'AM FB 2029'!AU18</f>
        <v>29.250000000000004</v>
      </c>
      <c r="AV18" s="6">
        <f>'AM Site'!AV18+'AM FB 2029'!AV18</f>
        <v>0</v>
      </c>
      <c r="AW18" s="6">
        <f>'AM Site'!AW18+'AM FB 2029'!AW18</f>
        <v>0</v>
      </c>
      <c r="AX18" s="1"/>
      <c r="AY18" s="36">
        <f>SUM(AT19,AW18,AT17)</f>
        <v>17</v>
      </c>
    </row>
    <row r="19" spans="8:55" x14ac:dyDescent="0.3">
      <c r="J19" s="22"/>
      <c r="K19" s="30"/>
      <c r="L19" s="3"/>
      <c r="M19" s="21"/>
      <c r="N19" s="14"/>
      <c r="O19" s="15">
        <f>'AM Site'!O19+'AM FB 2029'!O19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'AM Site'!AT19+'AM FB 2029'!AT19</f>
        <v>17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'AM Site'!O20+'AM FB 2029'!O20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'AM Site'!AT20+'AM FB 2029'!AT20</f>
        <v>8.4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238.54</v>
      </c>
      <c r="P22" s="41">
        <f>SUM(P18:R18)</f>
        <v>126.55999999999999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8.4</v>
      </c>
      <c r="AU22" s="69">
        <f>SUM(AU18:AW18)</f>
        <v>29.250000000000004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291.54000000000002</v>
      </c>
      <c r="P26" s="27">
        <f>SUM(Q31,O31,P28)</f>
        <v>130.56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9.75</v>
      </c>
      <c r="AU26" s="69">
        <f>SUM(AV31,AT31,AU28)</f>
        <v>5.6000000000000005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'AM Site'!P28+'AM FB 2029'!P28</f>
        <v>29.43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'AM Site'!AU28+'AM FB 2029'!AU28</f>
        <v>5.6000000000000005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'AM Site'!P29+'AM FB 2029'!P29</f>
        <v>608.54</v>
      </c>
      <c r="Q29" s="7"/>
      <c r="R29" s="19"/>
      <c r="S29" s="1"/>
      <c r="T29" s="31"/>
      <c r="AO29" s="22"/>
      <c r="AP29" s="32"/>
      <c r="AQ29" s="3"/>
      <c r="AR29" s="8"/>
      <c r="AS29" s="8"/>
      <c r="AT29" s="64"/>
      <c r="AU29" s="6">
        <f>'AM Site'!AU29+'AM FB 2029'!AU29</f>
        <v>699.99</v>
      </c>
      <c r="AV29" s="7"/>
      <c r="AW29" s="19"/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776.92</v>
      </c>
      <c r="L30" s="4"/>
      <c r="M30" s="10">
        <f>'AM Site'!M30+'AM FB 2029'!M30</f>
        <v>69.760000000000005</v>
      </c>
      <c r="N30" s="10">
        <f>'AM Site'!N30+'AM FB 2029'!N30</f>
        <v>116.8</v>
      </c>
      <c r="O30" s="11">
        <f>'AM Site'!O30+'AM FB 2029'!O30</f>
        <v>104.98</v>
      </c>
      <c r="P30" s="6">
        <f>'AM Site'!P30+'AM FB 2029'!P30</f>
        <v>71.77</v>
      </c>
      <c r="Q30" s="12"/>
      <c r="R30" s="20"/>
      <c r="S30" s="4"/>
      <c r="T30" s="34">
        <f>SUM(P28:P30)</f>
        <v>709.7399999999999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709.74</v>
      </c>
      <c r="AQ30" s="4"/>
      <c r="AR30" s="10">
        <f>'AM Site'!AR30+'AM FB 2029'!AR30</f>
        <v>9.75</v>
      </c>
      <c r="AS30" s="10">
        <f>'AM Site'!AS30+'AM FB 2029'!AS30</f>
        <v>0</v>
      </c>
      <c r="AT30" s="65">
        <f>'AM Site'!AT30+'AM FB 2029'!AT30</f>
        <v>0</v>
      </c>
      <c r="AU30" s="6">
        <f>'AM Site'!AU30+'AM FB 2029'!AU30</f>
        <v>0</v>
      </c>
      <c r="AV30" s="12"/>
      <c r="AW30" s="20"/>
      <c r="AX30" s="4"/>
      <c r="AY30" s="34">
        <f>SUM(AU28:AU30)</f>
        <v>705.59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1116.83</v>
      </c>
      <c r="L31" s="1"/>
      <c r="M31" s="21"/>
      <c r="N31" s="14"/>
      <c r="O31" s="15">
        <f>'AM Site'!O31+'AM FB 2029'!O31</f>
        <v>52.55</v>
      </c>
      <c r="P31" s="16">
        <f>'AM Site'!P31+'AM FB 2029'!P31</f>
        <v>98.62</v>
      </c>
      <c r="Q31" s="6">
        <f>'AM Site'!Q31+'AM FB 2029'!Q31</f>
        <v>48.58</v>
      </c>
      <c r="R31" s="6">
        <f>'AM Site'!R31+'AM FB 2029'!R31</f>
        <v>99.61</v>
      </c>
      <c r="S31" s="1"/>
      <c r="T31" s="36">
        <f>SUM(O32,R31,O30)</f>
        <v>1218.6299999999999</v>
      </c>
      <c r="AM31" s="5"/>
      <c r="AN31" s="5"/>
      <c r="AO31" s="1"/>
      <c r="AP31" s="35">
        <f>SUM(AT31:AT33)</f>
        <v>1218.6299999999999</v>
      </c>
      <c r="AQ31" s="1"/>
      <c r="AR31" s="21"/>
      <c r="AS31" s="14"/>
      <c r="AT31" s="61">
        <f>'AM Site'!AT31+'AM FB 2029'!AT31</f>
        <v>0</v>
      </c>
      <c r="AU31" s="61">
        <f>'AM Site'!AU31+'AM FB 2029'!AU31</f>
        <v>0</v>
      </c>
      <c r="AV31" s="6">
        <f>'AM Site'!AV31+'AM FB 2029'!AV31</f>
        <v>0</v>
      </c>
      <c r="AW31" s="6">
        <f>'AM Site'!AW31+'AM FB 2029'!AW31</f>
        <v>0</v>
      </c>
      <c r="AX31" s="1"/>
      <c r="AY31" s="36">
        <f>SUM(AT32,AW31,AT30)</f>
        <v>1218.6299999999999</v>
      </c>
    </row>
    <row r="32" spans="8:55" x14ac:dyDescent="0.3">
      <c r="J32" s="22"/>
      <c r="K32" s="30"/>
      <c r="L32" s="3"/>
      <c r="M32" s="21"/>
      <c r="N32" s="14"/>
      <c r="O32" s="15">
        <f>'AM Site'!O32+'AM FB 2029'!O32</f>
        <v>1014.04</v>
      </c>
      <c r="P32" s="8"/>
      <c r="Q32" s="8"/>
      <c r="R32" s="8"/>
      <c r="S32" s="1"/>
      <c r="T32" s="31"/>
      <c r="AO32" s="22"/>
      <c r="AP32" s="30"/>
      <c r="AQ32" s="3"/>
      <c r="AR32" s="21"/>
      <c r="AS32" s="14"/>
      <c r="AT32" s="6">
        <f>'AM Site'!AT32+'AM FB 2029'!AT32</f>
        <v>1218.6299999999999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'AM Site'!O33+'AM FB 2029'!O33</f>
        <v>50.24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'AM Site'!AT33+'AM FB 2029'!AT33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238.81</v>
      </c>
      <c r="P35" s="41">
        <f>SUM(P31:R31)</f>
        <v>246.81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47" priority="4" operator="equal">
      <formula>0</formula>
    </cfRule>
  </conditionalFormatting>
  <conditionalFormatting sqref="K13:T14 K21:T22 K15:L20 S15:T20">
    <cfRule type="cellIs" dxfId="45" priority="3" operator="equal">
      <formula>0</formula>
    </cfRule>
  </conditionalFormatting>
  <conditionalFormatting sqref="AP13:AY14 AP21:AY22 AP15:AQ20 AX15:AY20">
    <cfRule type="cellIs" dxfId="43" priority="2" operator="equal">
      <formula>0</formula>
    </cfRule>
  </conditionalFormatting>
  <conditionalFormatting sqref="AP26:AY27 AP34:AY35 AP28:AQ33 AX28:AY33">
    <cfRule type="cellIs" dxfId="41" priority="1" operator="equal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BF39"/>
  <sheetViews>
    <sheetView zoomScale="70" zoomScaleNormal="70" workbookViewId="0">
      <selection activeCell="P29" sqref="P29"/>
    </sheetView>
  </sheetViews>
  <sheetFormatPr defaultColWidth="4.33203125" defaultRowHeight="14.4" x14ac:dyDescent="0.3"/>
  <cols>
    <col min="16" max="16" width="7.44140625" bestFit="1" customWidth="1"/>
    <col min="17" max="17" width="6.44140625" bestFit="1" customWidth="1"/>
  </cols>
  <sheetData>
    <row r="9" spans="10:51" ht="18" x14ac:dyDescent="0.35">
      <c r="N9" s="71" t="s">
        <v>47</v>
      </c>
      <c r="AS9" s="71" t="s">
        <v>48</v>
      </c>
    </row>
    <row r="10" spans="10:51" x14ac:dyDescent="0.3">
      <c r="P10" s="2"/>
      <c r="AU10" s="2"/>
    </row>
    <row r="11" spans="10:51" x14ac:dyDescent="0.3">
      <c r="P11" s="2"/>
      <c r="AU11" s="2"/>
    </row>
    <row r="12" spans="10:51" x14ac:dyDescent="0.3">
      <c r="K12" s="22" t="s">
        <v>45</v>
      </c>
      <c r="L12" s="22">
        <v>110</v>
      </c>
      <c r="M12" s="22"/>
      <c r="N12" s="22"/>
      <c r="O12" s="22"/>
      <c r="P12" s="2"/>
      <c r="Q12" s="22"/>
      <c r="R12" s="22"/>
      <c r="S12" s="22"/>
      <c r="T12" s="22"/>
      <c r="AP12" s="22" t="s">
        <v>45</v>
      </c>
      <c r="AQ12" s="22">
        <v>120</v>
      </c>
      <c r="AR12" s="22"/>
      <c r="AS12" s="22"/>
      <c r="AT12" s="22"/>
      <c r="AU12" s="2"/>
      <c r="AV12" s="22"/>
      <c r="AW12" s="22"/>
      <c r="AX12" s="22"/>
      <c r="AY12" s="22"/>
    </row>
    <row r="13" spans="10:51" x14ac:dyDescent="0.3">
      <c r="J13" s="22"/>
      <c r="K13" s="23"/>
      <c r="L13" s="24"/>
      <c r="M13" s="24"/>
      <c r="N13" s="25"/>
      <c r="O13" s="26">
        <f>SUM(M17:O17)</f>
        <v>132.76</v>
      </c>
      <c r="P13" s="27">
        <f>SUM(Q18,O18,P15)</f>
        <v>197.56</v>
      </c>
      <c r="Q13" s="25"/>
      <c r="R13" s="25"/>
      <c r="S13" s="28"/>
      <c r="T13" s="29"/>
      <c r="AO13" s="22"/>
      <c r="AP13" s="23"/>
      <c r="AQ13" s="24"/>
      <c r="AR13" s="24"/>
      <c r="AS13" s="25"/>
      <c r="AT13" s="26">
        <f>SUM(AR17:AT17)</f>
        <v>8</v>
      </c>
      <c r="AU13" s="27">
        <f>SUM(AV18,AT18,AU15)</f>
        <v>18</v>
      </c>
      <c r="AV13" s="25"/>
      <c r="AW13" s="25"/>
      <c r="AX13" s="28"/>
      <c r="AY13" s="29"/>
    </row>
    <row r="14" spans="10:51" x14ac:dyDescent="0.3">
      <c r="J14" s="22"/>
      <c r="K14" s="30"/>
      <c r="L14" s="3"/>
      <c r="M14" s="1"/>
      <c r="N14" s="1"/>
      <c r="O14" s="1"/>
      <c r="P14" s="2"/>
      <c r="Q14" s="1"/>
      <c r="R14" s="1"/>
      <c r="S14" s="1"/>
      <c r="T14" s="31"/>
      <c r="AO14" s="22"/>
      <c r="AP14" s="30"/>
      <c r="AQ14" s="3"/>
      <c r="AR14" s="1"/>
      <c r="AS14" s="1"/>
      <c r="AT14" s="1"/>
      <c r="AU14" s="2"/>
      <c r="AV14" s="1"/>
      <c r="AW14" s="1"/>
      <c r="AX14" s="1"/>
      <c r="AY14" s="31"/>
    </row>
    <row r="15" spans="10:51" x14ac:dyDescent="0.3">
      <c r="J15" s="22"/>
      <c r="K15" s="30"/>
      <c r="L15" s="3"/>
      <c r="M15" s="17"/>
      <c r="N15" s="17"/>
      <c r="O15" s="18"/>
      <c r="P15" s="6">
        <f>'PM Site'!P15+'PM FB 2029'!P15</f>
        <v>9.75</v>
      </c>
      <c r="Q15" s="7"/>
      <c r="R15" s="19"/>
      <c r="S15" s="1"/>
      <c r="T15" s="31"/>
      <c r="AO15" s="22"/>
      <c r="AP15" s="30"/>
      <c r="AQ15" s="3"/>
      <c r="AR15" s="17"/>
      <c r="AS15" s="17"/>
      <c r="AT15" s="18"/>
      <c r="AU15" s="6">
        <f>'PM Site'!AU15+'PM FB 2029'!AU15</f>
        <v>1</v>
      </c>
      <c r="AV15" s="7"/>
      <c r="AW15" s="19"/>
      <c r="AX15" s="1"/>
      <c r="AY15" s="31"/>
    </row>
    <row r="16" spans="10:51" x14ac:dyDescent="0.3">
      <c r="J16" s="22"/>
      <c r="K16" s="32"/>
      <c r="L16" s="3"/>
      <c r="M16" s="8"/>
      <c r="N16" s="8"/>
      <c r="O16" s="9"/>
      <c r="P16" s="6">
        <f>'PM Site'!P16+'PM FB 2029'!P16</f>
        <v>0</v>
      </c>
      <c r="Q16" s="7"/>
      <c r="R16" s="19"/>
      <c r="S16" s="1"/>
      <c r="T16" s="31"/>
      <c r="AO16" s="22"/>
      <c r="AP16" s="32"/>
      <c r="AQ16" s="3"/>
      <c r="AR16" s="8"/>
      <c r="AS16" s="8"/>
      <c r="AT16" s="9"/>
      <c r="AU16" s="6">
        <f>'PM Site'!AU16+'PM FB 2029'!AU16</f>
        <v>12</v>
      </c>
      <c r="AV16" s="7"/>
      <c r="AW16" s="19"/>
      <c r="AX16" s="1"/>
      <c r="AY16" s="31"/>
    </row>
    <row r="17" spans="8:55" ht="18.600000000000001" thickBot="1" x14ac:dyDescent="0.4">
      <c r="H17" s="1"/>
      <c r="I17" s="1"/>
      <c r="J17" s="1"/>
      <c r="K17" s="35">
        <f>SUM(P16,M17,P18)</f>
        <v>0</v>
      </c>
      <c r="L17" s="1"/>
      <c r="M17" s="6">
        <f>'PM Site'!M17+'PM FB 2029'!M17</f>
        <v>0</v>
      </c>
      <c r="N17" s="6">
        <f>'PM Site'!N17+'PM FB 2029'!N17</f>
        <v>119.75999999999999</v>
      </c>
      <c r="O17" s="15">
        <f>'PM Site'!O17+'PM FB 2029'!O17</f>
        <v>13</v>
      </c>
      <c r="P17" s="6">
        <f>'PM Site'!P17+'PM FB 2029'!P17</f>
        <v>27</v>
      </c>
      <c r="Q17" s="12"/>
      <c r="R17" s="20"/>
      <c r="S17" s="4"/>
      <c r="T17" s="34">
        <f>SUM(P15:P17)</f>
        <v>36.75</v>
      </c>
      <c r="U17" s="13"/>
      <c r="V17" s="13"/>
      <c r="W17" s="13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4"/>
      <c r="AN17" s="4"/>
      <c r="AO17" s="4"/>
      <c r="AP17" s="33">
        <f>SUM(AU16,AR17,AU18)</f>
        <v>37.75</v>
      </c>
      <c r="AQ17" s="4"/>
      <c r="AR17" s="10">
        <f>'PM Site'!AR17+'PM FB 2029'!AR17</f>
        <v>7</v>
      </c>
      <c r="AS17" s="10">
        <f>'PM Site'!AS17+'PM FB 2029'!AS17</f>
        <v>0</v>
      </c>
      <c r="AT17" s="11">
        <f>'PM Site'!AT17+'PM FB 2029'!AT17</f>
        <v>1</v>
      </c>
      <c r="AU17" s="6">
        <f>'PM Site'!AU17+'PM FB 2029'!AU17</f>
        <v>0</v>
      </c>
      <c r="AV17" s="12"/>
      <c r="AW17" s="20"/>
      <c r="AX17" s="4"/>
      <c r="AY17" s="34">
        <f>SUM(AU15:AU17)</f>
        <v>13</v>
      </c>
      <c r="AZ17" s="13"/>
      <c r="BA17" s="13"/>
      <c r="BB17" s="13"/>
      <c r="BC17" s="71" t="s">
        <v>49</v>
      </c>
    </row>
    <row r="18" spans="8:55" x14ac:dyDescent="0.3">
      <c r="H18" s="5"/>
      <c r="I18" s="5"/>
      <c r="J18" s="1"/>
      <c r="K18" s="35">
        <f>SUM(O18:O20)</f>
        <v>0</v>
      </c>
      <c r="L18" s="1"/>
      <c r="M18" s="21"/>
      <c r="N18" s="14"/>
      <c r="O18" s="15">
        <f>'PM Site'!O18+'PM FB 2029'!O18</f>
        <v>0</v>
      </c>
      <c r="P18" s="16">
        <f>'PM Site'!P18+'PM FB 2029'!P18</f>
        <v>0</v>
      </c>
      <c r="Q18" s="6">
        <f>'PM Site'!Q18+'PM FB 2029'!Q18</f>
        <v>187.81</v>
      </c>
      <c r="R18" s="6">
        <f>'PM Site'!R18+'PM FB 2029'!R18</f>
        <v>71</v>
      </c>
      <c r="S18" s="1"/>
      <c r="T18" s="36">
        <f>SUM(O19,R18,O17)</f>
        <v>84</v>
      </c>
      <c r="AM18" s="5"/>
      <c r="AN18" s="5"/>
      <c r="AO18" s="1"/>
      <c r="AP18" s="35">
        <f>SUM(AT18:AT20)</f>
        <v>70</v>
      </c>
      <c r="AQ18" s="1"/>
      <c r="AR18" s="21"/>
      <c r="AS18" s="14"/>
      <c r="AT18" s="67">
        <f>'PM Site'!AT18+'PM FB 2029'!AT18</f>
        <v>17</v>
      </c>
      <c r="AU18" s="61">
        <f>'PM Site'!AU18+'PM FB 2029'!AU18</f>
        <v>18.75</v>
      </c>
      <c r="AV18" s="6">
        <f>'PM Site'!AV18+'PM FB 2029'!AV18</f>
        <v>0</v>
      </c>
      <c r="AW18" s="6">
        <f>'PM Site'!AW18+'PM FB 2029'!AW18</f>
        <v>0</v>
      </c>
      <c r="AX18" s="1"/>
      <c r="AY18" s="36">
        <f>SUM(AT19,AW18,AT17)</f>
        <v>30</v>
      </c>
    </row>
    <row r="19" spans="8:55" x14ac:dyDescent="0.3">
      <c r="J19" s="22"/>
      <c r="K19" s="30"/>
      <c r="L19" s="3"/>
      <c r="M19" s="21"/>
      <c r="N19" s="14"/>
      <c r="O19" s="15">
        <f>'PM Site'!O19+'PM FB 2029'!O19</f>
        <v>0</v>
      </c>
      <c r="P19" s="8"/>
      <c r="Q19" s="8"/>
      <c r="R19" s="8"/>
      <c r="S19" s="1"/>
      <c r="T19" s="31"/>
      <c r="AO19" s="22"/>
      <c r="AP19" s="30"/>
      <c r="AQ19" s="3"/>
      <c r="AR19" s="21"/>
      <c r="AS19" s="14"/>
      <c r="AT19" s="66">
        <f>'PM Site'!AT19+'PM FB 2029'!AT19</f>
        <v>29</v>
      </c>
      <c r="AU19" s="8"/>
      <c r="AV19" s="8"/>
      <c r="AW19" s="8"/>
      <c r="AX19" s="1"/>
      <c r="AY19" s="31"/>
    </row>
    <row r="20" spans="8:55" x14ac:dyDescent="0.3">
      <c r="J20" s="22"/>
      <c r="K20" s="30"/>
      <c r="L20" s="3"/>
      <c r="M20" s="21"/>
      <c r="N20" s="14"/>
      <c r="O20" s="15">
        <f>'PM Site'!O20+'PM FB 2029'!O20</f>
        <v>0</v>
      </c>
      <c r="P20" s="17"/>
      <c r="Q20" s="17"/>
      <c r="R20" s="17"/>
      <c r="S20" s="1"/>
      <c r="T20" s="31"/>
      <c r="AO20" s="22"/>
      <c r="AP20" s="30"/>
      <c r="AQ20" s="3"/>
      <c r="AR20" s="21"/>
      <c r="AS20" s="14"/>
      <c r="AT20" s="66">
        <f>'PM Site'!AT20+'PM FB 2029'!AT20</f>
        <v>24</v>
      </c>
      <c r="AU20" s="17"/>
      <c r="AV20" s="17"/>
      <c r="AW20" s="17"/>
      <c r="AX20" s="1"/>
      <c r="AY20" s="31"/>
    </row>
    <row r="21" spans="8:55" x14ac:dyDescent="0.3">
      <c r="J21" s="22"/>
      <c r="K21" s="30"/>
      <c r="L21" s="3"/>
      <c r="M21" s="1"/>
      <c r="N21" s="1"/>
      <c r="O21" s="1"/>
      <c r="P21" s="2"/>
      <c r="Q21" s="1"/>
      <c r="R21" s="1"/>
      <c r="S21" s="1"/>
      <c r="T21" s="31"/>
      <c r="AO21" s="22"/>
      <c r="AP21" s="30"/>
      <c r="AQ21" s="3"/>
      <c r="AR21" s="1"/>
      <c r="AS21" s="1"/>
      <c r="AT21" s="62"/>
      <c r="AU21" s="1"/>
      <c r="AV21" s="1"/>
      <c r="AW21" s="1"/>
      <c r="AX21" s="1"/>
      <c r="AY21" s="31"/>
    </row>
    <row r="22" spans="8:55" x14ac:dyDescent="0.3">
      <c r="J22" s="22"/>
      <c r="K22" s="37"/>
      <c r="L22" s="38"/>
      <c r="M22" s="39"/>
      <c r="N22" s="39"/>
      <c r="O22" s="40">
        <f>SUM(N17,O20,P17)</f>
        <v>146.76</v>
      </c>
      <c r="P22" s="41">
        <f>SUM(P18:R18)</f>
        <v>258.81</v>
      </c>
      <c r="Q22" s="39"/>
      <c r="R22" s="39"/>
      <c r="S22" s="39"/>
      <c r="T22" s="42"/>
      <c r="AO22" s="22"/>
      <c r="AP22" s="37"/>
      <c r="AQ22" s="38"/>
      <c r="AR22" s="39"/>
      <c r="AS22" s="39"/>
      <c r="AT22" s="68">
        <f>SUM(AS17,AT20,AU17)</f>
        <v>24</v>
      </c>
      <c r="AU22" s="69">
        <f>SUM(AU18:AW18)</f>
        <v>18.75</v>
      </c>
      <c r="AV22" s="39"/>
      <c r="AW22" s="39"/>
      <c r="AX22" s="39"/>
      <c r="AY22" s="42"/>
    </row>
    <row r="23" spans="8:55" x14ac:dyDescent="0.3">
      <c r="P23" s="2"/>
      <c r="AU23" s="1"/>
    </row>
    <row r="24" spans="8:55" x14ac:dyDescent="0.3">
      <c r="P24" s="2"/>
      <c r="AU24" s="1"/>
      <c r="BB24" s="22"/>
    </row>
    <row r="25" spans="8:55" x14ac:dyDescent="0.3">
      <c r="K25" t="s">
        <v>45</v>
      </c>
      <c r="L25">
        <v>100</v>
      </c>
      <c r="P25" s="2"/>
      <c r="AP25" s="22" t="s">
        <v>45</v>
      </c>
      <c r="AQ25" s="22">
        <v>200</v>
      </c>
      <c r="AU25" s="1"/>
    </row>
    <row r="26" spans="8:55" x14ac:dyDescent="0.3">
      <c r="J26" s="22"/>
      <c r="K26" s="23"/>
      <c r="L26" s="24"/>
      <c r="M26" s="24"/>
      <c r="N26" s="25"/>
      <c r="O26" s="26">
        <f>SUM(M30:O30)</f>
        <v>193.76</v>
      </c>
      <c r="P26" s="27">
        <f>SUM(Q31,O31,P28)</f>
        <v>245.81000000000003</v>
      </c>
      <c r="Q26" s="25"/>
      <c r="R26" s="25"/>
      <c r="S26" s="28"/>
      <c r="T26" s="29"/>
      <c r="AO26" s="22"/>
      <c r="AP26" s="23"/>
      <c r="AQ26" s="24"/>
      <c r="AR26" s="24"/>
      <c r="AS26" s="25"/>
      <c r="AT26" s="26">
        <f>SUM(AR30:AT30)</f>
        <v>6.25</v>
      </c>
      <c r="AU26" s="69">
        <f>SUM(AV31,AT31,AU28)</f>
        <v>16</v>
      </c>
      <c r="AV26" s="25"/>
      <c r="AW26" s="25"/>
      <c r="AX26" s="28"/>
      <c r="AY26" s="29"/>
    </row>
    <row r="27" spans="8:55" x14ac:dyDescent="0.3">
      <c r="J27" s="22"/>
      <c r="K27" s="30"/>
      <c r="L27" s="3"/>
      <c r="M27" s="1"/>
      <c r="N27" s="1"/>
      <c r="O27" s="1"/>
      <c r="P27" s="2"/>
      <c r="Q27" s="1"/>
      <c r="R27" s="1"/>
      <c r="S27" s="1"/>
      <c r="T27" s="31"/>
      <c r="AO27" s="22"/>
      <c r="AP27" s="30"/>
      <c r="AQ27" s="3"/>
      <c r="AR27" s="1"/>
      <c r="AS27" s="1"/>
      <c r="AT27" s="62"/>
      <c r="AU27" s="1"/>
      <c r="AV27" s="1"/>
      <c r="AW27" s="1"/>
      <c r="AX27" s="1"/>
      <c r="AY27" s="31"/>
    </row>
    <row r="28" spans="8:55" x14ac:dyDescent="0.3">
      <c r="J28" s="22"/>
      <c r="K28" s="30"/>
      <c r="L28" s="3"/>
      <c r="M28" s="17"/>
      <c r="N28" s="17"/>
      <c r="O28" s="18"/>
      <c r="P28" s="6">
        <f>'PM Site'!P28+'PM FB 2029'!P28</f>
        <v>47.96</v>
      </c>
      <c r="Q28" s="7"/>
      <c r="R28" s="19"/>
      <c r="S28" s="1"/>
      <c r="T28" s="31"/>
      <c r="AO28" s="22"/>
      <c r="AP28" s="30"/>
      <c r="AQ28" s="3"/>
      <c r="AR28" s="17"/>
      <c r="AS28" s="17"/>
      <c r="AT28" s="63"/>
      <c r="AU28" s="6">
        <f>'PM Site'!AU28+'PM FB 2029'!AU28</f>
        <v>16</v>
      </c>
      <c r="AV28" s="7"/>
      <c r="AW28" s="19"/>
      <c r="AX28" s="1"/>
      <c r="AY28" s="31"/>
    </row>
    <row r="29" spans="8:55" x14ac:dyDescent="0.3">
      <c r="J29" s="22"/>
      <c r="K29" s="32"/>
      <c r="L29" s="3"/>
      <c r="M29" s="8"/>
      <c r="N29" s="8"/>
      <c r="O29" s="9"/>
      <c r="P29" s="6">
        <f>'PM Site'!P29+'PM FB 2029'!P29</f>
        <v>1034.51</v>
      </c>
      <c r="Q29" s="7"/>
      <c r="R29" s="19"/>
      <c r="S29" s="1"/>
      <c r="T29" s="31"/>
      <c r="AO29" s="22"/>
      <c r="AP29" s="32"/>
      <c r="AQ29" s="3"/>
      <c r="AR29" s="8"/>
      <c r="AS29" s="8"/>
      <c r="AT29" s="64"/>
      <c r="AU29" s="6">
        <f>'PM Site'!AU29+'PM FB 2029'!AU29</f>
        <v>1214.07</v>
      </c>
      <c r="AV29" s="7"/>
      <c r="AW29" s="19"/>
      <c r="AX29" s="1"/>
      <c r="AY29" s="31"/>
    </row>
    <row r="30" spans="8:55" ht="18.600000000000001" thickBot="1" x14ac:dyDescent="0.4">
      <c r="H30" s="4"/>
      <c r="I30" s="4"/>
      <c r="J30" s="4"/>
      <c r="K30" s="33">
        <f>SUM(P29,M30,P31)</f>
        <v>1195.5</v>
      </c>
      <c r="L30" s="4"/>
      <c r="M30" s="10">
        <f>'PM Site'!M30+'PM FB 2029'!M30</f>
        <v>61.04</v>
      </c>
      <c r="N30" s="10">
        <f>'PM Site'!N30+'PM FB 2029'!N30</f>
        <v>62.769999999999996</v>
      </c>
      <c r="O30" s="11">
        <f>'PM Site'!O30+'PM FB 2029'!O30</f>
        <v>69.95</v>
      </c>
      <c r="P30" s="6">
        <f>'PM Site'!P30+'PM FB 2029'!P30</f>
        <v>137.85</v>
      </c>
      <c r="Q30" s="12"/>
      <c r="R30" s="20"/>
      <c r="S30" s="4"/>
      <c r="T30" s="34">
        <f>SUM(P28:P30)</f>
        <v>1220.32</v>
      </c>
      <c r="U30" s="13"/>
      <c r="V30" s="13"/>
      <c r="W30" s="13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4"/>
      <c r="AN30" s="4"/>
      <c r="AO30" s="4"/>
      <c r="AP30" s="33">
        <f>SUM(AU29,AR30,AU31)</f>
        <v>1220.32</v>
      </c>
      <c r="AQ30" s="4"/>
      <c r="AR30" s="10">
        <f>'PM Site'!AR30+'PM FB 2029'!AR30</f>
        <v>6.25</v>
      </c>
      <c r="AS30" s="10">
        <f>'PM Site'!AS30+'PM FB 2029'!AS30</f>
        <v>0</v>
      </c>
      <c r="AT30" s="65">
        <f>'PM Site'!AT30+'PM FB 2029'!AT30</f>
        <v>0</v>
      </c>
      <c r="AU30" s="6">
        <f>'PM Site'!AU30+'PM FB 2029'!AU30</f>
        <v>0</v>
      </c>
      <c r="AV30" s="12"/>
      <c r="AW30" s="20"/>
      <c r="AX30" s="4"/>
      <c r="AY30" s="34">
        <f>SUM(AU28:AU30)</f>
        <v>1230.07</v>
      </c>
      <c r="AZ30" s="13"/>
      <c r="BA30" s="13"/>
      <c r="BB30" s="13"/>
      <c r="BC30" s="71" t="s">
        <v>50</v>
      </c>
    </row>
    <row r="31" spans="8:55" x14ac:dyDescent="0.3">
      <c r="H31" s="5"/>
      <c r="I31" s="5"/>
      <c r="J31" s="1"/>
      <c r="K31" s="35">
        <f>SUM(O31:O33)</f>
        <v>1120.2799999999997</v>
      </c>
      <c r="L31" s="1"/>
      <c r="M31" s="21"/>
      <c r="N31" s="14"/>
      <c r="O31" s="15">
        <f>'PM Site'!O31+'PM FB 2029'!O31</f>
        <v>68.86</v>
      </c>
      <c r="P31" s="16">
        <f>'PM Site'!P31+'PM FB 2029'!P31</f>
        <v>99.95</v>
      </c>
      <c r="Q31" s="6">
        <f>'PM Site'!Q31+'PM FB 2029'!Q31</f>
        <v>128.99</v>
      </c>
      <c r="R31" s="6">
        <f>'PM Site'!R31+'PM FB 2029'!R31</f>
        <v>97.31</v>
      </c>
      <c r="S31" s="1"/>
      <c r="T31" s="36">
        <f>SUM(O32,R31,O30)</f>
        <v>1147.06</v>
      </c>
      <c r="AM31" s="5"/>
      <c r="AN31" s="5"/>
      <c r="AO31" s="1"/>
      <c r="AP31" s="35">
        <f>SUM(AT31:AT33)</f>
        <v>1147.06</v>
      </c>
      <c r="AQ31" s="1"/>
      <c r="AR31" s="21"/>
      <c r="AS31" s="14"/>
      <c r="AT31" s="61">
        <f>'PM Site'!AT31+'PM FB 2029'!AT31</f>
        <v>0</v>
      </c>
      <c r="AU31" s="61">
        <f>'PM Site'!AU31+'PM FB 2029'!AU31</f>
        <v>0</v>
      </c>
      <c r="AV31" s="6">
        <f>'PM Site'!AV31+'PM FB 2029'!AV31</f>
        <v>0</v>
      </c>
      <c r="AW31" s="6">
        <f>'PM Site'!AW31+'PM FB 2029'!AW31</f>
        <v>0</v>
      </c>
      <c r="AX31" s="1"/>
      <c r="AY31" s="36">
        <f>SUM(AT32,AW31,AT30)</f>
        <v>1147.06</v>
      </c>
    </row>
    <row r="32" spans="8:55" x14ac:dyDescent="0.3">
      <c r="J32" s="22"/>
      <c r="K32" s="30"/>
      <c r="L32" s="3"/>
      <c r="M32" s="21"/>
      <c r="N32" s="14"/>
      <c r="O32" s="15">
        <f>'PM Site'!O32+'PM FB 2029'!O32</f>
        <v>979.8</v>
      </c>
      <c r="P32" s="8"/>
      <c r="Q32" s="8"/>
      <c r="R32" s="8"/>
      <c r="S32" s="1"/>
      <c r="T32" s="31"/>
      <c r="AO32" s="22"/>
      <c r="AP32" s="30"/>
      <c r="AQ32" s="3"/>
      <c r="AR32" s="21"/>
      <c r="AS32" s="14"/>
      <c r="AT32" s="6">
        <f>'PM Site'!AT32+'PM FB 2029'!AT32</f>
        <v>1147.06</v>
      </c>
      <c r="AU32" s="8"/>
      <c r="AV32" s="8"/>
      <c r="AW32" s="8"/>
      <c r="AX32" s="1"/>
      <c r="AY32" s="31"/>
    </row>
    <row r="33" spans="10:58" x14ac:dyDescent="0.3">
      <c r="J33" s="22"/>
      <c r="K33" s="30"/>
      <c r="L33" s="3"/>
      <c r="M33" s="21"/>
      <c r="N33" s="14"/>
      <c r="O33" s="15">
        <f>'PM Site'!O33+'PM FB 2029'!O33</f>
        <v>71.62</v>
      </c>
      <c r="P33" s="17"/>
      <c r="Q33" s="17"/>
      <c r="R33" s="17"/>
      <c r="S33" s="1"/>
      <c r="T33" s="31"/>
      <c r="AO33" s="22"/>
      <c r="AP33" s="30"/>
      <c r="AQ33" s="3"/>
      <c r="AR33" s="21"/>
      <c r="AS33" s="14"/>
      <c r="AT33" s="6">
        <f>'PM Site'!AT33+'PM FB 2029'!AT33</f>
        <v>0</v>
      </c>
      <c r="AU33" s="17"/>
      <c r="AV33" s="17"/>
      <c r="AW33" s="17"/>
      <c r="AX33" s="1"/>
      <c r="AY33" s="31"/>
    </row>
    <row r="34" spans="10:58" x14ac:dyDescent="0.3">
      <c r="J34" s="22"/>
      <c r="K34" s="30"/>
      <c r="L34" s="3"/>
      <c r="M34" s="1"/>
      <c r="N34" s="1"/>
      <c r="O34" s="1"/>
      <c r="P34" s="2"/>
      <c r="Q34" s="1"/>
      <c r="R34" s="1"/>
      <c r="S34" s="1"/>
      <c r="T34" s="31"/>
      <c r="AO34" s="22"/>
      <c r="AP34" s="30"/>
      <c r="AQ34" s="3"/>
      <c r="AR34" s="1"/>
      <c r="AS34" s="1"/>
      <c r="AT34" s="1"/>
      <c r="AU34" s="1"/>
      <c r="AV34" s="1"/>
      <c r="AW34" s="1"/>
      <c r="AX34" s="1"/>
      <c r="AY34" s="31"/>
      <c r="BF34" s="22"/>
    </row>
    <row r="35" spans="10:58" x14ac:dyDescent="0.3">
      <c r="J35" s="22"/>
      <c r="K35" s="37"/>
      <c r="L35" s="38"/>
      <c r="M35" s="39"/>
      <c r="N35" s="39"/>
      <c r="O35" s="40">
        <f>SUM(N30,O33,P30)</f>
        <v>272.24</v>
      </c>
      <c r="P35" s="41">
        <f>SUM(P31:R31)</f>
        <v>326.25</v>
      </c>
      <c r="Q35" s="39"/>
      <c r="R35" s="39"/>
      <c r="S35" s="39"/>
      <c r="T35" s="42"/>
      <c r="AO35" s="22"/>
      <c r="AP35" s="37"/>
      <c r="AQ35" s="38"/>
      <c r="AR35" s="39"/>
      <c r="AS35" s="39"/>
      <c r="AT35" s="40">
        <f>SUM(AS30,AT33,AU30)</f>
        <v>0</v>
      </c>
      <c r="AU35" s="41">
        <f>SUM(AU31:AW31)</f>
        <v>0</v>
      </c>
      <c r="AV35" s="39"/>
      <c r="AW35" s="39"/>
      <c r="AX35" s="39"/>
      <c r="AY35" s="42"/>
    </row>
    <row r="36" spans="10:58" x14ac:dyDescent="0.3">
      <c r="P36" s="2"/>
      <c r="AT36" s="22"/>
      <c r="AU36" s="1"/>
    </row>
    <row r="37" spans="10:58" x14ac:dyDescent="0.3">
      <c r="P37" s="2"/>
      <c r="AT37" s="22"/>
      <c r="AU37" s="1"/>
    </row>
    <row r="38" spans="10:58" x14ac:dyDescent="0.3">
      <c r="P38" s="2"/>
      <c r="AT38" s="22"/>
      <c r="AU38" s="1"/>
    </row>
    <row r="39" spans="10:58" ht="18" x14ac:dyDescent="0.35">
      <c r="N39" s="71" t="s">
        <v>51</v>
      </c>
    </row>
  </sheetData>
  <conditionalFormatting sqref="K26:T27 K34:T35 K28:L33 S28:T33">
    <cfRule type="cellIs" dxfId="39" priority="4" operator="equal">
      <formula>0</formula>
    </cfRule>
  </conditionalFormatting>
  <conditionalFormatting sqref="K13:T14 K21:T22 K15:L20 S15:T20">
    <cfRule type="cellIs" dxfId="37" priority="3" operator="equal">
      <formula>0</formula>
    </cfRule>
  </conditionalFormatting>
  <conditionalFormatting sqref="AP13:AY14 AP21:AY22 AP15:AQ20 AX15:AY20">
    <cfRule type="cellIs" dxfId="35" priority="2" operator="equal">
      <formula>0</formula>
    </cfRule>
  </conditionalFormatting>
  <conditionalFormatting sqref="AP26:AY27 AP34:AY35 AP28:AQ33 AX28:AY33">
    <cfRule type="cellIs" dxfId="33" priority="1" operator="equal">
      <formula>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>
      <selection activeCell="M30" sqref="M30"/>
    </sheetView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M30" sqref="M30"/>
    </sheetView>
  </sheetViews>
  <sheetFormatPr defaultRowHeight="14.4" x14ac:dyDescent="0.3"/>
  <cols>
    <col min="1" max="1" width="14.77734375" bestFit="1" customWidth="1"/>
  </cols>
  <sheetData>
    <row r="1" spans="1:14" x14ac:dyDescent="0.3">
      <c r="A1" t="s">
        <v>26</v>
      </c>
    </row>
    <row r="2" spans="1:14" x14ac:dyDescent="0.3">
      <c r="A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3">
      <c r="A4" t="s">
        <v>42</v>
      </c>
      <c r="B4">
        <v>110</v>
      </c>
      <c r="C4">
        <f>'AM Exist'!P18</f>
        <v>0</v>
      </c>
      <c r="D4">
        <f>'AM Exist'!Q18</f>
        <v>93</v>
      </c>
      <c r="E4">
        <f>'AM Exist'!R18</f>
        <v>17</v>
      </c>
      <c r="F4">
        <f>'AM Exist'!O17</f>
        <v>3</v>
      </c>
      <c r="G4">
        <f>'AM Exist'!N17</f>
        <v>167</v>
      </c>
      <c r="H4">
        <f>'AM Exist'!M17</f>
        <v>0</v>
      </c>
      <c r="I4">
        <f>'AM Exist'!O18</f>
        <v>0</v>
      </c>
      <c r="J4">
        <f>'AM Exist'!O19</f>
        <v>0</v>
      </c>
      <c r="K4">
        <f>'AM Exist'!O20</f>
        <v>0</v>
      </c>
      <c r="L4">
        <f>'AM Exist'!P17</f>
        <v>26</v>
      </c>
      <c r="M4">
        <f>'AM Exist'!P16</f>
        <v>0</v>
      </c>
      <c r="N4">
        <f>'AM Exist'!P15</f>
        <v>7</v>
      </c>
    </row>
    <row r="5" spans="1:14" x14ac:dyDescent="0.3">
      <c r="A5" t="s">
        <v>43</v>
      </c>
      <c r="B5">
        <v>110</v>
      </c>
      <c r="C5" s="85">
        <v>0</v>
      </c>
      <c r="D5" s="85">
        <v>3.2</v>
      </c>
      <c r="E5" s="85">
        <v>17.599999999999998</v>
      </c>
      <c r="F5" s="85">
        <v>0</v>
      </c>
      <c r="G5" s="85">
        <v>3</v>
      </c>
      <c r="H5" s="85">
        <v>0</v>
      </c>
      <c r="I5" s="85">
        <v>0</v>
      </c>
      <c r="J5" s="85">
        <v>0</v>
      </c>
      <c r="K5" s="85">
        <v>0</v>
      </c>
      <c r="L5" s="85">
        <v>0</v>
      </c>
      <c r="M5" s="85">
        <v>0</v>
      </c>
      <c r="N5" s="85">
        <v>0</v>
      </c>
    </row>
    <row r="6" spans="1:14" x14ac:dyDescent="0.3">
      <c r="A6" t="s">
        <v>44</v>
      </c>
      <c r="B6">
        <v>110</v>
      </c>
      <c r="C6" s="60">
        <v>0.85</v>
      </c>
      <c r="D6" s="60">
        <v>0.85</v>
      </c>
      <c r="E6" s="60">
        <v>0.85</v>
      </c>
      <c r="F6" s="60">
        <v>0.85</v>
      </c>
      <c r="G6" s="60">
        <v>0.85</v>
      </c>
      <c r="H6" s="60">
        <v>0.85</v>
      </c>
      <c r="I6" s="60">
        <v>0.85</v>
      </c>
      <c r="J6" s="60">
        <v>0.85</v>
      </c>
      <c r="K6" s="60">
        <v>0.85</v>
      </c>
      <c r="L6" s="60">
        <v>0.85</v>
      </c>
      <c r="M6" s="60">
        <v>0.85</v>
      </c>
      <c r="N6" s="60">
        <v>0.85</v>
      </c>
    </row>
    <row r="7" spans="1:14" x14ac:dyDescent="0.3">
      <c r="A7" t="s">
        <v>42</v>
      </c>
      <c r="B7">
        <v>100</v>
      </c>
      <c r="C7">
        <f>'AM Exist'!P31</f>
        <v>18</v>
      </c>
      <c r="D7">
        <f>'AM Exist'!Q31</f>
        <v>42</v>
      </c>
      <c r="E7">
        <f>'AM Exist'!R31</f>
        <v>29</v>
      </c>
      <c r="F7">
        <f>'AM Exist'!O30</f>
        <v>82</v>
      </c>
      <c r="G7">
        <f>'AM Exist'!N30</f>
        <v>100</v>
      </c>
      <c r="H7">
        <f>'AM Exist'!M30</f>
        <v>64</v>
      </c>
      <c r="I7">
        <f>'AM Exist'!O31</f>
        <v>45</v>
      </c>
      <c r="J7">
        <f>'AM Exist'!O32</f>
        <v>756</v>
      </c>
      <c r="K7">
        <f>'AM Exist'!O33</f>
        <v>36</v>
      </c>
      <c r="L7">
        <f>'AM Exist'!P30</f>
        <v>53</v>
      </c>
      <c r="M7">
        <f>'AM Exist'!P29</f>
        <v>431</v>
      </c>
      <c r="N7">
        <f>'AM Exist'!P28</f>
        <v>27</v>
      </c>
    </row>
    <row r="8" spans="1:14" x14ac:dyDescent="0.3">
      <c r="A8" t="s">
        <v>43</v>
      </c>
      <c r="B8">
        <v>100</v>
      </c>
      <c r="C8" s="86">
        <v>5.6000000000000005</v>
      </c>
      <c r="D8" s="86">
        <v>7.1</v>
      </c>
      <c r="E8" s="86">
        <v>3.4000000000000004</v>
      </c>
      <c r="F8" s="86">
        <v>1.2</v>
      </c>
      <c r="G8" s="86">
        <v>1</v>
      </c>
      <c r="H8" s="86">
        <v>4.7</v>
      </c>
      <c r="I8" s="86">
        <v>2.1999999999999997</v>
      </c>
      <c r="J8" s="86">
        <v>3.5700000000000003</v>
      </c>
      <c r="K8" s="86">
        <v>0</v>
      </c>
      <c r="L8" s="86">
        <v>5.66</v>
      </c>
      <c r="M8" s="86">
        <v>4.87</v>
      </c>
      <c r="N8" s="86">
        <v>3.6999999999999997</v>
      </c>
    </row>
    <row r="9" spans="1:14" x14ac:dyDescent="0.3">
      <c r="A9" t="s">
        <v>44</v>
      </c>
      <c r="B9">
        <v>100</v>
      </c>
      <c r="C9" s="60">
        <v>0.95</v>
      </c>
      <c r="D9" s="60">
        <v>0.95</v>
      </c>
      <c r="E9" s="60">
        <v>0.95</v>
      </c>
      <c r="F9" s="60">
        <v>0.95</v>
      </c>
      <c r="G9" s="60">
        <v>0.95</v>
      </c>
      <c r="H9" s="60">
        <v>0.95</v>
      </c>
      <c r="I9" s="60">
        <v>0.95</v>
      </c>
      <c r="J9" s="60">
        <v>0.95</v>
      </c>
      <c r="K9" s="60">
        <v>0.95</v>
      </c>
      <c r="L9" s="60">
        <v>0.95</v>
      </c>
      <c r="M9" s="60">
        <v>0.95</v>
      </c>
      <c r="N9" s="60">
        <v>0.95</v>
      </c>
    </row>
    <row r="10" spans="1:14" x14ac:dyDescent="0.3">
      <c r="A10" t="s">
        <v>42</v>
      </c>
      <c r="B10">
        <v>120</v>
      </c>
      <c r="C10">
        <f>'AM Exist'!AU18</f>
        <v>0</v>
      </c>
      <c r="D10">
        <f>'AM Exist'!AV18</f>
        <v>0</v>
      </c>
      <c r="E10">
        <f>'AM Exist'!AW18</f>
        <v>0</v>
      </c>
      <c r="F10">
        <f>'AM Exist'!AT17</f>
        <v>0</v>
      </c>
      <c r="G10">
        <f>'AM Exist'!AS17</f>
        <v>0</v>
      </c>
      <c r="H10">
        <f>'AM Exist'!AR17</f>
        <v>10</v>
      </c>
      <c r="I10">
        <f>'AM Exist'!AT18</f>
        <v>3</v>
      </c>
      <c r="J10">
        <f>'AM Exist'!AT19</f>
        <v>17</v>
      </c>
      <c r="K10">
        <f>'AM Exist'!AT20</f>
        <v>0</v>
      </c>
      <c r="L10">
        <f>'AM Exist'!AU17</f>
        <v>0</v>
      </c>
      <c r="M10">
        <f>'AM Exist'!AU16</f>
        <v>21</v>
      </c>
      <c r="N10">
        <f>'AM Exist'!AU15</f>
        <v>0</v>
      </c>
    </row>
    <row r="11" spans="1:14" x14ac:dyDescent="0.3">
      <c r="A11" t="s">
        <v>43</v>
      </c>
      <c r="B11">
        <v>120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17.599999999999998</v>
      </c>
      <c r="K11" s="85">
        <v>0</v>
      </c>
      <c r="L11" s="85">
        <v>0</v>
      </c>
      <c r="M11" s="85">
        <v>0</v>
      </c>
      <c r="N11" s="85">
        <v>0</v>
      </c>
    </row>
    <row r="12" spans="1:14" x14ac:dyDescent="0.3">
      <c r="A12" t="s">
        <v>44</v>
      </c>
      <c r="B12">
        <v>120</v>
      </c>
      <c r="C12" s="60">
        <v>0.8</v>
      </c>
      <c r="D12" s="60">
        <v>0.8</v>
      </c>
      <c r="E12" s="60">
        <v>0.8</v>
      </c>
      <c r="F12" s="60">
        <v>0.8</v>
      </c>
      <c r="G12" s="60">
        <v>0.8</v>
      </c>
      <c r="H12" s="60">
        <v>0.8</v>
      </c>
      <c r="I12" s="60">
        <v>0.8</v>
      </c>
      <c r="J12" s="60">
        <v>0.8</v>
      </c>
      <c r="K12" s="60">
        <v>0.8</v>
      </c>
      <c r="L12" s="60">
        <v>0.8</v>
      </c>
      <c r="M12" s="60">
        <v>0.8</v>
      </c>
      <c r="N12" s="60">
        <v>0.8</v>
      </c>
    </row>
    <row r="13" spans="1:14" x14ac:dyDescent="0.3">
      <c r="A13" t="s">
        <v>42</v>
      </c>
      <c r="B13">
        <v>200</v>
      </c>
      <c r="C13">
        <f>'AM Exist'!AU31</f>
        <v>0</v>
      </c>
      <c r="D13">
        <f>'AM Exist'!AV31</f>
        <v>0</v>
      </c>
      <c r="E13">
        <f>'AM Exist'!AW31</f>
        <v>0</v>
      </c>
      <c r="F13">
        <f>'AM Exist'!AT30</f>
        <v>0</v>
      </c>
      <c r="G13">
        <f>'AM Exist'!AS30</f>
        <v>0</v>
      </c>
      <c r="H13">
        <f>'AM Exist'!AR30</f>
        <v>0</v>
      </c>
      <c r="I13">
        <f>'AM Exist'!AT31</f>
        <v>0</v>
      </c>
      <c r="J13">
        <f>'AM Exist'!AT32</f>
        <v>867</v>
      </c>
      <c r="K13">
        <f>'AM Exist'!AT33</f>
        <v>0</v>
      </c>
      <c r="L13">
        <f>'AM Exist'!AU30</f>
        <v>0</v>
      </c>
      <c r="M13">
        <f>'AM Exist'!AU29</f>
        <v>511</v>
      </c>
      <c r="N13">
        <f>'AM Exist'!AU28</f>
        <v>0</v>
      </c>
    </row>
    <row r="14" spans="1:14" x14ac:dyDescent="0.3">
      <c r="A14" t="s">
        <v>43</v>
      </c>
      <c r="B14">
        <v>200</v>
      </c>
      <c r="C14" s="85">
        <v>0</v>
      </c>
      <c r="D14" s="85">
        <v>0</v>
      </c>
      <c r="E14" s="85">
        <v>0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5">
        <v>0</v>
      </c>
      <c r="M14" s="85">
        <v>0</v>
      </c>
      <c r="N14" s="85">
        <v>0</v>
      </c>
    </row>
    <row r="15" spans="1:14" x14ac:dyDescent="0.3">
      <c r="A15" t="s">
        <v>44</v>
      </c>
      <c r="B15">
        <v>200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30" sqref="D30"/>
    </sheetView>
  </sheetViews>
  <sheetFormatPr defaultRowHeight="14.4" x14ac:dyDescent="0.3"/>
  <sheetData>
    <row r="1" spans="1:14" x14ac:dyDescent="0.3">
      <c r="A1" t="s">
        <v>26</v>
      </c>
    </row>
    <row r="2" spans="1:14" x14ac:dyDescent="0.3">
      <c r="A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3">
      <c r="A4" t="s">
        <v>42</v>
      </c>
      <c r="B4">
        <v>110</v>
      </c>
      <c r="C4">
        <f>'PM Exist'!P18</f>
        <v>0</v>
      </c>
      <c r="D4">
        <f>'PM Exist'!Q18</f>
        <v>169</v>
      </c>
      <c r="E4">
        <f>'PM Exist'!R18</f>
        <v>53</v>
      </c>
      <c r="F4">
        <f>'PM Exist'!O17</f>
        <v>7</v>
      </c>
      <c r="G4">
        <f>'PM Exist'!N17</f>
        <v>105</v>
      </c>
      <c r="H4">
        <f>'PM Exist'!M17</f>
        <v>0</v>
      </c>
      <c r="I4">
        <f>'PM Exist'!O18</f>
        <v>0</v>
      </c>
      <c r="J4">
        <f>'PM Exist'!O19</f>
        <v>0</v>
      </c>
      <c r="K4">
        <f>'PM Exist'!O20</f>
        <v>0</v>
      </c>
      <c r="L4">
        <f>'PM Exist'!P17</f>
        <v>12</v>
      </c>
      <c r="M4">
        <f>'PM Exist'!P16</f>
        <v>0</v>
      </c>
      <c r="N4">
        <f>'PM Exist'!P15</f>
        <v>6</v>
      </c>
    </row>
    <row r="5" spans="1:14" x14ac:dyDescent="0.3">
      <c r="A5" t="s">
        <v>43</v>
      </c>
      <c r="B5">
        <v>110</v>
      </c>
      <c r="C5" s="85">
        <v>0</v>
      </c>
      <c r="D5" s="85">
        <v>1.7999999999999998</v>
      </c>
      <c r="E5" s="85">
        <v>1.9</v>
      </c>
      <c r="F5" s="85">
        <v>0</v>
      </c>
      <c r="G5" s="85">
        <v>5.7</v>
      </c>
      <c r="H5" s="85">
        <v>0</v>
      </c>
      <c r="I5" s="85">
        <v>0</v>
      </c>
      <c r="J5" s="85">
        <v>0</v>
      </c>
      <c r="K5" s="85">
        <v>0</v>
      </c>
      <c r="L5" s="85">
        <v>0</v>
      </c>
      <c r="M5" s="85">
        <v>0</v>
      </c>
      <c r="N5" s="85">
        <v>16.7</v>
      </c>
    </row>
    <row r="6" spans="1:14" x14ac:dyDescent="0.3">
      <c r="A6" t="s">
        <v>44</v>
      </c>
      <c r="B6">
        <v>110</v>
      </c>
      <c r="C6" s="60">
        <v>0.88</v>
      </c>
      <c r="D6" s="60">
        <v>0.88</v>
      </c>
      <c r="E6" s="60">
        <v>0.88</v>
      </c>
      <c r="F6" s="60">
        <v>0.88</v>
      </c>
      <c r="G6" s="60">
        <v>0.88</v>
      </c>
      <c r="H6" s="60">
        <v>0.88</v>
      </c>
      <c r="I6" s="60">
        <v>0.88</v>
      </c>
      <c r="J6" s="60">
        <v>0.88</v>
      </c>
      <c r="K6" s="60">
        <v>0.88</v>
      </c>
      <c r="L6" s="60">
        <v>0.88</v>
      </c>
      <c r="M6" s="60">
        <v>0.88</v>
      </c>
      <c r="N6" s="60">
        <v>0.88</v>
      </c>
    </row>
    <row r="7" spans="1:14" x14ac:dyDescent="0.3">
      <c r="A7" t="s">
        <v>42</v>
      </c>
      <c r="B7">
        <v>100</v>
      </c>
      <c r="C7">
        <f>'PM Exist'!P31</f>
        <v>55</v>
      </c>
      <c r="D7">
        <f>'PM Exist'!Q31</f>
        <v>111</v>
      </c>
      <c r="E7">
        <f>'PM Exist'!R31</f>
        <v>59</v>
      </c>
      <c r="F7">
        <f>'PM Exist'!O30</f>
        <v>55</v>
      </c>
      <c r="G7">
        <f>'PM Exist'!N30</f>
        <v>53</v>
      </c>
      <c r="H7">
        <f>'PM Exist'!M30</f>
        <v>56</v>
      </c>
      <c r="I7">
        <f>'PM Exist'!O31</f>
        <v>54</v>
      </c>
      <c r="J7">
        <f>'PM Exist'!O32</f>
        <v>720</v>
      </c>
      <c r="K7">
        <f>'PM Exist'!O33</f>
        <v>18</v>
      </c>
      <c r="L7">
        <f>'PM Exist'!P30</f>
        <v>65</v>
      </c>
      <c r="M7">
        <f>'PM Exist'!P29</f>
        <v>814</v>
      </c>
      <c r="N7">
        <f>'PM Exist'!P28</f>
        <v>44</v>
      </c>
    </row>
    <row r="8" spans="1:14" x14ac:dyDescent="0.3">
      <c r="A8" t="s">
        <v>43</v>
      </c>
      <c r="B8">
        <v>100</v>
      </c>
      <c r="C8" s="86">
        <v>0</v>
      </c>
      <c r="D8" s="86">
        <v>0</v>
      </c>
      <c r="E8" s="86">
        <v>1.7000000000000002</v>
      </c>
      <c r="F8" s="86">
        <v>1.7999999999999998</v>
      </c>
      <c r="G8" s="86">
        <v>1.9</v>
      </c>
      <c r="H8" s="86">
        <v>7.1</v>
      </c>
      <c r="I8" s="86">
        <v>1.9</v>
      </c>
      <c r="J8" s="86">
        <v>2.1</v>
      </c>
      <c r="K8" s="86">
        <v>0</v>
      </c>
      <c r="L8" s="86">
        <v>0</v>
      </c>
      <c r="M8" s="86">
        <v>2.5</v>
      </c>
      <c r="N8" s="86">
        <v>6.8000000000000007</v>
      </c>
    </row>
    <row r="9" spans="1:14" x14ac:dyDescent="0.3">
      <c r="A9" t="s">
        <v>44</v>
      </c>
      <c r="B9">
        <v>100</v>
      </c>
      <c r="C9" s="60">
        <v>0.98</v>
      </c>
      <c r="D9" s="60">
        <v>0.98</v>
      </c>
      <c r="E9" s="60">
        <v>0.98</v>
      </c>
      <c r="F9" s="60">
        <v>0.98</v>
      </c>
      <c r="G9" s="60">
        <v>0.98</v>
      </c>
      <c r="H9" s="60">
        <v>0.98</v>
      </c>
      <c r="I9" s="60">
        <v>0.98</v>
      </c>
      <c r="J9" s="60">
        <v>0.98</v>
      </c>
      <c r="K9" s="60">
        <v>0.98</v>
      </c>
      <c r="L9" s="60">
        <v>0.98</v>
      </c>
      <c r="M9" s="60">
        <v>0.98</v>
      </c>
      <c r="N9" s="60">
        <v>0.98</v>
      </c>
    </row>
    <row r="10" spans="1:14" x14ac:dyDescent="0.3">
      <c r="A10" t="s">
        <v>42</v>
      </c>
      <c r="B10">
        <v>120</v>
      </c>
      <c r="C10">
        <f>'PM Exist'!AU18</f>
        <v>0</v>
      </c>
      <c r="D10">
        <f>'PM Exist'!AV18</f>
        <v>0</v>
      </c>
      <c r="E10">
        <f>'PM Exist'!AW18</f>
        <v>0</v>
      </c>
      <c r="F10">
        <f>'PM Exist'!AT17</f>
        <v>1</v>
      </c>
      <c r="G10">
        <f>'PM Exist'!AS17</f>
        <v>0</v>
      </c>
      <c r="H10">
        <f>'PM Exist'!AR17</f>
        <v>7</v>
      </c>
      <c r="I10">
        <f>'PM Exist'!AT18</f>
        <v>17</v>
      </c>
      <c r="J10">
        <f>'PM Exist'!AT19</f>
        <v>29</v>
      </c>
      <c r="K10">
        <f>'PM Exist'!AT20</f>
        <v>0</v>
      </c>
      <c r="L10">
        <f>'PM Exist'!AU17</f>
        <v>0</v>
      </c>
      <c r="M10">
        <f>'PM Exist'!AU16</f>
        <v>12</v>
      </c>
      <c r="N10">
        <f>'PM Exist'!AU15</f>
        <v>1</v>
      </c>
    </row>
    <row r="11" spans="1:14" x14ac:dyDescent="0.3">
      <c r="A11" t="s">
        <v>43</v>
      </c>
      <c r="B11">
        <v>120</v>
      </c>
      <c r="C11" s="85">
        <v>0</v>
      </c>
      <c r="D11" s="85">
        <v>0</v>
      </c>
      <c r="E11" s="85">
        <v>0</v>
      </c>
      <c r="F11" s="85">
        <v>100</v>
      </c>
      <c r="G11" s="85">
        <v>0</v>
      </c>
      <c r="H11" s="85">
        <v>14.299999999999999</v>
      </c>
      <c r="I11" s="85">
        <v>0</v>
      </c>
      <c r="J11" s="85">
        <v>3.4000000000000004</v>
      </c>
      <c r="K11" s="85">
        <v>0</v>
      </c>
      <c r="L11" s="85">
        <v>0</v>
      </c>
      <c r="M11" s="85">
        <v>0</v>
      </c>
      <c r="N11" s="85">
        <v>100</v>
      </c>
    </row>
    <row r="12" spans="1:14" x14ac:dyDescent="0.3">
      <c r="A12" t="s">
        <v>44</v>
      </c>
      <c r="B12">
        <v>120</v>
      </c>
      <c r="C12" s="60">
        <v>0.84</v>
      </c>
      <c r="D12" s="60">
        <v>0.84</v>
      </c>
      <c r="E12" s="60">
        <v>0.84</v>
      </c>
      <c r="F12" s="60">
        <v>0.84</v>
      </c>
      <c r="G12" s="60">
        <v>0.84</v>
      </c>
      <c r="H12" s="60">
        <v>0.84</v>
      </c>
      <c r="I12" s="60">
        <v>0.84</v>
      </c>
      <c r="J12" s="60">
        <v>0.84</v>
      </c>
      <c r="K12" s="60">
        <v>0.84</v>
      </c>
      <c r="L12" s="60">
        <v>0.84</v>
      </c>
      <c r="M12" s="60">
        <v>0.84</v>
      </c>
      <c r="N12" s="60">
        <v>0.84</v>
      </c>
    </row>
    <row r="13" spans="1:14" x14ac:dyDescent="0.3">
      <c r="A13" t="s">
        <v>42</v>
      </c>
      <c r="B13">
        <v>200</v>
      </c>
      <c r="C13">
        <f>'PM Exist'!AU31</f>
        <v>0</v>
      </c>
      <c r="D13">
        <f>'PM Exist'!AV31</f>
        <v>0</v>
      </c>
      <c r="E13">
        <f>'PM Exist'!AW31</f>
        <v>0</v>
      </c>
      <c r="F13">
        <f>'PM Exist'!AT30</f>
        <v>0</v>
      </c>
      <c r="G13">
        <f>'PM Exist'!AS30</f>
        <v>0</v>
      </c>
      <c r="H13">
        <f>'PM Exist'!AR30</f>
        <v>0</v>
      </c>
      <c r="I13">
        <f>'PM Exist'!AT31</f>
        <v>0</v>
      </c>
      <c r="J13">
        <f>'PM Exist'!AT32</f>
        <v>834</v>
      </c>
      <c r="K13">
        <f>'PM Exist'!AT33</f>
        <v>0</v>
      </c>
      <c r="L13">
        <f>'PM Exist'!AU30</f>
        <v>0</v>
      </c>
      <c r="M13">
        <f>'PM Exist'!AU29</f>
        <v>923</v>
      </c>
      <c r="N13">
        <f>'PM Exist'!AU28</f>
        <v>0</v>
      </c>
    </row>
    <row r="14" spans="1:14" x14ac:dyDescent="0.3">
      <c r="A14" t="s">
        <v>43</v>
      </c>
      <c r="B14">
        <v>200</v>
      </c>
      <c r="C14" s="85">
        <v>0</v>
      </c>
      <c r="D14" s="85">
        <v>0</v>
      </c>
      <c r="E14" s="85">
        <v>0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5">
        <v>0</v>
      </c>
      <c r="M14" s="85">
        <v>0</v>
      </c>
      <c r="N14" s="85">
        <v>0</v>
      </c>
    </row>
    <row r="15" spans="1:14" x14ac:dyDescent="0.3">
      <c r="A15" t="s">
        <v>44</v>
      </c>
      <c r="B15">
        <v>200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B4" sqref="B4"/>
    </sheetView>
  </sheetViews>
  <sheetFormatPr defaultRowHeight="14.4" x14ac:dyDescent="0.3"/>
  <cols>
    <col min="1" max="1" width="14.77734375" bestFit="1" customWidth="1"/>
  </cols>
  <sheetData>
    <row r="1" spans="1:14" x14ac:dyDescent="0.3">
      <c r="A1" t="s">
        <v>26</v>
      </c>
    </row>
    <row r="2" spans="1:14" x14ac:dyDescent="0.3">
      <c r="A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3">
      <c r="A4" t="s">
        <v>42</v>
      </c>
      <c r="B4">
        <v>110</v>
      </c>
      <c r="C4" s="58">
        <f>'AM FB 2024'!P18</f>
        <v>0</v>
      </c>
      <c r="D4" s="58">
        <f>'AM FB 2024'!Q18</f>
        <v>97.56</v>
      </c>
      <c r="E4" s="58">
        <f>'AM FB 2024'!R18</f>
        <v>17</v>
      </c>
      <c r="F4" s="58">
        <f>'AM FB 2024'!O17</f>
        <v>3</v>
      </c>
      <c r="G4" s="58">
        <f>'AM FB 2024'!N17</f>
        <v>176.84</v>
      </c>
      <c r="H4" s="58">
        <f>'AM FB 2024'!M17</f>
        <v>0</v>
      </c>
      <c r="I4" s="58">
        <f>'AM FB 2024'!O18</f>
        <v>0</v>
      </c>
      <c r="J4" s="58">
        <f>'AM FB 2024'!O19</f>
        <v>0</v>
      </c>
      <c r="K4" s="58">
        <f>'AM FB 2024'!O20</f>
        <v>0</v>
      </c>
      <c r="L4" s="58">
        <f>'AM FB 2024'!P17</f>
        <v>26</v>
      </c>
      <c r="M4" s="58">
        <f>'AM FB 2024'!P16</f>
        <v>0</v>
      </c>
      <c r="N4" s="58">
        <f>'AM FB 2024'!P15</f>
        <v>7</v>
      </c>
    </row>
    <row r="5" spans="1:14" x14ac:dyDescent="0.3">
      <c r="A5" t="s">
        <v>42</v>
      </c>
      <c r="B5">
        <v>100</v>
      </c>
      <c r="C5" s="58">
        <f>'AM FB 2024'!P31</f>
        <v>97.72</v>
      </c>
      <c r="D5" s="58">
        <f>'AM FB 2024'!Q31</f>
        <v>43.68</v>
      </c>
      <c r="E5" s="58">
        <f>'AM FB 2024'!R31</f>
        <v>98.16</v>
      </c>
      <c r="F5" s="58">
        <f>'AM FB 2024'!O30</f>
        <v>85.28</v>
      </c>
      <c r="G5" s="58">
        <f>'AM FB 2024'!N30</f>
        <v>104</v>
      </c>
      <c r="H5" s="58">
        <f>'AM FB 2024'!M30</f>
        <v>66.56</v>
      </c>
      <c r="I5" s="58">
        <f>'AM FB 2024'!O31</f>
        <v>46.8</v>
      </c>
      <c r="J5" s="58">
        <f>'AM FB 2024'!O32</f>
        <v>951.24</v>
      </c>
      <c r="K5" s="58">
        <f>'AM FB 2024'!O33</f>
        <v>48.44</v>
      </c>
      <c r="L5" s="58">
        <f>'AM FB 2024'!P30</f>
        <v>69.12</v>
      </c>
      <c r="M5" s="58">
        <f>'AM FB 2024'!P29</f>
        <v>557.24</v>
      </c>
      <c r="N5" s="58">
        <f>'AM FB 2024'!P28</f>
        <v>28.08</v>
      </c>
    </row>
    <row r="6" spans="1:14" x14ac:dyDescent="0.3">
      <c r="A6" t="s">
        <v>42</v>
      </c>
      <c r="B6">
        <v>120</v>
      </c>
      <c r="C6" s="58">
        <f>'AM FB 2024'!AU18</f>
        <v>0</v>
      </c>
      <c r="D6" s="58">
        <f>'AM FB 2024'!AV18</f>
        <v>0</v>
      </c>
      <c r="E6" s="58">
        <f>'AM FB 2024'!AW18</f>
        <v>0</v>
      </c>
      <c r="F6" s="58">
        <f>'AM FB 2024'!AT17</f>
        <v>0</v>
      </c>
      <c r="G6" s="58">
        <f>'AM FB 2024'!AS17</f>
        <v>0</v>
      </c>
      <c r="H6" s="58">
        <f>'AM FB 2024'!AR17</f>
        <v>10</v>
      </c>
      <c r="I6" s="58">
        <f>'AM FB 2024'!AT18</f>
        <v>3</v>
      </c>
      <c r="J6" s="58">
        <f>'AM FB 2024'!AT19</f>
        <v>17</v>
      </c>
      <c r="K6" s="58">
        <f>'AM FB 2024'!AT20</f>
        <v>0</v>
      </c>
      <c r="L6" s="58">
        <f>'AM FB 2024'!AU17</f>
        <v>0</v>
      </c>
      <c r="M6" s="58">
        <f>'AM FB 2024'!AU16</f>
        <v>21</v>
      </c>
      <c r="N6" s="58">
        <f>'AM FB 2024'!AU15</f>
        <v>0</v>
      </c>
    </row>
    <row r="7" spans="1:14" x14ac:dyDescent="0.3">
      <c r="A7" t="s">
        <v>42</v>
      </c>
      <c r="B7">
        <v>200</v>
      </c>
      <c r="C7" s="58">
        <f>'AM FB 2024'!AU31</f>
        <v>0</v>
      </c>
      <c r="D7" s="58">
        <f>'AM FB 2024'!AV31</f>
        <v>0</v>
      </c>
      <c r="E7" s="58">
        <f>'AM FB 2024'!AW31</f>
        <v>0</v>
      </c>
      <c r="F7" s="58">
        <f>'AM FB 2024'!AT30</f>
        <v>0</v>
      </c>
      <c r="G7" s="58">
        <f>'AM FB 2024'!AS30</f>
        <v>0</v>
      </c>
      <c r="H7" s="58">
        <f>'AM FB 2024'!AR30</f>
        <v>0</v>
      </c>
      <c r="I7" s="58">
        <f>'AM FB 2024'!AT31</f>
        <v>0</v>
      </c>
      <c r="J7" s="58">
        <f>'AM FB 2024'!AT32</f>
        <v>1134.6799999999998</v>
      </c>
      <c r="K7" s="58">
        <f>'AM FB 2024'!AT33</f>
        <v>0</v>
      </c>
      <c r="L7" s="58">
        <f>'AM FB 2024'!AU30</f>
        <v>0</v>
      </c>
      <c r="M7" s="58">
        <f>'AM FB 2024'!AU29</f>
        <v>654.44000000000005</v>
      </c>
      <c r="N7" s="58">
        <f>'AM FB 2024'!AU28</f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K5" sqref="K5"/>
    </sheetView>
  </sheetViews>
  <sheetFormatPr defaultRowHeight="14.4" x14ac:dyDescent="0.3"/>
  <sheetData>
    <row r="1" spans="1:14" x14ac:dyDescent="0.3">
      <c r="A1" t="s">
        <v>26</v>
      </c>
    </row>
    <row r="2" spans="1:14" x14ac:dyDescent="0.3">
      <c r="A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3">
      <c r="A4" t="s">
        <v>42</v>
      </c>
      <c r="B4">
        <v>110</v>
      </c>
      <c r="C4" s="58">
        <f>'PM FB 2024'!P18</f>
        <v>0</v>
      </c>
      <c r="D4" s="58">
        <f>'PM FB 2024'!Q18</f>
        <v>177.36</v>
      </c>
      <c r="E4" s="58">
        <f>'PM FB 2024'!R18</f>
        <v>53</v>
      </c>
      <c r="F4" s="58">
        <f>'PM FB 2024'!O17</f>
        <v>7</v>
      </c>
      <c r="G4" s="58">
        <f>'PM FB 2024'!N17</f>
        <v>111.56</v>
      </c>
      <c r="H4" s="58">
        <f>'PM FB 2024'!M17</f>
        <v>0</v>
      </c>
      <c r="I4" s="58">
        <f>'PM FB 2024'!O18</f>
        <v>0</v>
      </c>
      <c r="J4" s="58">
        <f>'PM FB 2024'!O19</f>
        <v>0</v>
      </c>
      <c r="K4" s="58">
        <f>'PM FB 2024'!O20</f>
        <v>0</v>
      </c>
      <c r="L4" s="58">
        <f>'PM FB 2024'!P17</f>
        <v>12</v>
      </c>
      <c r="M4" s="58">
        <f>'PM FB 2024'!P16</f>
        <v>0</v>
      </c>
      <c r="N4" s="58">
        <f>'PM FB 2024'!P15</f>
        <v>6</v>
      </c>
    </row>
    <row r="5" spans="1:14" x14ac:dyDescent="0.3">
      <c r="A5" t="s">
        <v>42</v>
      </c>
      <c r="B5">
        <v>100</v>
      </c>
      <c r="C5" s="58">
        <f>'PM FB 2024'!P31</f>
        <v>97.2</v>
      </c>
      <c r="D5" s="58">
        <f>'PM FB 2024'!Q31</f>
        <v>115.44</v>
      </c>
      <c r="E5" s="58">
        <f>'PM FB 2024'!R31</f>
        <v>94.36</v>
      </c>
      <c r="F5" s="58">
        <f>'PM FB 2024'!O30</f>
        <v>57.2</v>
      </c>
      <c r="G5" s="58">
        <f>'PM FB 2024'!N30</f>
        <v>55.12</v>
      </c>
      <c r="H5" s="58">
        <f>'PM FB 2024'!M30</f>
        <v>58.24</v>
      </c>
      <c r="I5" s="58">
        <f>'PM FB 2024'!O31</f>
        <v>56.16</v>
      </c>
      <c r="J5" s="58">
        <f>'PM FB 2024'!O32</f>
        <v>928.8</v>
      </c>
      <c r="K5" s="58">
        <f>'PM FB 2024'!O33</f>
        <v>70.72</v>
      </c>
      <c r="L5" s="58">
        <f>'PM FB 2024'!P30</f>
        <v>134.6</v>
      </c>
      <c r="M5" s="58">
        <f>'PM FB 2024'!P29</f>
        <v>962.56</v>
      </c>
      <c r="N5" s="58">
        <f>'PM FB 2024'!P28</f>
        <v>45.76</v>
      </c>
    </row>
    <row r="6" spans="1:14" x14ac:dyDescent="0.3">
      <c r="A6" t="s">
        <v>42</v>
      </c>
      <c r="B6">
        <v>120</v>
      </c>
      <c r="C6" s="58">
        <f>'PM FB 2024'!AU18</f>
        <v>0</v>
      </c>
      <c r="D6" s="58">
        <f>'PM FB 2024'!AV18</f>
        <v>0</v>
      </c>
      <c r="E6" s="58">
        <f>'PM FB 2024'!AW18</f>
        <v>0</v>
      </c>
      <c r="F6" s="58">
        <f>'PM FB 2024'!AT17</f>
        <v>1</v>
      </c>
      <c r="G6" s="58">
        <f>'PM FB 2024'!AS17</f>
        <v>0</v>
      </c>
      <c r="H6" s="58">
        <f>'PM FB 2024'!AR17</f>
        <v>7</v>
      </c>
      <c r="I6" s="58">
        <f>'PM FB 2024'!AT18</f>
        <v>17</v>
      </c>
      <c r="J6" s="58">
        <f>'PM FB 2024'!AT19</f>
        <v>29</v>
      </c>
      <c r="K6" s="58">
        <f>'PM FB 2024'!AT20</f>
        <v>0</v>
      </c>
      <c r="L6" s="58">
        <f>'PM FB 2024'!AU17</f>
        <v>0</v>
      </c>
      <c r="M6" s="58">
        <f>'PM FB 2024'!AU16</f>
        <v>12</v>
      </c>
      <c r="N6" s="58">
        <f>'PM FB 2024'!AU15</f>
        <v>1</v>
      </c>
    </row>
    <row r="7" spans="1:14" x14ac:dyDescent="0.3">
      <c r="A7" t="s">
        <v>42</v>
      </c>
      <c r="B7">
        <v>200</v>
      </c>
      <c r="C7" s="58">
        <f>'PM FB 2024'!AU31</f>
        <v>0</v>
      </c>
      <c r="D7" s="58">
        <f>'PM FB 2024'!AV31</f>
        <v>0</v>
      </c>
      <c r="E7" s="58">
        <f>'PM FB 2024'!AW31</f>
        <v>0</v>
      </c>
      <c r="F7" s="58">
        <f>'PM FB 2024'!AT30</f>
        <v>0</v>
      </c>
      <c r="G7" s="58">
        <f>'PM FB 2024'!AS30</f>
        <v>0</v>
      </c>
      <c r="H7" s="58">
        <f>'PM FB 2024'!AR30</f>
        <v>0</v>
      </c>
      <c r="I7" s="58">
        <f>'PM FB 2024'!AT31</f>
        <v>0</v>
      </c>
      <c r="J7" s="58">
        <f>'PM FB 2024'!AT32</f>
        <v>1080.3600000000001</v>
      </c>
      <c r="K7" s="58">
        <f>'PM FB 2024'!AT33</f>
        <v>0</v>
      </c>
      <c r="L7" s="58">
        <f>'PM FB 2024'!AU30</f>
        <v>0</v>
      </c>
      <c r="M7" s="58">
        <f>'PM FB 2024'!AU29</f>
        <v>1142.92</v>
      </c>
      <c r="N7" s="58">
        <f>'PM FB 2024'!AU28</f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O13" sqref="O13"/>
    </sheetView>
  </sheetViews>
  <sheetFormatPr defaultRowHeight="14.4" x14ac:dyDescent="0.3"/>
  <sheetData>
    <row r="1" spans="1:14" x14ac:dyDescent="0.3">
      <c r="A1" t="s">
        <v>26</v>
      </c>
    </row>
    <row r="2" spans="1:14" x14ac:dyDescent="0.3">
      <c r="A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3">
      <c r="A4" t="s">
        <v>42</v>
      </c>
      <c r="B4">
        <v>110</v>
      </c>
      <c r="C4" s="58">
        <f>'AM FB 2029'!P18</f>
        <v>0</v>
      </c>
      <c r="D4" s="58">
        <f>'AM FB 2029'!Q18</f>
        <v>103.25999999999999</v>
      </c>
      <c r="E4" s="58">
        <f>'AM FB 2029'!R18</f>
        <v>17</v>
      </c>
      <c r="F4" s="58">
        <f>'AM FB 2029'!O17</f>
        <v>3</v>
      </c>
      <c r="G4" s="58">
        <f>'AM FB 2029'!N17</f>
        <v>189.14</v>
      </c>
      <c r="H4" s="58">
        <f>'AM FB 2029'!M17</f>
        <v>0</v>
      </c>
      <c r="I4" s="58">
        <f>'AM FB 2029'!O18</f>
        <v>0</v>
      </c>
      <c r="J4" s="58">
        <f>'AM FB 2029'!O19</f>
        <v>0</v>
      </c>
      <c r="K4" s="58">
        <f>'AM FB 2029'!O20</f>
        <v>0</v>
      </c>
      <c r="L4" s="58">
        <f>'AM FB 2029'!P17</f>
        <v>26</v>
      </c>
      <c r="M4" s="58">
        <f>'AM FB 2029'!P16</f>
        <v>0</v>
      </c>
      <c r="N4" s="58">
        <f>'AM FB 2029'!P15</f>
        <v>7</v>
      </c>
    </row>
    <row r="5" spans="1:14" x14ac:dyDescent="0.3">
      <c r="A5" t="s">
        <v>42</v>
      </c>
      <c r="B5">
        <v>100</v>
      </c>
      <c r="C5" s="58">
        <f>'AM FB 2029'!P31</f>
        <v>98.62</v>
      </c>
      <c r="D5" s="58">
        <f>'AM FB 2029'!Q31</f>
        <v>45.78</v>
      </c>
      <c r="E5" s="58">
        <f>'AM FB 2029'!R31</f>
        <v>99.61</v>
      </c>
      <c r="F5" s="58">
        <f>'AM FB 2029'!O30</f>
        <v>89.38</v>
      </c>
      <c r="G5" s="58">
        <f>'AM FB 2029'!N30</f>
        <v>109</v>
      </c>
      <c r="H5" s="58">
        <f>'AM FB 2029'!M30</f>
        <v>69.760000000000005</v>
      </c>
      <c r="I5" s="58">
        <f>'AM FB 2029'!O31</f>
        <v>49.05</v>
      </c>
      <c r="J5" s="58">
        <f>'AM FB 2029'!O32</f>
        <v>1014.04</v>
      </c>
      <c r="K5" s="58">
        <f>'AM FB 2029'!O33</f>
        <v>50.24</v>
      </c>
      <c r="L5" s="58">
        <f>'AM FB 2029'!P30</f>
        <v>71.77</v>
      </c>
      <c r="M5" s="58">
        <f>'AM FB 2029'!P29</f>
        <v>598.79</v>
      </c>
      <c r="N5" s="58">
        <f>'AM FB 2029'!P28</f>
        <v>29.43</v>
      </c>
    </row>
    <row r="6" spans="1:14" x14ac:dyDescent="0.3">
      <c r="A6" t="s">
        <v>42</v>
      </c>
      <c r="B6">
        <v>120</v>
      </c>
      <c r="C6" s="58">
        <f>'AM FB 2029'!AU18</f>
        <v>0</v>
      </c>
      <c r="D6" s="58">
        <f>'AM FB 2029'!AV18</f>
        <v>0</v>
      </c>
      <c r="E6" s="58">
        <f>'AM FB 2029'!AW18</f>
        <v>0</v>
      </c>
      <c r="F6" s="58">
        <f>'AM FB 2029'!AT17</f>
        <v>0</v>
      </c>
      <c r="G6" s="58">
        <f>'AM FB 2029'!AS17</f>
        <v>0</v>
      </c>
      <c r="H6" s="58">
        <f>'AM FB 2029'!AR17</f>
        <v>10</v>
      </c>
      <c r="I6" s="58">
        <f>'AM FB 2029'!AT18</f>
        <v>3</v>
      </c>
      <c r="J6" s="58">
        <f>'AM FB 2029'!AT19</f>
        <v>17</v>
      </c>
      <c r="K6" s="58">
        <f>'AM FB 2029'!AT20</f>
        <v>0</v>
      </c>
      <c r="L6" s="58">
        <f>'AM FB 2029'!AU17</f>
        <v>0</v>
      </c>
      <c r="M6" s="58">
        <f>'AM FB 2029'!AU16</f>
        <v>21</v>
      </c>
      <c r="N6" s="58">
        <f>'AM FB 2029'!AU15</f>
        <v>0</v>
      </c>
    </row>
    <row r="7" spans="1:14" x14ac:dyDescent="0.3">
      <c r="A7" t="s">
        <v>42</v>
      </c>
      <c r="B7">
        <v>200</v>
      </c>
      <c r="C7" s="58">
        <f>'AM FB 2029'!AU31</f>
        <v>0</v>
      </c>
      <c r="D7" s="58">
        <f>'AM FB 2029'!AV31</f>
        <v>0</v>
      </c>
      <c r="E7" s="58">
        <f>'AM FB 2029'!AW31</f>
        <v>0</v>
      </c>
      <c r="F7" s="58">
        <f>'AM FB 2029'!AT30</f>
        <v>0</v>
      </c>
      <c r="G7" s="58">
        <f>'AM FB 2029'!AS30</f>
        <v>0</v>
      </c>
      <c r="H7" s="58">
        <f>'AM FB 2029'!AR30</f>
        <v>0</v>
      </c>
      <c r="I7" s="58">
        <f>'AM FB 2029'!AT31</f>
        <v>0</v>
      </c>
      <c r="J7" s="58">
        <f>'AM FB 2029'!AT32</f>
        <v>1203.03</v>
      </c>
      <c r="K7" s="58">
        <f>'AM FB 2029'!AT33</f>
        <v>0</v>
      </c>
      <c r="L7" s="58">
        <f>'AM FB 2029'!AU30</f>
        <v>0</v>
      </c>
      <c r="M7" s="58">
        <f>'AM FB 2029'!AU29</f>
        <v>699.99</v>
      </c>
      <c r="N7" s="58">
        <f>'AM FB 2029'!AU28</f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O13" sqref="O13"/>
    </sheetView>
  </sheetViews>
  <sheetFormatPr defaultRowHeight="14.4" x14ac:dyDescent="0.3"/>
  <sheetData>
    <row r="1" spans="1:14" x14ac:dyDescent="0.3">
      <c r="A1" t="s">
        <v>26</v>
      </c>
    </row>
    <row r="2" spans="1:14" x14ac:dyDescent="0.3">
      <c r="A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3">
      <c r="A4" t="s">
        <v>42</v>
      </c>
      <c r="B4">
        <v>110</v>
      </c>
      <c r="C4" s="58">
        <f>'PM FB 2029'!P18</f>
        <v>0</v>
      </c>
      <c r="D4" s="58">
        <f>'PM FB 2029'!Q18</f>
        <v>187.81</v>
      </c>
      <c r="E4" s="58">
        <f>'PM FB 2029'!R18</f>
        <v>53</v>
      </c>
      <c r="F4" s="58">
        <f>'PM FB 2029'!O17</f>
        <v>7</v>
      </c>
      <c r="G4" s="58">
        <f>'PM FB 2029'!N17</f>
        <v>119.75999999999999</v>
      </c>
      <c r="H4" s="58">
        <f>'PM FB 2029'!M17</f>
        <v>0</v>
      </c>
      <c r="I4" s="58">
        <f>'PM FB 2029'!O18</f>
        <v>0</v>
      </c>
      <c r="J4" s="58">
        <f>'PM FB 2029'!O19</f>
        <v>0</v>
      </c>
      <c r="K4" s="58">
        <f>'PM FB 2029'!O20</f>
        <v>0</v>
      </c>
      <c r="L4" s="58">
        <f>'PM FB 2029'!P17</f>
        <v>12</v>
      </c>
      <c r="M4" s="58">
        <f>'PM FB 2029'!P16</f>
        <v>0</v>
      </c>
      <c r="N4" s="58">
        <f>'PM FB 2029'!P15</f>
        <v>6</v>
      </c>
    </row>
    <row r="5" spans="1:14" x14ac:dyDescent="0.3">
      <c r="A5" t="s">
        <v>42</v>
      </c>
      <c r="B5">
        <v>100</v>
      </c>
      <c r="C5" s="58">
        <f>'PM FB 2029'!P31</f>
        <v>99.95</v>
      </c>
      <c r="D5" s="58">
        <f>'PM FB 2029'!Q31</f>
        <v>120.99</v>
      </c>
      <c r="E5" s="58">
        <f>'PM FB 2029'!R31</f>
        <v>97.31</v>
      </c>
      <c r="F5" s="58">
        <f>'PM FB 2029'!O30</f>
        <v>59.95</v>
      </c>
      <c r="G5" s="58">
        <f>'PM FB 2029'!N30</f>
        <v>57.769999999999996</v>
      </c>
      <c r="H5" s="58">
        <f>'PM FB 2029'!M30</f>
        <v>61.04</v>
      </c>
      <c r="I5" s="58">
        <f>'PM FB 2029'!O31</f>
        <v>58.86</v>
      </c>
      <c r="J5" s="58">
        <f>'PM FB 2029'!O32</f>
        <v>979.8</v>
      </c>
      <c r="K5" s="58">
        <f>'PM FB 2029'!O33</f>
        <v>71.62</v>
      </c>
      <c r="L5" s="58">
        <f>'PM FB 2029'!P30</f>
        <v>137.85</v>
      </c>
      <c r="M5" s="58">
        <f>'PM FB 2029'!P29</f>
        <v>1028.26</v>
      </c>
      <c r="N5" s="58">
        <f>'PM FB 2029'!P28</f>
        <v>47.96</v>
      </c>
    </row>
    <row r="6" spans="1:14" x14ac:dyDescent="0.3">
      <c r="A6" t="s">
        <v>42</v>
      </c>
      <c r="B6">
        <v>120</v>
      </c>
      <c r="C6" s="58">
        <f>'PM FB 2029'!AU18</f>
        <v>0</v>
      </c>
      <c r="D6" s="58">
        <f>'PM FB 2029'!AV18</f>
        <v>0</v>
      </c>
      <c r="E6" s="58">
        <f>'PM FB 2029'!AW18</f>
        <v>0</v>
      </c>
      <c r="F6" s="58">
        <f>'PM FB 2029'!AT17</f>
        <v>1</v>
      </c>
      <c r="G6" s="58">
        <f>'PM FB 2029'!AS17</f>
        <v>0</v>
      </c>
      <c r="H6" s="58">
        <f>'PM FB 2029'!AR17</f>
        <v>7</v>
      </c>
      <c r="I6" s="58">
        <f>'PM FB 2029'!AT18</f>
        <v>17</v>
      </c>
      <c r="J6" s="58">
        <f>'PM FB 2029'!AT19</f>
        <v>29</v>
      </c>
      <c r="K6" s="58">
        <f>'PM FB 2029'!AT20</f>
        <v>0</v>
      </c>
      <c r="L6" s="58">
        <f>'PM FB 2029'!AU17</f>
        <v>0</v>
      </c>
      <c r="M6" s="58">
        <f>'PM FB 2029'!AU16</f>
        <v>12</v>
      </c>
      <c r="N6" s="58">
        <f>'PM FB 2029'!AU15</f>
        <v>1</v>
      </c>
    </row>
    <row r="7" spans="1:14" x14ac:dyDescent="0.3">
      <c r="A7" t="s">
        <v>42</v>
      </c>
      <c r="B7">
        <v>200</v>
      </c>
      <c r="C7" s="58">
        <f>'PM FB 2029'!AU31</f>
        <v>0</v>
      </c>
      <c r="D7" s="58">
        <f>'PM FB 2029'!AV31</f>
        <v>0</v>
      </c>
      <c r="E7" s="58">
        <f>'PM FB 2029'!AW31</f>
        <v>0</v>
      </c>
      <c r="F7" s="58">
        <f>'PM FB 2029'!AT30</f>
        <v>0</v>
      </c>
      <c r="G7" s="58">
        <f>'PM FB 2029'!AS30</f>
        <v>0</v>
      </c>
      <c r="H7" s="58">
        <f>'PM FB 2029'!AR30</f>
        <v>0</v>
      </c>
      <c r="I7" s="58">
        <f>'PM FB 2029'!AT31</f>
        <v>0</v>
      </c>
      <c r="J7" s="58">
        <f>'PM FB 2029'!AT32</f>
        <v>1137.06</v>
      </c>
      <c r="K7" s="58">
        <f>'PM FB 2029'!AT33</f>
        <v>0</v>
      </c>
      <c r="L7" s="58">
        <f>'PM FB 2029'!AU30</f>
        <v>0</v>
      </c>
      <c r="M7" s="58">
        <f>'PM FB 2029'!AU29</f>
        <v>1214.07</v>
      </c>
      <c r="N7" s="58">
        <f>'PM FB 2029'!AU28</f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O13" sqref="O13"/>
    </sheetView>
  </sheetViews>
  <sheetFormatPr defaultRowHeight="14.4" x14ac:dyDescent="0.3"/>
  <sheetData>
    <row r="1" spans="1:14" x14ac:dyDescent="0.3">
      <c r="A1" t="s">
        <v>26</v>
      </c>
    </row>
    <row r="2" spans="1:14" x14ac:dyDescent="0.3">
      <c r="A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3">
      <c r="A4" t="s">
        <v>42</v>
      </c>
      <c r="B4">
        <v>110</v>
      </c>
      <c r="C4" s="58">
        <f>'AM TF 2024'!P18</f>
        <v>0</v>
      </c>
      <c r="D4" s="58">
        <f>'AM TF 2024'!Q18</f>
        <v>97.56</v>
      </c>
      <c r="E4" s="58">
        <f>'AM TF 2024'!R18</f>
        <v>23.3</v>
      </c>
      <c r="F4" s="58">
        <f>'AM TF 2024'!O17</f>
        <v>5.0999999999999996</v>
      </c>
      <c r="G4" s="58">
        <f>'AM TF 2024'!N17</f>
        <v>176.84</v>
      </c>
      <c r="H4" s="58">
        <f>'AM TF 2024'!M17</f>
        <v>0</v>
      </c>
      <c r="I4" s="58">
        <f>'AM TF 2024'!O18</f>
        <v>0</v>
      </c>
      <c r="J4" s="58">
        <f>'AM TF 2024'!O19</f>
        <v>0</v>
      </c>
      <c r="K4" s="58">
        <f>'AM TF 2024'!O20</f>
        <v>0</v>
      </c>
      <c r="L4" s="58">
        <f>'AM TF 2024'!P17</f>
        <v>49.400000000000006</v>
      </c>
      <c r="M4" s="58">
        <f>'AM TF 2024'!P16</f>
        <v>0</v>
      </c>
      <c r="N4" s="58">
        <f>'AM TF 2024'!P15</f>
        <v>12.85</v>
      </c>
    </row>
    <row r="5" spans="1:14" x14ac:dyDescent="0.3">
      <c r="A5" t="s">
        <v>42</v>
      </c>
      <c r="B5">
        <v>100</v>
      </c>
      <c r="C5" s="58">
        <f>'AM TF 2024'!P31</f>
        <v>97.72</v>
      </c>
      <c r="D5" s="58">
        <f>'AM TF 2024'!Q31</f>
        <v>46.48</v>
      </c>
      <c r="E5" s="58">
        <f>'AM TF 2024'!R31</f>
        <v>98.16</v>
      </c>
      <c r="F5" s="58">
        <f>'AM TF 2024'!O30</f>
        <v>100.88000000000001</v>
      </c>
      <c r="G5" s="58">
        <f>'AM TF 2024'!N30</f>
        <v>111.8</v>
      </c>
      <c r="H5" s="58">
        <f>'AM TF 2024'!M30</f>
        <v>66.56</v>
      </c>
      <c r="I5" s="58">
        <f>'AM TF 2024'!O31</f>
        <v>50.3</v>
      </c>
      <c r="J5" s="58">
        <f>'AM TF 2024'!O32</f>
        <v>951.24</v>
      </c>
      <c r="K5" s="58">
        <f>'AM TF 2024'!O33</f>
        <v>48.44</v>
      </c>
      <c r="L5" s="58">
        <f>'AM TF 2024'!P30</f>
        <v>69.12</v>
      </c>
      <c r="M5" s="58">
        <f>'AM TF 2024'!P29</f>
        <v>566.99</v>
      </c>
      <c r="N5" s="58">
        <f>'AM TF 2024'!P28</f>
        <v>28.08</v>
      </c>
    </row>
    <row r="6" spans="1:14" x14ac:dyDescent="0.3">
      <c r="A6" t="s">
        <v>42</v>
      </c>
      <c r="B6">
        <v>120</v>
      </c>
      <c r="C6" s="58">
        <f>'AM TF 2024'!AU18</f>
        <v>29.250000000000004</v>
      </c>
      <c r="D6" s="58">
        <f>'AM TF 2024'!AV18</f>
        <v>0</v>
      </c>
      <c r="E6" s="58">
        <f>'AM TF 2024'!AW18</f>
        <v>0</v>
      </c>
      <c r="F6" s="58">
        <f>'AM TF 2024'!AT17</f>
        <v>0</v>
      </c>
      <c r="G6" s="58">
        <f>'AM TF 2024'!AS17</f>
        <v>0</v>
      </c>
      <c r="H6" s="58">
        <f>'AM TF 2024'!AR17</f>
        <v>10</v>
      </c>
      <c r="I6" s="58">
        <f>'AM TF 2024'!AT18</f>
        <v>3</v>
      </c>
      <c r="J6" s="58">
        <f>'AM TF 2024'!AT19</f>
        <v>17</v>
      </c>
      <c r="K6" s="58">
        <f>'AM TF 2024'!AT20</f>
        <v>8.4</v>
      </c>
      <c r="L6" s="58">
        <f>'AM TF 2024'!AU17</f>
        <v>0</v>
      </c>
      <c r="M6" s="58">
        <f>'AM TF 2024'!AU16</f>
        <v>21</v>
      </c>
      <c r="N6" s="58">
        <f>'AM TF 2024'!AU15</f>
        <v>0</v>
      </c>
    </row>
    <row r="7" spans="1:14" x14ac:dyDescent="0.3">
      <c r="A7" t="s">
        <v>42</v>
      </c>
      <c r="B7">
        <v>200</v>
      </c>
      <c r="C7" s="58">
        <f>'AM TF 2024'!AU31</f>
        <v>0</v>
      </c>
      <c r="D7" s="58">
        <f>'AM TF 2024'!AV31</f>
        <v>0</v>
      </c>
      <c r="E7" s="58">
        <f>'AM TF 2024'!AW31</f>
        <v>0</v>
      </c>
      <c r="F7" s="58">
        <f>'AM TF 2024'!AT30</f>
        <v>0</v>
      </c>
      <c r="G7" s="58">
        <f>'AM TF 2024'!AS30</f>
        <v>0</v>
      </c>
      <c r="H7" s="58">
        <f>'AM TF 2024'!AR30</f>
        <v>9.75</v>
      </c>
      <c r="I7" s="58">
        <f>'AM TF 2024'!AT31</f>
        <v>0</v>
      </c>
      <c r="J7" s="58">
        <f>'AM TF 2024'!AT32</f>
        <v>1150.2799999999997</v>
      </c>
      <c r="K7" s="58">
        <f>'AM TF 2024'!AT33</f>
        <v>0</v>
      </c>
      <c r="L7" s="58">
        <f>'AM TF 2024'!AU30</f>
        <v>0</v>
      </c>
      <c r="M7" s="58">
        <f>'AM TF 2024'!AU29</f>
        <v>654.44000000000005</v>
      </c>
      <c r="N7" s="58">
        <f>'AM TF 2024'!AU28</f>
        <v>5.6000000000000005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O13" sqref="O13"/>
    </sheetView>
  </sheetViews>
  <sheetFormatPr defaultRowHeight="14.4" x14ac:dyDescent="0.3"/>
  <sheetData>
    <row r="1" spans="1:14" x14ac:dyDescent="0.3">
      <c r="A1" t="s">
        <v>26</v>
      </c>
    </row>
    <row r="2" spans="1:14" x14ac:dyDescent="0.3">
      <c r="A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3">
      <c r="A4" t="s">
        <v>42</v>
      </c>
      <c r="B4">
        <v>110</v>
      </c>
      <c r="C4" s="58">
        <f>'PM TF 2024'!P18</f>
        <v>0</v>
      </c>
      <c r="D4" s="58">
        <f>'PM TF 2024'!Q18</f>
        <v>177.36</v>
      </c>
      <c r="E4" s="58">
        <f>'PM TF 2024'!R18</f>
        <v>71</v>
      </c>
      <c r="F4" s="58">
        <f>'PM TF 2024'!O17</f>
        <v>13</v>
      </c>
      <c r="G4" s="58">
        <f>'PM TF 2024'!N17</f>
        <v>111.56</v>
      </c>
      <c r="H4" s="58">
        <f>'PM TF 2024'!M17</f>
        <v>0</v>
      </c>
      <c r="I4" s="58">
        <f>'PM TF 2024'!O18</f>
        <v>0</v>
      </c>
      <c r="J4" s="58">
        <f>'PM TF 2024'!O19</f>
        <v>0</v>
      </c>
      <c r="K4" s="58">
        <f>'PM TF 2024'!O20</f>
        <v>0</v>
      </c>
      <c r="L4" s="58">
        <f>'PM TF 2024'!P17</f>
        <v>27</v>
      </c>
      <c r="M4" s="58">
        <f>'PM TF 2024'!P16</f>
        <v>0</v>
      </c>
      <c r="N4" s="58">
        <f>'PM TF 2024'!P15</f>
        <v>9.75</v>
      </c>
    </row>
    <row r="5" spans="1:14" x14ac:dyDescent="0.3">
      <c r="A5" t="s">
        <v>42</v>
      </c>
      <c r="B5">
        <v>100</v>
      </c>
      <c r="C5" s="58">
        <f>'PM TF 2024'!P31</f>
        <v>97.2</v>
      </c>
      <c r="D5" s="58">
        <f>'PM TF 2024'!Q31</f>
        <v>123.44</v>
      </c>
      <c r="E5" s="58">
        <f>'PM TF 2024'!R31</f>
        <v>94.36</v>
      </c>
      <c r="F5" s="58">
        <f>'PM TF 2024'!O30</f>
        <v>67.2</v>
      </c>
      <c r="G5" s="58">
        <f>'PM TF 2024'!N30</f>
        <v>60.12</v>
      </c>
      <c r="H5" s="58">
        <f>'PM TF 2024'!M30</f>
        <v>58.24</v>
      </c>
      <c r="I5" s="58">
        <f>'PM TF 2024'!O31</f>
        <v>66.16</v>
      </c>
      <c r="J5" s="58">
        <f>'PM TF 2024'!O32</f>
        <v>928.8</v>
      </c>
      <c r="K5" s="58">
        <f>'PM TF 2024'!O33</f>
        <v>70.72</v>
      </c>
      <c r="L5" s="58">
        <f>'PM TF 2024'!P30</f>
        <v>134.6</v>
      </c>
      <c r="M5" s="58">
        <f>'PM TF 2024'!P29</f>
        <v>968.81</v>
      </c>
      <c r="N5" s="58">
        <f>'PM TF 2024'!P28</f>
        <v>45.76</v>
      </c>
    </row>
    <row r="6" spans="1:14" x14ac:dyDescent="0.3">
      <c r="A6" t="s">
        <v>42</v>
      </c>
      <c r="B6">
        <v>120</v>
      </c>
      <c r="C6" s="58">
        <f>'PM TF 2024'!AU18</f>
        <v>18.75</v>
      </c>
      <c r="D6" s="58">
        <f>'PM TF 2024'!AV18</f>
        <v>0</v>
      </c>
      <c r="E6" s="58">
        <f>'PM TF 2024'!AW18</f>
        <v>0</v>
      </c>
      <c r="F6" s="58">
        <f>'PM TF 2024'!AT17</f>
        <v>1</v>
      </c>
      <c r="G6" s="58">
        <f>'PM TF 2024'!AS17</f>
        <v>0</v>
      </c>
      <c r="H6" s="58">
        <f>'PM TF 2024'!AR17</f>
        <v>7</v>
      </c>
      <c r="I6" s="58">
        <f>'PM TF 2024'!AT18</f>
        <v>17</v>
      </c>
      <c r="J6" s="58">
        <f>'PM TF 2024'!AT19</f>
        <v>29</v>
      </c>
      <c r="K6" s="58">
        <f>'PM TF 2024'!AT20</f>
        <v>24</v>
      </c>
      <c r="L6" s="58">
        <f>'PM TF 2024'!AU17</f>
        <v>0</v>
      </c>
      <c r="M6" s="58">
        <f>'PM TF 2024'!AU16</f>
        <v>12</v>
      </c>
      <c r="N6" s="58">
        <f>'PM TF 2024'!AU15</f>
        <v>1</v>
      </c>
    </row>
    <row r="7" spans="1:14" x14ac:dyDescent="0.3">
      <c r="A7" t="s">
        <v>42</v>
      </c>
      <c r="B7">
        <v>200</v>
      </c>
      <c r="C7" s="58">
        <f>'PM TF 2024'!AU31</f>
        <v>0</v>
      </c>
      <c r="D7" s="58">
        <f>'PM TF 2024'!AV31</f>
        <v>0</v>
      </c>
      <c r="E7" s="58">
        <f>'PM TF 2024'!AW31</f>
        <v>0</v>
      </c>
      <c r="F7" s="58">
        <f>'PM TF 2024'!AT30</f>
        <v>0</v>
      </c>
      <c r="G7" s="58">
        <f>'PM TF 2024'!AS30</f>
        <v>0</v>
      </c>
      <c r="H7" s="58">
        <f>'PM TF 2024'!AR30</f>
        <v>6.25</v>
      </c>
      <c r="I7" s="58">
        <f>'PM TF 2024'!AT31</f>
        <v>0</v>
      </c>
      <c r="J7" s="58">
        <f>'PM TF 2024'!AT32</f>
        <v>1090.3600000000001</v>
      </c>
      <c r="K7" s="58">
        <f>'PM TF 2024'!AT33</f>
        <v>0</v>
      </c>
      <c r="L7" s="58">
        <f>'PM TF 2024'!AU30</f>
        <v>0</v>
      </c>
      <c r="M7" s="58">
        <f>'PM TF 2024'!AU29</f>
        <v>1142.92</v>
      </c>
      <c r="N7" s="58">
        <f>'PM TF 2024'!AU28</f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O13" sqref="O13"/>
    </sheetView>
  </sheetViews>
  <sheetFormatPr defaultRowHeight="14.4" x14ac:dyDescent="0.3"/>
  <sheetData>
    <row r="1" spans="1:14" x14ac:dyDescent="0.3">
      <c r="A1" t="s">
        <v>26</v>
      </c>
    </row>
    <row r="2" spans="1:14" x14ac:dyDescent="0.3">
      <c r="A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3">
      <c r="A4" t="s">
        <v>42</v>
      </c>
      <c r="B4">
        <v>110</v>
      </c>
      <c r="C4" s="58">
        <f>'AM TF 2029'!P18</f>
        <v>0</v>
      </c>
      <c r="D4" s="58">
        <f>'AM TF 2029'!Q18</f>
        <v>103.25999999999999</v>
      </c>
      <c r="E4" s="58">
        <f>'AM TF 2029'!R18</f>
        <v>23.3</v>
      </c>
      <c r="F4" s="58">
        <f>'AM TF 2029'!O17</f>
        <v>5.0999999999999996</v>
      </c>
      <c r="G4" s="58">
        <f>'AM TF 2029'!N17</f>
        <v>189.14</v>
      </c>
      <c r="H4" s="58">
        <f>'AM TF 2029'!M17</f>
        <v>0</v>
      </c>
      <c r="I4" s="58">
        <f>'AM TF 2029'!O18</f>
        <v>0</v>
      </c>
      <c r="J4" s="58">
        <f>'AM TF 2029'!O19</f>
        <v>0</v>
      </c>
      <c r="K4" s="58">
        <f>'AM TF 2029'!O20</f>
        <v>0</v>
      </c>
      <c r="L4" s="58">
        <f>'AM TF 2029'!P17</f>
        <v>49.400000000000006</v>
      </c>
      <c r="M4" s="58">
        <f>'AM TF 2029'!P16</f>
        <v>0</v>
      </c>
      <c r="N4" s="58">
        <f>'AM TF 2029'!P15</f>
        <v>12.85</v>
      </c>
    </row>
    <row r="5" spans="1:14" x14ac:dyDescent="0.3">
      <c r="A5" t="s">
        <v>42</v>
      </c>
      <c r="B5">
        <v>100</v>
      </c>
      <c r="C5" s="58">
        <f>'AM TF 2029'!P31</f>
        <v>98.62</v>
      </c>
      <c r="D5" s="58">
        <f>'AM TF 2029'!Q31</f>
        <v>48.58</v>
      </c>
      <c r="E5" s="58">
        <f>'AM TF 2029'!R31</f>
        <v>99.61</v>
      </c>
      <c r="F5" s="58">
        <f>'AM TF 2029'!O30</f>
        <v>104.98</v>
      </c>
      <c r="G5" s="58">
        <f>'AM TF 2029'!N30</f>
        <v>116.8</v>
      </c>
      <c r="H5" s="58">
        <f>'AM TF 2029'!M30</f>
        <v>69.760000000000005</v>
      </c>
      <c r="I5" s="58">
        <f>'AM TF 2029'!O31</f>
        <v>52.55</v>
      </c>
      <c r="J5" s="58">
        <f>'AM TF 2029'!O32</f>
        <v>1014.04</v>
      </c>
      <c r="K5" s="58">
        <f>'AM TF 2029'!O33</f>
        <v>50.24</v>
      </c>
      <c r="L5" s="58">
        <f>'AM TF 2029'!P30</f>
        <v>71.77</v>
      </c>
      <c r="M5" s="58">
        <f>'AM TF 2029'!P29</f>
        <v>608.54</v>
      </c>
      <c r="N5" s="58">
        <f>'AM TF 2029'!P28</f>
        <v>29.43</v>
      </c>
    </row>
    <row r="6" spans="1:14" x14ac:dyDescent="0.3">
      <c r="A6" t="s">
        <v>42</v>
      </c>
      <c r="B6">
        <v>120</v>
      </c>
      <c r="C6" s="58">
        <f>'AM TF 2029'!AU18</f>
        <v>29.250000000000004</v>
      </c>
      <c r="D6" s="58">
        <f>'AM TF 2029'!AV18</f>
        <v>0</v>
      </c>
      <c r="E6" s="58">
        <f>'AM TF 2029'!AW18</f>
        <v>0</v>
      </c>
      <c r="F6" s="58">
        <f>'AM TF 2029'!AT17</f>
        <v>0</v>
      </c>
      <c r="G6" s="58">
        <f>'AM TF 2029'!AS17</f>
        <v>0</v>
      </c>
      <c r="H6" s="58">
        <f>'AM TF 2029'!AR17</f>
        <v>10</v>
      </c>
      <c r="I6" s="58">
        <f>'AM TF 2029'!AT18</f>
        <v>3</v>
      </c>
      <c r="J6" s="58">
        <f>'AM TF 2029'!AT19</f>
        <v>17</v>
      </c>
      <c r="K6" s="58">
        <f>'AM TF 2029'!AT20</f>
        <v>8.4</v>
      </c>
      <c r="L6" s="58">
        <f>'AM TF 2029'!AU17</f>
        <v>0</v>
      </c>
      <c r="M6" s="58">
        <f>'AM TF 2029'!AU16</f>
        <v>21</v>
      </c>
      <c r="N6" s="58">
        <f>'AM TF 2029'!AU15</f>
        <v>0</v>
      </c>
    </row>
    <row r="7" spans="1:14" x14ac:dyDescent="0.3">
      <c r="A7" t="s">
        <v>42</v>
      </c>
      <c r="B7">
        <v>200</v>
      </c>
      <c r="C7" s="58">
        <f>'AM TF 2029'!AU31</f>
        <v>0</v>
      </c>
      <c r="D7" s="58">
        <f>'AM TF 2029'!AV31</f>
        <v>0</v>
      </c>
      <c r="E7" s="58">
        <f>'AM TF 2029'!AW31</f>
        <v>0</v>
      </c>
      <c r="F7" s="58">
        <f>'AM TF 2029'!AT30</f>
        <v>0</v>
      </c>
      <c r="G7" s="58">
        <f>'AM TF 2029'!AS30</f>
        <v>0</v>
      </c>
      <c r="H7" s="58">
        <f>'AM TF 2029'!AR30</f>
        <v>9.75</v>
      </c>
      <c r="I7" s="58">
        <f>'AM TF 2029'!AT31</f>
        <v>0</v>
      </c>
      <c r="J7" s="58">
        <f>'AM TF 2029'!AT32</f>
        <v>1218.6299999999999</v>
      </c>
      <c r="K7" s="58">
        <f>'AM TF 2029'!AT33</f>
        <v>0</v>
      </c>
      <c r="L7" s="58">
        <f>'AM TF 2029'!AU30</f>
        <v>0</v>
      </c>
      <c r="M7" s="58">
        <f>'AM TF 2029'!AU29</f>
        <v>699.99</v>
      </c>
      <c r="N7" s="58">
        <f>'AM TF 2029'!AU28</f>
        <v>5.6000000000000005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A4" workbookViewId="0">
      <selection activeCell="O13" sqref="O13"/>
    </sheetView>
  </sheetViews>
  <sheetFormatPr defaultRowHeight="14.4" x14ac:dyDescent="0.3"/>
  <sheetData>
    <row r="1" spans="1:14" x14ac:dyDescent="0.3">
      <c r="A1" t="s">
        <v>26</v>
      </c>
    </row>
    <row r="2" spans="1:14" x14ac:dyDescent="0.3">
      <c r="A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3">
      <c r="A4" t="s">
        <v>42</v>
      </c>
      <c r="B4">
        <v>110</v>
      </c>
      <c r="C4" s="58">
        <f>'PM TF 2029'!P18</f>
        <v>0</v>
      </c>
      <c r="D4" s="58">
        <f>'PM TF 2029'!Q18</f>
        <v>187.81</v>
      </c>
      <c r="E4" s="58">
        <f>'PM TF 2029'!R18</f>
        <v>71</v>
      </c>
      <c r="F4" s="58">
        <f>'PM TF 2029'!O17</f>
        <v>13</v>
      </c>
      <c r="G4" s="58">
        <f>'PM TF 2029'!N17</f>
        <v>119.75999999999999</v>
      </c>
      <c r="H4" s="58">
        <f>'PM TF 2029'!M17</f>
        <v>0</v>
      </c>
      <c r="I4" s="58">
        <f>'PM TF 2029'!O18</f>
        <v>0</v>
      </c>
      <c r="J4" s="58">
        <f>'PM TF 2029'!O19</f>
        <v>0</v>
      </c>
      <c r="K4" s="58">
        <f>'PM TF 2029'!O20</f>
        <v>0</v>
      </c>
      <c r="L4" s="58">
        <f>'PM TF 2029'!P17</f>
        <v>27</v>
      </c>
      <c r="M4" s="58">
        <f>'PM TF 2029'!P16</f>
        <v>0</v>
      </c>
      <c r="N4" s="58">
        <f>'PM TF 2029'!P15</f>
        <v>9.75</v>
      </c>
    </row>
    <row r="5" spans="1:14" x14ac:dyDescent="0.3">
      <c r="A5" t="s">
        <v>42</v>
      </c>
      <c r="B5">
        <v>100</v>
      </c>
      <c r="C5" s="58">
        <f>'PM TF 2029'!P31</f>
        <v>99.95</v>
      </c>
      <c r="D5" s="58">
        <f>'PM TF 2029'!Q31</f>
        <v>128.99</v>
      </c>
      <c r="E5" s="58">
        <f>'PM TF 2029'!R31</f>
        <v>97.31</v>
      </c>
      <c r="F5" s="58">
        <f>'PM TF 2029'!O30</f>
        <v>69.95</v>
      </c>
      <c r="G5" s="58">
        <f>'PM TF 2029'!N30</f>
        <v>62.769999999999996</v>
      </c>
      <c r="H5" s="58">
        <f>'PM TF 2029'!M30</f>
        <v>61.04</v>
      </c>
      <c r="I5" s="58">
        <f>'PM TF 2029'!O31</f>
        <v>68.86</v>
      </c>
      <c r="J5" s="58">
        <f>'PM TF 2029'!O32</f>
        <v>979.8</v>
      </c>
      <c r="K5" s="58">
        <f>'PM TF 2029'!O33</f>
        <v>71.62</v>
      </c>
      <c r="L5" s="58">
        <f>'PM TF 2029'!P30</f>
        <v>137.85</v>
      </c>
      <c r="M5" s="58">
        <f>'PM TF 2029'!P29</f>
        <v>1034.51</v>
      </c>
      <c r="N5" s="58">
        <f>'PM TF 2029'!P28</f>
        <v>47.96</v>
      </c>
    </row>
    <row r="6" spans="1:14" x14ac:dyDescent="0.3">
      <c r="A6" t="s">
        <v>42</v>
      </c>
      <c r="B6">
        <v>120</v>
      </c>
      <c r="C6" s="58">
        <f>'PM TF 2029'!AU18</f>
        <v>18.75</v>
      </c>
      <c r="D6" s="58">
        <f>'PM TF 2029'!AV18</f>
        <v>0</v>
      </c>
      <c r="E6" s="58">
        <f>'PM TF 2029'!AW18</f>
        <v>0</v>
      </c>
      <c r="F6" s="58">
        <f>'PM TF 2029'!AT17</f>
        <v>1</v>
      </c>
      <c r="G6" s="58">
        <f>'PM TF 2029'!AS17</f>
        <v>0</v>
      </c>
      <c r="H6" s="58">
        <f>'PM TF 2029'!AR17</f>
        <v>7</v>
      </c>
      <c r="I6" s="58">
        <f>'PM TF 2029'!AT18</f>
        <v>17</v>
      </c>
      <c r="J6" s="58">
        <f>'PM TF 2029'!AT19</f>
        <v>29</v>
      </c>
      <c r="K6" s="58">
        <f>'PM TF 2029'!AT20</f>
        <v>24</v>
      </c>
      <c r="L6" s="58">
        <f>'PM TF 2029'!AU17</f>
        <v>0</v>
      </c>
      <c r="M6" s="58">
        <f>'PM TF 2029'!AU16</f>
        <v>12</v>
      </c>
      <c r="N6" s="58">
        <f>'PM TF 2029'!AU15</f>
        <v>1</v>
      </c>
    </row>
    <row r="7" spans="1:14" x14ac:dyDescent="0.3">
      <c r="A7" t="s">
        <v>42</v>
      </c>
      <c r="B7">
        <v>200</v>
      </c>
      <c r="C7" s="58">
        <f>'PM TF 2029'!AU31</f>
        <v>0</v>
      </c>
      <c r="D7" s="58">
        <f>'PM TF 2029'!AV31</f>
        <v>0</v>
      </c>
      <c r="E7" s="58">
        <f>'PM TF 2029'!AW31</f>
        <v>0</v>
      </c>
      <c r="F7" s="58">
        <f>'PM TF 2029'!AT30</f>
        <v>0</v>
      </c>
      <c r="G7" s="58">
        <f>'PM TF 2029'!AS30</f>
        <v>0</v>
      </c>
      <c r="H7" s="58">
        <f>'PM TF 2029'!AR30</f>
        <v>6.25</v>
      </c>
      <c r="I7" s="58">
        <f>'PM TF 2029'!AT31</f>
        <v>0</v>
      </c>
      <c r="J7" s="58">
        <f>'PM TF 2029'!AT32</f>
        <v>1147.06</v>
      </c>
      <c r="K7" s="58">
        <f>'PM TF 2029'!AT33</f>
        <v>0</v>
      </c>
      <c r="L7" s="58">
        <f>'PM TF 2029'!AU30</f>
        <v>0</v>
      </c>
      <c r="M7" s="58">
        <f>'PM TF 2029'!AU29</f>
        <v>1214.07</v>
      </c>
      <c r="N7" s="58">
        <f>'PM TF 2029'!AU28</f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O13" sqref="O13"/>
    </sheetView>
  </sheetViews>
  <sheetFormatPr defaultRowHeight="14.4" x14ac:dyDescent="0.3"/>
  <sheetData>
    <row r="1" spans="1:14" x14ac:dyDescent="0.3">
      <c r="A1" t="s">
        <v>26</v>
      </c>
    </row>
    <row r="2" spans="1:14" x14ac:dyDescent="0.3">
      <c r="A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3">
      <c r="A4" t="s">
        <v>42</v>
      </c>
      <c r="B4">
        <v>110</v>
      </c>
      <c r="C4" s="58">
        <f>'AM Site'!P18</f>
        <v>0</v>
      </c>
      <c r="D4" s="58">
        <f>'AM Site'!Q18</f>
        <v>0</v>
      </c>
      <c r="E4" s="58">
        <f>'AM Site'!R18</f>
        <v>6.3000000000000007</v>
      </c>
      <c r="F4" s="58">
        <f>'AM Site'!O17</f>
        <v>2.1</v>
      </c>
      <c r="G4" s="58">
        <f>'AM Site'!N17</f>
        <v>0</v>
      </c>
      <c r="H4" s="58">
        <f>'AM Site'!M17</f>
        <v>0</v>
      </c>
      <c r="I4" s="58">
        <f>'AM Site'!O18</f>
        <v>0</v>
      </c>
      <c r="J4" s="58">
        <f>'AM Site'!O19</f>
        <v>0</v>
      </c>
      <c r="K4" s="58">
        <f>'AM Site'!O20</f>
        <v>0</v>
      </c>
      <c r="L4" s="58">
        <f>'AM Site'!P17</f>
        <v>23.400000000000006</v>
      </c>
      <c r="M4" s="58">
        <f>'AM Site'!P16</f>
        <v>0</v>
      </c>
      <c r="N4" s="58">
        <f>'AM Site'!P15</f>
        <v>5.85</v>
      </c>
    </row>
    <row r="5" spans="1:14" x14ac:dyDescent="0.3">
      <c r="A5" t="s">
        <v>42</v>
      </c>
      <c r="B5">
        <v>100</v>
      </c>
      <c r="C5" s="58">
        <f>'AM Site'!P31</f>
        <v>0</v>
      </c>
      <c r="D5" s="58">
        <f>'AM Site'!Q31</f>
        <v>2.8000000000000003</v>
      </c>
      <c r="E5" s="58">
        <f>'AM Site'!R31</f>
        <v>0</v>
      </c>
      <c r="F5" s="58">
        <f>'AM Site'!O30</f>
        <v>15.600000000000005</v>
      </c>
      <c r="G5" s="58">
        <f>'AM Site'!N30</f>
        <v>7.8000000000000007</v>
      </c>
      <c r="H5" s="58">
        <f>'AM Site'!M30</f>
        <v>0</v>
      </c>
      <c r="I5" s="58">
        <f>'AM Site'!O31</f>
        <v>3.5</v>
      </c>
      <c r="J5" s="58">
        <f>'AM Site'!O32</f>
        <v>0</v>
      </c>
      <c r="K5" s="58">
        <f>'AM Site'!O33</f>
        <v>0</v>
      </c>
      <c r="L5" s="58">
        <f>'AM Site'!P30</f>
        <v>0</v>
      </c>
      <c r="M5" s="58">
        <f>'AM Site'!P29</f>
        <v>9.75</v>
      </c>
      <c r="N5" s="58">
        <f>'AM Site'!P28</f>
        <v>0</v>
      </c>
    </row>
    <row r="6" spans="1:14" x14ac:dyDescent="0.3">
      <c r="A6" t="s">
        <v>42</v>
      </c>
      <c r="B6">
        <v>120</v>
      </c>
      <c r="C6" s="58">
        <f>'AM Site'!AU18</f>
        <v>29.250000000000004</v>
      </c>
      <c r="D6" s="58">
        <f>'AM Site'!AV18</f>
        <v>0</v>
      </c>
      <c r="E6" s="58">
        <f>'AM Site'!AW18</f>
        <v>0</v>
      </c>
      <c r="F6" s="58">
        <f>'AM Site'!AT17</f>
        <v>0</v>
      </c>
      <c r="G6" s="58">
        <f>'AM Site'!AS17</f>
        <v>0</v>
      </c>
      <c r="H6" s="58">
        <f>'AM Site'!AR17</f>
        <v>0</v>
      </c>
      <c r="I6" s="58">
        <f>'AM Site'!AT18</f>
        <v>0</v>
      </c>
      <c r="J6" s="58">
        <f>'AM Site'!AT19</f>
        <v>0</v>
      </c>
      <c r="K6" s="58">
        <f>'AM Site'!AT20</f>
        <v>8.4</v>
      </c>
      <c r="L6" s="58">
        <f>'AM Site'!AU17</f>
        <v>0</v>
      </c>
      <c r="M6" s="58">
        <f>'AM Site'!AU16</f>
        <v>0</v>
      </c>
      <c r="N6" s="58">
        <f>'AM Site'!AU15</f>
        <v>0</v>
      </c>
    </row>
    <row r="7" spans="1:14" x14ac:dyDescent="0.3">
      <c r="A7" t="s">
        <v>42</v>
      </c>
      <c r="B7">
        <v>200</v>
      </c>
      <c r="C7" s="58">
        <f>'AM Site'!AU31</f>
        <v>0</v>
      </c>
      <c r="D7" s="58">
        <f>'AM Site'!AV31</f>
        <v>0</v>
      </c>
      <c r="E7" s="58">
        <f>'AM Site'!AW31</f>
        <v>0</v>
      </c>
      <c r="F7" s="58">
        <f>'AM Site'!AT30</f>
        <v>0</v>
      </c>
      <c r="G7" s="58">
        <f>'AM Site'!AS30</f>
        <v>0</v>
      </c>
      <c r="H7" s="58">
        <f>'AM Site'!AR30</f>
        <v>9.75</v>
      </c>
      <c r="I7" s="58">
        <f>'AM Site'!AT31</f>
        <v>0</v>
      </c>
      <c r="J7" s="58">
        <f>'AM Site'!AT32</f>
        <v>15.600000000000005</v>
      </c>
      <c r="K7" s="58">
        <f>'AM Site'!AT33</f>
        <v>0</v>
      </c>
      <c r="L7" s="58">
        <f>'AM Site'!AU30</f>
        <v>0</v>
      </c>
      <c r="M7" s="58">
        <f>'AM Site'!AU29</f>
        <v>0</v>
      </c>
      <c r="N7" s="58">
        <f>'AM Site'!AU28</f>
        <v>5.6000000000000005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O13" sqref="O13"/>
    </sheetView>
  </sheetViews>
  <sheetFormatPr defaultRowHeight="14.4" x14ac:dyDescent="0.3"/>
  <sheetData>
    <row r="1" spans="1:14" x14ac:dyDescent="0.3">
      <c r="A1" t="s">
        <v>26</v>
      </c>
    </row>
    <row r="2" spans="1:14" x14ac:dyDescent="0.3">
      <c r="A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3">
      <c r="A4" t="s">
        <v>42</v>
      </c>
      <c r="B4">
        <v>110</v>
      </c>
      <c r="C4" s="58">
        <f>'PM Site'!P18</f>
        <v>0</v>
      </c>
      <c r="D4" s="58">
        <f>'PM Site'!Q18</f>
        <v>0</v>
      </c>
      <c r="E4" s="58">
        <f>'PM Site'!R18</f>
        <v>18</v>
      </c>
      <c r="F4" s="58">
        <f>'PM Site'!O17</f>
        <v>6</v>
      </c>
      <c r="G4" s="58">
        <f>'PM Site'!N17</f>
        <v>0</v>
      </c>
      <c r="H4" s="58">
        <f>'PM Site'!M17</f>
        <v>0</v>
      </c>
      <c r="I4" s="58">
        <f>'PM Site'!O18</f>
        <v>0</v>
      </c>
      <c r="J4" s="58">
        <f>'PM Site'!O19</f>
        <v>0</v>
      </c>
      <c r="K4" s="58">
        <f>'PM Site'!O20</f>
        <v>0</v>
      </c>
      <c r="L4" s="58">
        <f>'PM Site'!P17</f>
        <v>15</v>
      </c>
      <c r="M4" s="58">
        <f>'PM Site'!P16</f>
        <v>0</v>
      </c>
      <c r="N4" s="58">
        <f>'PM Site'!P15</f>
        <v>3.75</v>
      </c>
    </row>
    <row r="5" spans="1:14" x14ac:dyDescent="0.3">
      <c r="A5" t="s">
        <v>42</v>
      </c>
      <c r="B5">
        <v>100</v>
      </c>
      <c r="C5" s="58">
        <f>'PM Site'!P31</f>
        <v>0</v>
      </c>
      <c r="D5" s="58">
        <f>'PM Site'!Q31</f>
        <v>8</v>
      </c>
      <c r="E5" s="58">
        <f>'PM Site'!R31</f>
        <v>0</v>
      </c>
      <c r="F5" s="58">
        <f>'PM Site'!O30</f>
        <v>10</v>
      </c>
      <c r="G5" s="58">
        <f>'PM Site'!N30</f>
        <v>5</v>
      </c>
      <c r="H5" s="58">
        <f>'PM Site'!M30</f>
        <v>0</v>
      </c>
      <c r="I5" s="58">
        <f>'PM Site'!O31</f>
        <v>10</v>
      </c>
      <c r="J5" s="58">
        <f>'PM Site'!O32</f>
        <v>0</v>
      </c>
      <c r="K5" s="58">
        <f>'PM Site'!O33</f>
        <v>0</v>
      </c>
      <c r="L5" s="58">
        <f>'PM Site'!P30</f>
        <v>0</v>
      </c>
      <c r="M5" s="58">
        <f>'PM Site'!P29</f>
        <v>6.25</v>
      </c>
      <c r="N5" s="58">
        <f>'PM Site'!P28</f>
        <v>0</v>
      </c>
    </row>
    <row r="6" spans="1:14" x14ac:dyDescent="0.3">
      <c r="A6" t="s">
        <v>42</v>
      </c>
      <c r="B6">
        <v>120</v>
      </c>
      <c r="C6" s="58">
        <f>'PM Site'!AU18</f>
        <v>18.75</v>
      </c>
      <c r="D6" s="58">
        <f>'PM Site'!AV18</f>
        <v>0</v>
      </c>
      <c r="E6" s="58">
        <f>'PM Site'!AW18</f>
        <v>0</v>
      </c>
      <c r="F6" s="58">
        <f>'PM Site'!AT17</f>
        <v>0</v>
      </c>
      <c r="G6" s="58">
        <f>'PM Site'!AS17</f>
        <v>0</v>
      </c>
      <c r="H6" s="58">
        <f>'PM Site'!AR17</f>
        <v>0</v>
      </c>
      <c r="I6" s="58">
        <f>'PM Site'!AT18</f>
        <v>0</v>
      </c>
      <c r="J6" s="58">
        <f>'PM Site'!AT19</f>
        <v>0</v>
      </c>
      <c r="K6" s="58">
        <f>'PM Site'!AT20</f>
        <v>24</v>
      </c>
      <c r="L6" s="58">
        <f>'PM Site'!AU17</f>
        <v>0</v>
      </c>
      <c r="M6" s="58">
        <f>'PM Site'!AU16</f>
        <v>0</v>
      </c>
      <c r="N6" s="58">
        <f>'PM Site'!AU15</f>
        <v>0</v>
      </c>
    </row>
    <row r="7" spans="1:14" x14ac:dyDescent="0.3">
      <c r="A7" t="s">
        <v>42</v>
      </c>
      <c r="B7">
        <v>200</v>
      </c>
      <c r="C7" s="58">
        <f>'PM Site'!AU31</f>
        <v>0</v>
      </c>
      <c r="D7" s="58">
        <f>'PM Site'!AV31</f>
        <v>0</v>
      </c>
      <c r="E7" s="58">
        <f>'PM Site'!AW31</f>
        <v>0</v>
      </c>
      <c r="F7" s="58">
        <f>'PM Site'!AT30</f>
        <v>0</v>
      </c>
      <c r="G7" s="58">
        <f>'PM Site'!AS30</f>
        <v>0</v>
      </c>
      <c r="H7" s="58">
        <f>'PM Site'!AR30</f>
        <v>6.25</v>
      </c>
      <c r="I7" s="58">
        <f>'PM Site'!AT31</f>
        <v>0</v>
      </c>
      <c r="J7" s="58">
        <f>'PM Site'!AT32</f>
        <v>10</v>
      </c>
      <c r="K7" s="58">
        <f>'PM Site'!AT33</f>
        <v>0</v>
      </c>
      <c r="L7" s="58">
        <f>'PM Site'!AU30</f>
        <v>0</v>
      </c>
      <c r="M7" s="58">
        <f>'PM Site'!AU29</f>
        <v>0</v>
      </c>
      <c r="N7" s="58">
        <f>'PM Site'!AU28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Template</vt:lpstr>
      <vt:lpstr>EXIST --&gt;</vt:lpstr>
      <vt:lpstr>AM Exist</vt:lpstr>
      <vt:lpstr>PM Exist</vt:lpstr>
      <vt:lpstr>FB --&gt;</vt:lpstr>
      <vt:lpstr>AM Gro 2024</vt:lpstr>
      <vt:lpstr>PM Gro 2024</vt:lpstr>
      <vt:lpstr>AM Gro 2029</vt:lpstr>
      <vt:lpstr>PM Gro 2029</vt:lpstr>
      <vt:lpstr>AM Misc Bgd Dev 2024</vt:lpstr>
      <vt:lpstr>PM Misc Bgd Dev 2024</vt:lpstr>
      <vt:lpstr>AM Misc Bgd Dev 2029</vt:lpstr>
      <vt:lpstr>PM Misc Bgd Dev 2029</vt:lpstr>
      <vt:lpstr>AM Deer Bgd Dev</vt:lpstr>
      <vt:lpstr>PM Deer Bgd Dev</vt:lpstr>
      <vt:lpstr>AM Deer Divert</vt:lpstr>
      <vt:lpstr>PM Deer Divert</vt:lpstr>
      <vt:lpstr>AM FB 2024</vt:lpstr>
      <vt:lpstr>PM FB 2024</vt:lpstr>
      <vt:lpstr>AM FB 2029</vt:lpstr>
      <vt:lpstr>PM FB 2029</vt:lpstr>
      <vt:lpstr>SITE --&gt;</vt:lpstr>
      <vt:lpstr>Gen</vt:lpstr>
      <vt:lpstr>AM Site</vt:lpstr>
      <vt:lpstr>PM Site</vt:lpstr>
      <vt:lpstr>TF --&gt;</vt:lpstr>
      <vt:lpstr>AM TF 2024</vt:lpstr>
      <vt:lpstr>PM TF 2024</vt:lpstr>
      <vt:lpstr>AM TF 2029</vt:lpstr>
      <vt:lpstr>PM TF 2029</vt:lpstr>
      <vt:lpstr>UTDF</vt:lpstr>
      <vt:lpstr>(Exist)(1)(AM)</vt:lpstr>
      <vt:lpstr>(Exist)(2)(PM)</vt:lpstr>
      <vt:lpstr>(FB 2024)(1)(AM)</vt:lpstr>
      <vt:lpstr>(FB 2024)(2)(PM)</vt:lpstr>
      <vt:lpstr>(FB 2029)(1)(AM)</vt:lpstr>
      <vt:lpstr>(FB 2029)(2)(PM)</vt:lpstr>
      <vt:lpstr>(TF 2024)(1)(AM)</vt:lpstr>
      <vt:lpstr>(TF 2024)(2)(PM)</vt:lpstr>
      <vt:lpstr>(TF 2029)(1)(AM)</vt:lpstr>
      <vt:lpstr>(TF 2029)(2)(PM)</vt:lpstr>
      <vt:lpstr>(Site)(1)(AM)</vt:lpstr>
      <vt:lpstr>(Site)(2)(PM)</vt:lpstr>
    </vt:vector>
  </TitlesOfParts>
  <Company>Dillon Consulting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Jacky</dc:creator>
  <cp:lastModifiedBy>Chan, Jacky</cp:lastModifiedBy>
  <dcterms:created xsi:type="dcterms:W3CDTF">2020-02-07T20:10:23Z</dcterms:created>
  <dcterms:modified xsi:type="dcterms:W3CDTF">2020-03-24T22:09:16Z</dcterms:modified>
</cp:coreProperties>
</file>